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https://sempra.sharepoint.com/teams/sdgecp/DataGov/Shared Documents/EE Reporting/2019 Annual/Metrics/"/>
    </mc:Choice>
  </mc:AlternateContent>
  <xr:revisionPtr revIDLastSave="0" documentId="8_{584871F6-A046-45E9-8A74-B06A42E7FFD0}" xr6:coauthVersionLast="44" xr6:coauthVersionMax="44" xr10:uidLastSave="{00000000-0000-0000-0000-000000000000}"/>
  <bookViews>
    <workbookView xWindow="44720" yWindow="-80" windowWidth="38560" windowHeight="21160" tabRatio="788" firstSheet="5" activeTab="5" xr2:uid="{00000000-000D-0000-FFFF-FFFF00000000}"/>
  </bookViews>
  <sheets>
    <sheet name="Attachment A" sheetId="96" r:id="rId1"/>
    <sheet name="TOC-A" sheetId="98" r:id="rId2"/>
    <sheet name="Pg0_ED" sheetId="99" r:id="rId3"/>
    <sheet name="ED Template" sheetId="92" r:id="rId4"/>
    <sheet name="Targets" sheetId="121" r:id="rId5"/>
    <sheet name="2016_ModelLink" sheetId="117" r:id="rId6"/>
    <sheet name="2017_ModelLink" sheetId="123" r:id="rId7"/>
    <sheet name="2018_ModelLink" sheetId="120" r:id="rId8"/>
    <sheet name="2019_ModelLink" sheetId="122" r:id="rId9"/>
    <sheet name="Definitions" sheetId="26" r:id="rId10"/>
    <sheet name="Pg1_All" sheetId="113" r:id="rId11"/>
    <sheet name="In1_Portfolio" sheetId="102" r:id="rId12"/>
    <sheet name="Pg1_P" sheetId="110" r:id="rId13"/>
    <sheet name="Pg2_ResSF" sheetId="56" r:id="rId14"/>
    <sheet name="In2_ResSF" sheetId="104" r:id="rId15"/>
    <sheet name="Pg3_ResMF" sheetId="58" r:id="rId16"/>
    <sheet name="In3_ResMF" sheetId="105" r:id="rId17"/>
    <sheet name="Pg4_Com" sheetId="59" r:id="rId18"/>
    <sheet name="In4_Com" sheetId="106" r:id="rId19"/>
    <sheet name="Pg5_Public" sheetId="60" r:id="rId20"/>
    <sheet name="In5_Public" sheetId="107" r:id="rId21"/>
    <sheet name="Pg5_Ind" sheetId="61" r:id="rId22"/>
    <sheet name="In6_Ind" sheetId="108" r:id="rId23"/>
    <sheet name="Pg7_Agr" sheetId="62" r:id="rId24"/>
    <sheet name="In7_Agr" sheetId="109" r:id="rId25"/>
    <sheet name="Pg8_C&amp;S" sheetId="89" r:id="rId26"/>
    <sheet name="In8_CS" sheetId="115" r:id="rId27"/>
    <sheet name="In9_WET" sheetId="119" r:id="rId28"/>
  </sheets>
  <externalReferences>
    <externalReference r:id="rId29"/>
    <externalReference r:id="rId30"/>
  </externalReferences>
  <definedNames>
    <definedName name="_xlnm._FilterDatabase" localSheetId="5" hidden="1">'2016_ModelLink'!$A$2:$W$332</definedName>
    <definedName name="_xlnm._FilterDatabase" localSheetId="6" hidden="1">'2017_ModelLink'!$A$2:$W$332</definedName>
    <definedName name="_xlnm._FilterDatabase" localSheetId="7" hidden="1">'2018_ModelLink'!$A$2:$W$332</definedName>
    <definedName name="_xlnm._FilterDatabase" localSheetId="8" hidden="1">'2019_ModelLink'!$A$2:$W$332</definedName>
    <definedName name="_xlnm._FilterDatabase" localSheetId="3" hidden="1">'ED Template'!$A$2:$AA$332</definedName>
    <definedName name="MDATable1">'[1]MDA Table'!$C$2:$I$31</definedName>
    <definedName name="MDATable2">'[1]MDA Table'!$A$33:$J$157</definedName>
    <definedName name="MetricsCS" localSheetId="27">In9_WET!$A$4:$F$16</definedName>
    <definedName name="MetricsCS">In8_CS!$A$4:$F$16</definedName>
    <definedName name="NResSavTable">'[1]EE Report - 2017'!$B$3:$AS$16</definedName>
    <definedName name="P5_">[2]Sheet1!$E$27</definedName>
    <definedName name="_xlnm.Print_Area" localSheetId="5">'2016_ModelLink'!$A$1:$V$332</definedName>
    <definedName name="_xlnm.Print_Area" localSheetId="6">'2017_ModelLink'!$A$1:$V$332</definedName>
    <definedName name="_xlnm.Print_Area" localSheetId="7">'2018_ModelLink'!$A$1:$V$332</definedName>
    <definedName name="_xlnm.Print_Area" localSheetId="8">'2019_ModelLink'!$A$1:$V$332</definedName>
    <definedName name="_xlnm.Print_Area" localSheetId="0">'Attachment A'!$A$1:$B$3</definedName>
    <definedName name="_xlnm.Print_Area" localSheetId="9">Definitions!$A$1:$C$39</definedName>
    <definedName name="_xlnm.Print_Area" localSheetId="3">'ED Template'!$A$1:$Z$332</definedName>
    <definedName name="_xlnm.Print_Area" localSheetId="26">In8_CS!$A$1:$I$16</definedName>
    <definedName name="_xlnm.Print_Area" localSheetId="27">In9_WET!$A$1:$I$16</definedName>
    <definedName name="_xlnm.Print_Area" localSheetId="1">'TOC-A'!$A$1:$C$17</definedName>
    <definedName name="_xlnm.Print_Titles" localSheetId="5">'2016_ModelLink'!$A:$A,'2016_ModelLink'!$1:$2</definedName>
    <definedName name="_xlnm.Print_Titles" localSheetId="6">'2017_ModelLink'!$A:$A,'2017_ModelLink'!$1:$2</definedName>
    <definedName name="_xlnm.Print_Titles" localSheetId="7">'2018_ModelLink'!$A:$A,'2018_ModelLink'!$1:$2</definedName>
    <definedName name="_xlnm.Print_Titles" localSheetId="8">'2019_ModelLink'!$A:$A,'2019_ModelLink'!$1:$2</definedName>
    <definedName name="_xlnm.Print_Titles" localSheetId="3">'ED Template'!$A:$A,'ED Template'!$1:$2</definedName>
    <definedName name="_xlnm.Print_Titles" localSheetId="11">In1_Portfolio!$A:$B,In1_Portfolio!$1:$2</definedName>
    <definedName name="_xlnm.Print_Titles" localSheetId="14">In2_ResSF!$A:$B,In2_ResSF!$1:$2</definedName>
    <definedName name="_xlnm.Print_Titles" localSheetId="16">In3_ResMF!$A:$B,In3_ResMF!$1:$2</definedName>
    <definedName name="_xlnm.Print_Titles" localSheetId="18">In4_Com!$A:$B,In4_Com!$1:$2</definedName>
    <definedName name="_xlnm.Print_Titles" localSheetId="20">In5_Public!$A:$B,In5_Public!$1:$2</definedName>
    <definedName name="_xlnm.Print_Titles" localSheetId="22">In6_Ind!$A:$B,In6_Ind!$1:$2</definedName>
    <definedName name="_xlnm.Print_Titles" localSheetId="24">In7_Agr!$A:$B,In7_Agr!$1:$2</definedName>
    <definedName name="_xlnm.Print_Titles" localSheetId="26">In8_CS!$A:$A,In8_CS!$1:$2</definedName>
    <definedName name="_xlnm.Print_Titles" localSheetId="27">In9_WET!$A:$A,In9_WET!$1:$2</definedName>
    <definedName name="ResSavTable1">'[1]EE Report - 2017'!$B$25:$AS$34</definedName>
    <definedName name="ResSavTable2">'[1]EE Report - 2017'!$A$25:$AS$34</definedName>
    <definedName name="SectorTab">[1]List!$D$3:$E$12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56" i="104" l="1"/>
  <c r="H55" i="104"/>
  <c r="H53" i="104"/>
  <c r="H52" i="104"/>
  <c r="H50" i="104"/>
  <c r="H49" i="104"/>
  <c r="R4" i="117" l="1"/>
  <c r="R5" i="117"/>
  <c r="R6" i="117"/>
  <c r="R7" i="117"/>
  <c r="R8" i="117"/>
  <c r="R9" i="117"/>
  <c r="R10" i="117"/>
  <c r="R11" i="117"/>
  <c r="R12" i="117"/>
  <c r="R13" i="117"/>
  <c r="R14" i="117"/>
  <c r="R15" i="117"/>
  <c r="R16" i="117"/>
  <c r="R17" i="117"/>
  <c r="R18" i="117"/>
  <c r="R19" i="117"/>
  <c r="R20" i="117"/>
  <c r="R21" i="117"/>
  <c r="R22" i="117"/>
  <c r="R23" i="117"/>
  <c r="R24" i="117"/>
  <c r="R25" i="117"/>
  <c r="R26" i="117"/>
  <c r="R27" i="117"/>
  <c r="R3" i="117"/>
  <c r="R3" i="123"/>
  <c r="R285" i="122" l="1"/>
  <c r="S332" i="122"/>
  <c r="R332" i="122"/>
  <c r="S331" i="122"/>
  <c r="R331" i="122"/>
  <c r="S330" i="122"/>
  <c r="R330" i="122"/>
  <c r="S329" i="122"/>
  <c r="R329" i="122"/>
  <c r="S328" i="122"/>
  <c r="R328" i="122"/>
  <c r="S327" i="122"/>
  <c r="R327" i="122"/>
  <c r="S326" i="122"/>
  <c r="R326" i="122"/>
  <c r="S325" i="122"/>
  <c r="R325" i="122"/>
  <c r="S324" i="122"/>
  <c r="R324" i="122"/>
  <c r="S323" i="122"/>
  <c r="R323" i="122"/>
  <c r="S322" i="122"/>
  <c r="R322" i="122"/>
  <c r="S321" i="122"/>
  <c r="R321" i="122"/>
  <c r="S320" i="122"/>
  <c r="R320" i="122"/>
  <c r="S319" i="122"/>
  <c r="R319" i="122"/>
  <c r="S318" i="122"/>
  <c r="R318" i="122"/>
  <c r="S317" i="122"/>
  <c r="R317" i="122"/>
  <c r="S305" i="122"/>
  <c r="R305" i="122"/>
  <c r="S304" i="122"/>
  <c r="R304" i="122"/>
  <c r="S303" i="122"/>
  <c r="R303" i="122"/>
  <c r="S302" i="122"/>
  <c r="R302" i="122"/>
  <c r="S301" i="122"/>
  <c r="R301" i="122"/>
  <c r="S300" i="122"/>
  <c r="R300" i="122"/>
  <c r="S299" i="122"/>
  <c r="R299" i="122"/>
  <c r="S298" i="122"/>
  <c r="R298" i="122"/>
  <c r="S297" i="122"/>
  <c r="R297" i="122"/>
  <c r="S296" i="122"/>
  <c r="R296" i="122"/>
  <c r="S295" i="122"/>
  <c r="R295" i="122"/>
  <c r="S294" i="122"/>
  <c r="R294" i="122"/>
  <c r="S293" i="122"/>
  <c r="R293" i="122"/>
  <c r="S292" i="122"/>
  <c r="R292" i="122"/>
  <c r="S291" i="122"/>
  <c r="R291" i="122"/>
  <c r="S290" i="122"/>
  <c r="R290" i="122"/>
  <c r="S289" i="122"/>
  <c r="R289" i="122"/>
  <c r="S288" i="122"/>
  <c r="R288" i="122"/>
  <c r="S287" i="122"/>
  <c r="R287" i="122"/>
  <c r="S286" i="122"/>
  <c r="R286" i="122"/>
  <c r="S285" i="122"/>
  <c r="S275" i="122"/>
  <c r="R275" i="122"/>
  <c r="S274" i="122"/>
  <c r="R274" i="122"/>
  <c r="S273" i="122"/>
  <c r="R273" i="122"/>
  <c r="S272" i="122"/>
  <c r="R272" i="122"/>
  <c r="S271" i="122"/>
  <c r="R271" i="122"/>
  <c r="S270" i="122"/>
  <c r="R270" i="122"/>
  <c r="S269" i="122"/>
  <c r="R269" i="122"/>
  <c r="S268" i="122"/>
  <c r="R268" i="122"/>
  <c r="S267" i="122"/>
  <c r="R267" i="122"/>
  <c r="S266" i="122"/>
  <c r="R266" i="122"/>
  <c r="S265" i="122"/>
  <c r="R265" i="122"/>
  <c r="S264" i="122"/>
  <c r="R264" i="122"/>
  <c r="S263" i="122"/>
  <c r="R263" i="122"/>
  <c r="S238" i="122"/>
  <c r="R238" i="122"/>
  <c r="S237" i="122"/>
  <c r="R237" i="122"/>
  <c r="S236" i="122"/>
  <c r="R236" i="122"/>
  <c r="S235" i="122"/>
  <c r="R235" i="122"/>
  <c r="S234" i="122"/>
  <c r="R234" i="122"/>
  <c r="S233" i="122"/>
  <c r="R233" i="122"/>
  <c r="S232" i="122"/>
  <c r="R232" i="122"/>
  <c r="S231" i="122"/>
  <c r="R231" i="122"/>
  <c r="S230" i="122"/>
  <c r="R230" i="122"/>
  <c r="S229" i="122"/>
  <c r="R229" i="122"/>
  <c r="S228" i="122"/>
  <c r="R228" i="122"/>
  <c r="S227" i="122"/>
  <c r="R227" i="122"/>
  <c r="S226" i="122"/>
  <c r="R226" i="122"/>
  <c r="S209" i="122"/>
  <c r="R209" i="122"/>
  <c r="S208" i="122"/>
  <c r="R208" i="122"/>
  <c r="S207" i="122"/>
  <c r="R207" i="122"/>
  <c r="S203" i="122"/>
  <c r="R203" i="122"/>
  <c r="S202" i="122"/>
  <c r="R202" i="122"/>
  <c r="S201" i="122"/>
  <c r="R201" i="122"/>
  <c r="S200" i="122"/>
  <c r="R200" i="122"/>
  <c r="S199" i="122"/>
  <c r="R199" i="122"/>
  <c r="S198" i="122"/>
  <c r="R198" i="122"/>
  <c r="S197" i="122"/>
  <c r="R197" i="122"/>
  <c r="S196" i="122"/>
  <c r="R196" i="122"/>
  <c r="S195" i="122"/>
  <c r="R195" i="122"/>
  <c r="S194" i="122"/>
  <c r="R194" i="122"/>
  <c r="S193" i="122"/>
  <c r="R193" i="122"/>
  <c r="S192" i="122"/>
  <c r="R192" i="122"/>
  <c r="S191" i="122"/>
  <c r="R191" i="122"/>
  <c r="S166" i="122"/>
  <c r="R166" i="122"/>
  <c r="S153" i="122"/>
  <c r="R153" i="122"/>
  <c r="S152" i="122"/>
  <c r="R152" i="122"/>
  <c r="S151" i="122"/>
  <c r="R151" i="122"/>
  <c r="S150" i="122"/>
  <c r="R150" i="122"/>
  <c r="S149" i="122"/>
  <c r="R149" i="122"/>
  <c r="S148" i="122"/>
  <c r="R148" i="122"/>
  <c r="S147" i="122"/>
  <c r="R147" i="122"/>
  <c r="S146" i="122"/>
  <c r="R146" i="122"/>
  <c r="S145" i="122"/>
  <c r="R145" i="122"/>
  <c r="S144" i="122"/>
  <c r="R144" i="122"/>
  <c r="S143" i="122"/>
  <c r="R143" i="122"/>
  <c r="S142" i="122"/>
  <c r="R142" i="122"/>
  <c r="S117" i="122"/>
  <c r="R117" i="122"/>
  <c r="S116" i="122"/>
  <c r="R116" i="122"/>
  <c r="S115" i="122"/>
  <c r="R115" i="122"/>
  <c r="S114" i="122"/>
  <c r="R114" i="122"/>
  <c r="S113" i="122"/>
  <c r="R113" i="122"/>
  <c r="S112" i="122"/>
  <c r="R112" i="122"/>
  <c r="S111" i="122"/>
  <c r="R111" i="122"/>
  <c r="S110" i="122"/>
  <c r="R110" i="122"/>
  <c r="S109" i="122"/>
  <c r="R109" i="122"/>
  <c r="S108" i="122"/>
  <c r="R108" i="122"/>
  <c r="S107" i="122"/>
  <c r="R107" i="122"/>
  <c r="S106" i="122"/>
  <c r="R106" i="122"/>
  <c r="S105" i="122"/>
  <c r="R105" i="122"/>
  <c r="S104" i="122"/>
  <c r="R104" i="122"/>
  <c r="S103" i="122"/>
  <c r="R103" i="122"/>
  <c r="S102" i="122"/>
  <c r="R102" i="122"/>
  <c r="S101" i="122"/>
  <c r="R101" i="122"/>
  <c r="S100" i="122"/>
  <c r="R100" i="122"/>
  <c r="S99" i="122"/>
  <c r="R99" i="122"/>
  <c r="S98" i="122"/>
  <c r="R98" i="122"/>
  <c r="S97" i="122"/>
  <c r="R97" i="122"/>
  <c r="S96" i="122"/>
  <c r="R96" i="122"/>
  <c r="S95" i="122"/>
  <c r="R95" i="122"/>
  <c r="S94" i="122"/>
  <c r="R94" i="122"/>
  <c r="S93" i="122"/>
  <c r="R93" i="122"/>
  <c r="S92" i="122"/>
  <c r="R92" i="122"/>
  <c r="S91" i="122"/>
  <c r="R91" i="122"/>
  <c r="S90" i="122"/>
  <c r="R90" i="122"/>
  <c r="S89" i="122"/>
  <c r="R89" i="122"/>
  <c r="S88" i="122"/>
  <c r="R88" i="122"/>
  <c r="S87" i="122"/>
  <c r="R87" i="122"/>
  <c r="S86" i="122"/>
  <c r="R86" i="122"/>
  <c r="S85" i="122"/>
  <c r="R85" i="122"/>
  <c r="S84" i="122"/>
  <c r="R84" i="122"/>
  <c r="S83" i="122"/>
  <c r="R83" i="122"/>
  <c r="S82" i="122"/>
  <c r="R82" i="122"/>
  <c r="S81" i="122"/>
  <c r="R81" i="122"/>
  <c r="S80" i="122"/>
  <c r="R80" i="122"/>
  <c r="S67" i="122"/>
  <c r="R67" i="122"/>
  <c r="S66" i="122"/>
  <c r="R66" i="122"/>
  <c r="S65" i="122"/>
  <c r="R65" i="122"/>
  <c r="S58" i="122"/>
  <c r="R58" i="122"/>
  <c r="S57" i="122"/>
  <c r="R57" i="122"/>
  <c r="S56" i="122"/>
  <c r="R56" i="122"/>
  <c r="S55" i="122"/>
  <c r="R55" i="122"/>
  <c r="S54" i="122"/>
  <c r="R54" i="122"/>
  <c r="S53" i="122"/>
  <c r="R53" i="122"/>
  <c r="S52" i="122"/>
  <c r="R52" i="122"/>
  <c r="S51" i="122"/>
  <c r="R51" i="122"/>
  <c r="S50" i="122"/>
  <c r="R50" i="122"/>
  <c r="S49" i="122"/>
  <c r="R49" i="122"/>
  <c r="S48" i="122"/>
  <c r="R48" i="122"/>
  <c r="S47" i="122"/>
  <c r="R47" i="122"/>
  <c r="S46" i="122"/>
  <c r="R46" i="122"/>
  <c r="S39" i="122"/>
  <c r="R39" i="122"/>
  <c r="S38" i="122"/>
  <c r="R38" i="122"/>
  <c r="S37" i="122"/>
  <c r="R37" i="122"/>
  <c r="S36" i="122"/>
  <c r="R36" i="122"/>
  <c r="S35" i="122"/>
  <c r="R35" i="122"/>
  <c r="S34" i="122"/>
  <c r="R34" i="122"/>
  <c r="S33" i="122"/>
  <c r="R33" i="122"/>
  <c r="S32" i="122"/>
  <c r="R32" i="122"/>
  <c r="S31" i="122"/>
  <c r="R31" i="122"/>
  <c r="S30" i="122"/>
  <c r="R30" i="122"/>
  <c r="S29" i="122"/>
  <c r="R29" i="122"/>
  <c r="S28" i="122"/>
  <c r="R28" i="122"/>
  <c r="S27" i="122"/>
  <c r="R27" i="122"/>
  <c r="S26" i="122"/>
  <c r="R26" i="122"/>
  <c r="S25" i="122"/>
  <c r="R25" i="122"/>
  <c r="S24" i="122"/>
  <c r="R24" i="122"/>
  <c r="S23" i="122"/>
  <c r="R23" i="122"/>
  <c r="S22" i="122"/>
  <c r="R22" i="122"/>
  <c r="S21" i="122"/>
  <c r="R21" i="122"/>
  <c r="S20" i="122"/>
  <c r="R20" i="122"/>
  <c r="S19" i="122"/>
  <c r="R19" i="122"/>
  <c r="S18" i="122"/>
  <c r="R18" i="122"/>
  <c r="S17" i="122"/>
  <c r="R17" i="122"/>
  <c r="S16" i="122"/>
  <c r="R16" i="122"/>
  <c r="S15" i="122"/>
  <c r="R15" i="122"/>
  <c r="S14" i="122"/>
  <c r="R14" i="122"/>
  <c r="S13" i="122"/>
  <c r="R13" i="122"/>
  <c r="S12" i="122"/>
  <c r="R12" i="122"/>
  <c r="S11" i="122"/>
  <c r="R11" i="122"/>
  <c r="S10" i="122"/>
  <c r="R10" i="122"/>
  <c r="S9" i="122"/>
  <c r="R9" i="122"/>
  <c r="S8" i="122"/>
  <c r="R8" i="122"/>
  <c r="S7" i="122"/>
  <c r="R7" i="122"/>
  <c r="S6" i="122"/>
  <c r="R6" i="122"/>
  <c r="S5" i="122"/>
  <c r="R5" i="122"/>
  <c r="S4" i="122"/>
  <c r="R4" i="122"/>
  <c r="S3" i="122"/>
  <c r="R3" i="122"/>
  <c r="S332" i="120"/>
  <c r="R332" i="120"/>
  <c r="S331" i="120"/>
  <c r="R331" i="120"/>
  <c r="S330" i="120"/>
  <c r="R330" i="120"/>
  <c r="S329" i="120"/>
  <c r="R329" i="120"/>
  <c r="S328" i="120"/>
  <c r="R328" i="120"/>
  <c r="S327" i="120"/>
  <c r="R327" i="120"/>
  <c r="S326" i="120"/>
  <c r="R326" i="120"/>
  <c r="S325" i="120"/>
  <c r="R325" i="120"/>
  <c r="S324" i="120"/>
  <c r="R324" i="120"/>
  <c r="S323" i="120"/>
  <c r="R323" i="120"/>
  <c r="S322" i="120"/>
  <c r="R322" i="120"/>
  <c r="S321" i="120"/>
  <c r="R321" i="120"/>
  <c r="S320" i="120"/>
  <c r="R320" i="120"/>
  <c r="S319" i="120"/>
  <c r="R319" i="120"/>
  <c r="S318" i="120"/>
  <c r="R318" i="120"/>
  <c r="S317" i="120"/>
  <c r="R317" i="120"/>
  <c r="S305" i="120"/>
  <c r="R305" i="120"/>
  <c r="S304" i="120"/>
  <c r="R304" i="120"/>
  <c r="S303" i="120"/>
  <c r="R303" i="120"/>
  <c r="S302" i="120"/>
  <c r="R302" i="120"/>
  <c r="S301" i="120"/>
  <c r="R301" i="120"/>
  <c r="S300" i="120"/>
  <c r="R300" i="120"/>
  <c r="S299" i="120"/>
  <c r="R299" i="120"/>
  <c r="S298" i="120"/>
  <c r="R298" i="120"/>
  <c r="S297" i="120"/>
  <c r="R297" i="120"/>
  <c r="S296" i="120"/>
  <c r="R296" i="120"/>
  <c r="S295" i="120"/>
  <c r="R295" i="120"/>
  <c r="S294" i="120"/>
  <c r="R294" i="120"/>
  <c r="S293" i="120"/>
  <c r="R293" i="120"/>
  <c r="S292" i="120"/>
  <c r="R292" i="120"/>
  <c r="S291" i="120"/>
  <c r="R291" i="120"/>
  <c r="S290" i="120"/>
  <c r="R290" i="120"/>
  <c r="S289" i="120"/>
  <c r="R289" i="120"/>
  <c r="S288" i="120"/>
  <c r="R288" i="120"/>
  <c r="S287" i="120"/>
  <c r="R287" i="120"/>
  <c r="S286" i="120"/>
  <c r="R286" i="120"/>
  <c r="S285" i="120"/>
  <c r="R285" i="120"/>
  <c r="S275" i="120"/>
  <c r="R275" i="120"/>
  <c r="S274" i="120"/>
  <c r="R274" i="120"/>
  <c r="S273" i="120"/>
  <c r="R273" i="120"/>
  <c r="S272" i="120"/>
  <c r="R272" i="120"/>
  <c r="S271" i="120"/>
  <c r="R271" i="120"/>
  <c r="S270" i="120"/>
  <c r="R270" i="120"/>
  <c r="S269" i="120"/>
  <c r="R269" i="120"/>
  <c r="S268" i="120"/>
  <c r="R268" i="120"/>
  <c r="S267" i="120"/>
  <c r="R267" i="120"/>
  <c r="S266" i="120"/>
  <c r="R266" i="120"/>
  <c r="S265" i="120"/>
  <c r="R265" i="120"/>
  <c r="S264" i="120"/>
  <c r="R264" i="120"/>
  <c r="S263" i="120"/>
  <c r="R263" i="120"/>
  <c r="S238" i="120"/>
  <c r="R238" i="120"/>
  <c r="S237" i="120"/>
  <c r="R237" i="120"/>
  <c r="S236" i="120"/>
  <c r="R236" i="120"/>
  <c r="S235" i="120"/>
  <c r="R235" i="120"/>
  <c r="S234" i="120"/>
  <c r="R234" i="120"/>
  <c r="S233" i="120"/>
  <c r="R233" i="120"/>
  <c r="S232" i="120"/>
  <c r="R232" i="120"/>
  <c r="S231" i="120"/>
  <c r="R231" i="120"/>
  <c r="S230" i="120"/>
  <c r="R230" i="120"/>
  <c r="S229" i="120"/>
  <c r="R229" i="120"/>
  <c r="S228" i="120"/>
  <c r="R228" i="120"/>
  <c r="S227" i="120"/>
  <c r="R227" i="120"/>
  <c r="S226" i="120"/>
  <c r="R226" i="120"/>
  <c r="S209" i="120"/>
  <c r="R209" i="120"/>
  <c r="S208" i="120"/>
  <c r="R208" i="120"/>
  <c r="S207" i="120"/>
  <c r="R207" i="120"/>
  <c r="S203" i="120"/>
  <c r="R203" i="120"/>
  <c r="S202" i="120"/>
  <c r="R202" i="120"/>
  <c r="S201" i="120"/>
  <c r="R201" i="120"/>
  <c r="S200" i="120"/>
  <c r="R200" i="120"/>
  <c r="S199" i="120"/>
  <c r="R199" i="120"/>
  <c r="S198" i="120"/>
  <c r="R198" i="120"/>
  <c r="S197" i="120"/>
  <c r="R197" i="120"/>
  <c r="S196" i="120"/>
  <c r="R196" i="120"/>
  <c r="S195" i="120"/>
  <c r="R195" i="120"/>
  <c r="S194" i="120"/>
  <c r="R194" i="120"/>
  <c r="S193" i="120"/>
  <c r="R193" i="120"/>
  <c r="S192" i="120"/>
  <c r="R192" i="120"/>
  <c r="S191" i="120"/>
  <c r="R191" i="120"/>
  <c r="S166" i="120"/>
  <c r="R166" i="120"/>
  <c r="S153" i="120"/>
  <c r="R153" i="120"/>
  <c r="S152" i="120"/>
  <c r="R152" i="120"/>
  <c r="S151" i="120"/>
  <c r="R151" i="120"/>
  <c r="S150" i="120"/>
  <c r="R150" i="120"/>
  <c r="S149" i="120"/>
  <c r="R149" i="120"/>
  <c r="S148" i="120"/>
  <c r="R148" i="120"/>
  <c r="S147" i="120"/>
  <c r="R147" i="120"/>
  <c r="S146" i="120"/>
  <c r="R146" i="120"/>
  <c r="S145" i="120"/>
  <c r="R145" i="120"/>
  <c r="S144" i="120"/>
  <c r="R144" i="120"/>
  <c r="S143" i="120"/>
  <c r="R143" i="120"/>
  <c r="S142" i="120"/>
  <c r="R142" i="120"/>
  <c r="S117" i="120"/>
  <c r="R117" i="120"/>
  <c r="S116" i="120"/>
  <c r="R116" i="120"/>
  <c r="S115" i="120"/>
  <c r="R115" i="120"/>
  <c r="S114" i="120"/>
  <c r="R114" i="120"/>
  <c r="S113" i="120"/>
  <c r="R113" i="120"/>
  <c r="S112" i="120"/>
  <c r="R112" i="120"/>
  <c r="S111" i="120"/>
  <c r="R111" i="120"/>
  <c r="S110" i="120"/>
  <c r="R110" i="120"/>
  <c r="S109" i="120"/>
  <c r="R109" i="120"/>
  <c r="S108" i="120"/>
  <c r="R108" i="120"/>
  <c r="S107" i="120"/>
  <c r="R107" i="120"/>
  <c r="S106" i="120"/>
  <c r="R106" i="120"/>
  <c r="S105" i="120"/>
  <c r="R105" i="120"/>
  <c r="S104" i="120"/>
  <c r="R104" i="120"/>
  <c r="S103" i="120"/>
  <c r="R103" i="120"/>
  <c r="S102" i="120"/>
  <c r="R102" i="120"/>
  <c r="S101" i="120"/>
  <c r="R101" i="120"/>
  <c r="S100" i="120"/>
  <c r="R100" i="120"/>
  <c r="S99" i="120"/>
  <c r="R99" i="120"/>
  <c r="S98" i="120"/>
  <c r="R98" i="120"/>
  <c r="S97" i="120"/>
  <c r="R97" i="120"/>
  <c r="S96" i="120"/>
  <c r="R96" i="120"/>
  <c r="S95" i="120"/>
  <c r="R95" i="120"/>
  <c r="S94" i="120"/>
  <c r="R94" i="120"/>
  <c r="S93" i="120"/>
  <c r="R93" i="120"/>
  <c r="S92" i="120"/>
  <c r="R92" i="120"/>
  <c r="S91" i="120"/>
  <c r="R91" i="120"/>
  <c r="S90" i="120"/>
  <c r="R90" i="120"/>
  <c r="S89" i="120"/>
  <c r="R89" i="120"/>
  <c r="S88" i="120"/>
  <c r="R88" i="120"/>
  <c r="S87" i="120"/>
  <c r="R87" i="120"/>
  <c r="S86" i="120"/>
  <c r="R86" i="120"/>
  <c r="S85" i="120"/>
  <c r="R85" i="120"/>
  <c r="S84" i="120"/>
  <c r="R84" i="120"/>
  <c r="S83" i="120"/>
  <c r="R83" i="120"/>
  <c r="S82" i="120"/>
  <c r="R82" i="120"/>
  <c r="S81" i="120"/>
  <c r="R81" i="120"/>
  <c r="S80" i="120"/>
  <c r="R80" i="120"/>
  <c r="S67" i="120"/>
  <c r="R67" i="120"/>
  <c r="S66" i="120"/>
  <c r="R66" i="120"/>
  <c r="S65" i="120"/>
  <c r="R65" i="120"/>
  <c r="S58" i="120"/>
  <c r="R58" i="120"/>
  <c r="S57" i="120"/>
  <c r="R57" i="120"/>
  <c r="S56" i="120"/>
  <c r="R56" i="120"/>
  <c r="S55" i="120"/>
  <c r="R55" i="120"/>
  <c r="S54" i="120"/>
  <c r="R54" i="120"/>
  <c r="S53" i="120"/>
  <c r="R53" i="120"/>
  <c r="S52" i="120"/>
  <c r="R52" i="120"/>
  <c r="S51" i="120"/>
  <c r="R51" i="120"/>
  <c r="S50" i="120"/>
  <c r="R50" i="120"/>
  <c r="S49" i="120"/>
  <c r="R49" i="120"/>
  <c r="S48" i="120"/>
  <c r="R48" i="120"/>
  <c r="S47" i="120"/>
  <c r="R47" i="120"/>
  <c r="S46" i="120"/>
  <c r="R46" i="120"/>
  <c r="S39" i="120"/>
  <c r="R39" i="120"/>
  <c r="S38" i="120"/>
  <c r="R38" i="120"/>
  <c r="S37" i="120"/>
  <c r="R37" i="120"/>
  <c r="S36" i="120"/>
  <c r="R36" i="120"/>
  <c r="S35" i="120"/>
  <c r="R35" i="120"/>
  <c r="S34" i="120"/>
  <c r="R34" i="120"/>
  <c r="S33" i="120"/>
  <c r="R33" i="120"/>
  <c r="S32" i="120"/>
  <c r="R32" i="120"/>
  <c r="S31" i="120"/>
  <c r="R31" i="120"/>
  <c r="S30" i="120"/>
  <c r="R30" i="120"/>
  <c r="S29" i="120"/>
  <c r="R29" i="120"/>
  <c r="S28" i="120"/>
  <c r="R28" i="120"/>
  <c r="S27" i="120"/>
  <c r="R27" i="120"/>
  <c r="S26" i="120"/>
  <c r="R26" i="120"/>
  <c r="S25" i="120"/>
  <c r="R25" i="120"/>
  <c r="S24" i="120"/>
  <c r="R24" i="120"/>
  <c r="S23" i="120"/>
  <c r="R23" i="120"/>
  <c r="S22" i="120"/>
  <c r="R22" i="120"/>
  <c r="S21" i="120"/>
  <c r="R21" i="120"/>
  <c r="S20" i="120"/>
  <c r="R20" i="120"/>
  <c r="S19" i="120"/>
  <c r="R19" i="120"/>
  <c r="S18" i="120"/>
  <c r="R18" i="120"/>
  <c r="S17" i="120"/>
  <c r="R17" i="120"/>
  <c r="S16" i="120"/>
  <c r="R16" i="120"/>
  <c r="S15" i="120"/>
  <c r="R15" i="120"/>
  <c r="S14" i="120"/>
  <c r="R14" i="120"/>
  <c r="S13" i="120"/>
  <c r="R13" i="120"/>
  <c r="S12" i="120"/>
  <c r="R12" i="120"/>
  <c r="S11" i="120"/>
  <c r="R11" i="120"/>
  <c r="S10" i="120"/>
  <c r="R10" i="120"/>
  <c r="S9" i="120"/>
  <c r="R9" i="120"/>
  <c r="S8" i="120"/>
  <c r="R8" i="120"/>
  <c r="S7" i="120"/>
  <c r="R7" i="120"/>
  <c r="S6" i="120"/>
  <c r="R6" i="120"/>
  <c r="S5" i="120"/>
  <c r="R5" i="120"/>
  <c r="S4" i="120"/>
  <c r="R4" i="120"/>
  <c r="S3" i="120"/>
  <c r="R3" i="120"/>
  <c r="S332" i="123"/>
  <c r="S331" i="123"/>
  <c r="S330" i="123"/>
  <c r="S329" i="123"/>
  <c r="S328" i="123"/>
  <c r="S327" i="123"/>
  <c r="S326" i="123"/>
  <c r="S325" i="123"/>
  <c r="S324" i="123"/>
  <c r="S323" i="123"/>
  <c r="S322" i="123"/>
  <c r="S321" i="123"/>
  <c r="S320" i="123"/>
  <c r="S319" i="123"/>
  <c r="S318" i="123"/>
  <c r="S317" i="123"/>
  <c r="S316" i="123"/>
  <c r="S315" i="123"/>
  <c r="S314" i="123"/>
  <c r="S313" i="123"/>
  <c r="S312" i="123"/>
  <c r="S311" i="123"/>
  <c r="S310" i="123"/>
  <c r="S309" i="123"/>
  <c r="S308" i="123"/>
  <c r="S305" i="123"/>
  <c r="S304" i="123"/>
  <c r="S303" i="123"/>
  <c r="S302" i="123"/>
  <c r="S301" i="123"/>
  <c r="S300" i="123"/>
  <c r="S299" i="123"/>
  <c r="S298" i="123"/>
  <c r="S297" i="123"/>
  <c r="S296" i="123"/>
  <c r="S295" i="123"/>
  <c r="S294" i="123"/>
  <c r="S293" i="123"/>
  <c r="S292" i="123"/>
  <c r="S291" i="123"/>
  <c r="S290" i="123"/>
  <c r="S289" i="123"/>
  <c r="S288" i="123"/>
  <c r="S287" i="123"/>
  <c r="S286" i="123"/>
  <c r="S285" i="123"/>
  <c r="S275" i="123"/>
  <c r="S274" i="123"/>
  <c r="S273" i="123"/>
  <c r="S272" i="123"/>
  <c r="S271" i="123"/>
  <c r="S270" i="123"/>
  <c r="S269" i="123"/>
  <c r="S268" i="123"/>
  <c r="S267" i="123"/>
  <c r="S266" i="123"/>
  <c r="S265" i="123"/>
  <c r="S264" i="123"/>
  <c r="S263" i="123"/>
  <c r="S238" i="123"/>
  <c r="S237" i="123"/>
  <c r="S236" i="123"/>
  <c r="S235" i="123"/>
  <c r="S234" i="123"/>
  <c r="S233" i="123"/>
  <c r="S232" i="123"/>
  <c r="S231" i="123"/>
  <c r="S230" i="123"/>
  <c r="S229" i="123"/>
  <c r="S228" i="123"/>
  <c r="S227" i="123"/>
  <c r="S226" i="123"/>
  <c r="S209" i="123"/>
  <c r="S208" i="123"/>
  <c r="S207" i="123"/>
  <c r="S203" i="123"/>
  <c r="S202" i="123"/>
  <c r="S201" i="123"/>
  <c r="S200" i="123"/>
  <c r="S199" i="123"/>
  <c r="S198" i="123"/>
  <c r="S197" i="123"/>
  <c r="S196" i="123"/>
  <c r="S195" i="123"/>
  <c r="S194" i="123"/>
  <c r="S193" i="123"/>
  <c r="S192" i="123"/>
  <c r="S191" i="123"/>
  <c r="S166" i="123"/>
  <c r="S153" i="123"/>
  <c r="S152" i="123"/>
  <c r="S151" i="123"/>
  <c r="S150" i="123"/>
  <c r="S149" i="123"/>
  <c r="S148" i="123"/>
  <c r="S147" i="123"/>
  <c r="S146" i="123"/>
  <c r="S145" i="123"/>
  <c r="S144" i="123"/>
  <c r="S143" i="123"/>
  <c r="S142" i="123"/>
  <c r="S117" i="123"/>
  <c r="S116" i="123"/>
  <c r="S115" i="123"/>
  <c r="S114" i="123"/>
  <c r="S113" i="123"/>
  <c r="S112" i="123"/>
  <c r="S111" i="123"/>
  <c r="S110" i="123"/>
  <c r="S109" i="123"/>
  <c r="S108" i="123"/>
  <c r="S107" i="123"/>
  <c r="S106" i="123"/>
  <c r="S105" i="123"/>
  <c r="S104" i="123"/>
  <c r="S103" i="123"/>
  <c r="S102" i="123"/>
  <c r="S101" i="123"/>
  <c r="S100" i="123"/>
  <c r="S99" i="123"/>
  <c r="S98" i="123"/>
  <c r="S97" i="123"/>
  <c r="S96" i="123"/>
  <c r="S95" i="123"/>
  <c r="S94" i="123"/>
  <c r="S93" i="123"/>
  <c r="S92" i="123"/>
  <c r="S91" i="123"/>
  <c r="S90" i="123"/>
  <c r="S89" i="123"/>
  <c r="S88" i="123"/>
  <c r="S87" i="123"/>
  <c r="S86" i="123"/>
  <c r="S85" i="123"/>
  <c r="S84" i="123"/>
  <c r="S83" i="123"/>
  <c r="S82" i="123"/>
  <c r="S81" i="123"/>
  <c r="S80" i="123"/>
  <c r="S67" i="123"/>
  <c r="S66" i="123"/>
  <c r="S65" i="123"/>
  <c r="S58" i="123"/>
  <c r="S57" i="123"/>
  <c r="S56" i="123"/>
  <c r="S55" i="123"/>
  <c r="S54" i="123"/>
  <c r="S53" i="123"/>
  <c r="S52" i="123"/>
  <c r="S51" i="123"/>
  <c r="S50" i="123"/>
  <c r="S49" i="123"/>
  <c r="S48" i="123"/>
  <c r="S47" i="123"/>
  <c r="S46" i="123"/>
  <c r="S39" i="123"/>
  <c r="S38" i="123"/>
  <c r="S37" i="123"/>
  <c r="S36" i="123"/>
  <c r="S35" i="123"/>
  <c r="S34" i="123"/>
  <c r="S33" i="123"/>
  <c r="S32" i="123"/>
  <c r="S31" i="123"/>
  <c r="S30" i="123"/>
  <c r="S29" i="123"/>
  <c r="S28" i="123"/>
  <c r="S27" i="123"/>
  <c r="S26" i="123"/>
  <c r="S25" i="123"/>
  <c r="S24" i="123"/>
  <c r="S23" i="123"/>
  <c r="S22" i="123"/>
  <c r="S21" i="123"/>
  <c r="S20" i="123"/>
  <c r="S19" i="123"/>
  <c r="S18" i="123"/>
  <c r="S17" i="123"/>
  <c r="S16" i="123"/>
  <c r="S15" i="123"/>
  <c r="S14" i="123"/>
  <c r="S13" i="123"/>
  <c r="S12" i="123"/>
  <c r="S11" i="123"/>
  <c r="S10" i="123"/>
  <c r="S9" i="123"/>
  <c r="S8" i="123"/>
  <c r="S7" i="123"/>
  <c r="S6" i="123"/>
  <c r="S5" i="123"/>
  <c r="S4" i="123"/>
  <c r="S3" i="123"/>
  <c r="R316" i="123"/>
  <c r="R315" i="123"/>
  <c r="R314" i="123"/>
  <c r="R313" i="123"/>
  <c r="R312" i="123"/>
  <c r="R311" i="123"/>
  <c r="R310" i="123"/>
  <c r="R309" i="123"/>
  <c r="R308" i="123"/>
  <c r="R305" i="123"/>
  <c r="R304" i="123"/>
  <c r="R303" i="123"/>
  <c r="R302" i="123"/>
  <c r="R301" i="123"/>
  <c r="R300" i="123"/>
  <c r="R299" i="123"/>
  <c r="R298" i="123"/>
  <c r="R297" i="123"/>
  <c r="R296" i="123"/>
  <c r="R295" i="123"/>
  <c r="R294" i="123"/>
  <c r="R293" i="123"/>
  <c r="R292" i="123"/>
  <c r="R291" i="123"/>
  <c r="R290" i="123"/>
  <c r="R289" i="123"/>
  <c r="R288" i="123"/>
  <c r="R287" i="123"/>
  <c r="R286" i="123"/>
  <c r="R285" i="123"/>
  <c r="R275" i="123"/>
  <c r="R274" i="123"/>
  <c r="R273" i="123"/>
  <c r="R272" i="123"/>
  <c r="R271" i="123"/>
  <c r="R270" i="123"/>
  <c r="R269" i="123"/>
  <c r="R268" i="123"/>
  <c r="R267" i="123"/>
  <c r="R266" i="123"/>
  <c r="R265" i="123"/>
  <c r="R264" i="123"/>
  <c r="R263" i="123"/>
  <c r="R238" i="123"/>
  <c r="R237" i="123"/>
  <c r="R236" i="123"/>
  <c r="R235" i="123"/>
  <c r="R234" i="123"/>
  <c r="R233" i="123"/>
  <c r="R232" i="123"/>
  <c r="R231" i="123"/>
  <c r="R230" i="123"/>
  <c r="R229" i="123"/>
  <c r="R228" i="123"/>
  <c r="R227" i="123"/>
  <c r="R226" i="123"/>
  <c r="R209" i="123"/>
  <c r="R208" i="123"/>
  <c r="R207" i="123"/>
  <c r="R203" i="123"/>
  <c r="R202" i="123"/>
  <c r="R201" i="123"/>
  <c r="R200" i="123"/>
  <c r="R199" i="123"/>
  <c r="R198" i="123"/>
  <c r="R197" i="123"/>
  <c r="R196" i="123"/>
  <c r="R195" i="123"/>
  <c r="R194" i="123"/>
  <c r="R193" i="123"/>
  <c r="R192" i="123"/>
  <c r="R191" i="123"/>
  <c r="R166" i="123"/>
  <c r="R153" i="123"/>
  <c r="R152" i="123"/>
  <c r="R151" i="123"/>
  <c r="R150" i="123"/>
  <c r="R149" i="123"/>
  <c r="R148" i="123"/>
  <c r="R147" i="123"/>
  <c r="R146" i="123"/>
  <c r="R145" i="123"/>
  <c r="R144" i="123"/>
  <c r="R143" i="123"/>
  <c r="R142" i="123"/>
  <c r="R117" i="123"/>
  <c r="R116" i="123"/>
  <c r="R115" i="123"/>
  <c r="R114" i="123"/>
  <c r="R113" i="123"/>
  <c r="R112" i="123"/>
  <c r="R111" i="123"/>
  <c r="R110" i="123"/>
  <c r="R109" i="123"/>
  <c r="R108" i="123"/>
  <c r="R107" i="123"/>
  <c r="R106" i="123"/>
  <c r="R105" i="123"/>
  <c r="R104" i="123"/>
  <c r="R103" i="123"/>
  <c r="R102" i="123"/>
  <c r="R101" i="123"/>
  <c r="R100" i="123"/>
  <c r="R99" i="123"/>
  <c r="R98" i="123"/>
  <c r="R97" i="123"/>
  <c r="R96" i="123"/>
  <c r="R95" i="123"/>
  <c r="R94" i="123"/>
  <c r="R93" i="123"/>
  <c r="R92" i="123"/>
  <c r="R91" i="123"/>
  <c r="R90" i="123"/>
  <c r="R89" i="123"/>
  <c r="R88" i="123"/>
  <c r="R87" i="123"/>
  <c r="R86" i="123"/>
  <c r="R85" i="123"/>
  <c r="R84" i="123"/>
  <c r="R83" i="123"/>
  <c r="R82" i="123"/>
  <c r="R81" i="123"/>
  <c r="R80" i="123"/>
  <c r="R67" i="123"/>
  <c r="R66" i="123"/>
  <c r="R65" i="123"/>
  <c r="R58" i="123"/>
  <c r="R57" i="123"/>
  <c r="R56" i="123"/>
  <c r="R55" i="123"/>
  <c r="R54" i="123"/>
  <c r="R53" i="123"/>
  <c r="R52" i="123"/>
  <c r="R51" i="123"/>
  <c r="R50" i="123"/>
  <c r="R49" i="123"/>
  <c r="R48" i="123"/>
  <c r="R47" i="123"/>
  <c r="R46" i="123"/>
  <c r="R39" i="123"/>
  <c r="R38" i="123"/>
  <c r="R37" i="123"/>
  <c r="R36" i="123"/>
  <c r="R35" i="123"/>
  <c r="R34" i="123"/>
  <c r="R33" i="123"/>
  <c r="R32" i="123"/>
  <c r="R31" i="123"/>
  <c r="R30" i="123"/>
  <c r="R29" i="123"/>
  <c r="R28" i="123"/>
  <c r="R27" i="123"/>
  <c r="R26" i="123"/>
  <c r="R25" i="123"/>
  <c r="R24" i="123"/>
  <c r="R23" i="123"/>
  <c r="R22" i="123"/>
  <c r="R21" i="123"/>
  <c r="R20" i="123"/>
  <c r="R19" i="123"/>
  <c r="R18" i="123"/>
  <c r="R17" i="123"/>
  <c r="R16" i="123"/>
  <c r="R15" i="123"/>
  <c r="R14" i="123"/>
  <c r="R13" i="123"/>
  <c r="R12" i="123"/>
  <c r="R11" i="123"/>
  <c r="R10" i="123"/>
  <c r="R9" i="123"/>
  <c r="R8" i="123"/>
  <c r="R7" i="123"/>
  <c r="R6" i="123"/>
  <c r="R5" i="123"/>
  <c r="R4" i="123"/>
  <c r="S332" i="117"/>
  <c r="S331" i="117"/>
  <c r="S330" i="117"/>
  <c r="S329" i="117"/>
  <c r="S328" i="117"/>
  <c r="S327" i="117"/>
  <c r="S326" i="117"/>
  <c r="S325" i="117"/>
  <c r="S324" i="117"/>
  <c r="S323" i="117"/>
  <c r="S322" i="117"/>
  <c r="S321" i="117"/>
  <c r="S320" i="117"/>
  <c r="S319" i="117"/>
  <c r="S318" i="117"/>
  <c r="S317" i="117"/>
  <c r="S316" i="117"/>
  <c r="S315" i="117"/>
  <c r="S314" i="117"/>
  <c r="S313" i="117"/>
  <c r="S312" i="117"/>
  <c r="S311" i="117"/>
  <c r="S310" i="117"/>
  <c r="S309" i="117"/>
  <c r="S308" i="117"/>
  <c r="S305" i="117"/>
  <c r="S304" i="117"/>
  <c r="S303" i="117"/>
  <c r="S302" i="117"/>
  <c r="S301" i="117"/>
  <c r="S300" i="117"/>
  <c r="S299" i="117"/>
  <c r="S298" i="117"/>
  <c r="S297" i="117"/>
  <c r="S296" i="117"/>
  <c r="S295" i="117"/>
  <c r="S294" i="117"/>
  <c r="S293" i="117"/>
  <c r="S292" i="117"/>
  <c r="S291" i="117"/>
  <c r="S290" i="117"/>
  <c r="S289" i="117"/>
  <c r="S288" i="117"/>
  <c r="S287" i="117"/>
  <c r="S286" i="117"/>
  <c r="S285" i="117"/>
  <c r="S275" i="117"/>
  <c r="S274" i="117"/>
  <c r="S273" i="117"/>
  <c r="S272" i="117"/>
  <c r="S271" i="117"/>
  <c r="S270" i="117"/>
  <c r="S269" i="117"/>
  <c r="S268" i="117"/>
  <c r="S267" i="117"/>
  <c r="S266" i="117"/>
  <c r="S265" i="117"/>
  <c r="S264" i="117"/>
  <c r="S263" i="117"/>
  <c r="S238" i="117"/>
  <c r="S237" i="117"/>
  <c r="S236" i="117"/>
  <c r="S235" i="117"/>
  <c r="S234" i="117"/>
  <c r="S233" i="117"/>
  <c r="S232" i="117"/>
  <c r="S231" i="117"/>
  <c r="S230" i="117"/>
  <c r="S229" i="117"/>
  <c r="S228" i="117"/>
  <c r="S227" i="117"/>
  <c r="S226" i="117"/>
  <c r="S209" i="117"/>
  <c r="S208" i="117"/>
  <c r="S207" i="117"/>
  <c r="S203" i="117"/>
  <c r="S202" i="117"/>
  <c r="S201" i="117"/>
  <c r="S200" i="117"/>
  <c r="S199" i="117"/>
  <c r="S198" i="117"/>
  <c r="S197" i="117"/>
  <c r="S196" i="117"/>
  <c r="S195" i="117"/>
  <c r="S194" i="117"/>
  <c r="S193" i="117"/>
  <c r="S192" i="117"/>
  <c r="S191" i="117"/>
  <c r="S166" i="117"/>
  <c r="S153" i="117"/>
  <c r="S152" i="117"/>
  <c r="S151" i="117"/>
  <c r="S150" i="117"/>
  <c r="S149" i="117"/>
  <c r="S148" i="117"/>
  <c r="S147" i="117"/>
  <c r="S146" i="117"/>
  <c r="S145" i="117"/>
  <c r="S144" i="117"/>
  <c r="S143" i="117"/>
  <c r="S142" i="117"/>
  <c r="S117" i="117"/>
  <c r="S116" i="117"/>
  <c r="S115" i="117"/>
  <c r="S114" i="117"/>
  <c r="S113" i="117"/>
  <c r="S112" i="117"/>
  <c r="S111" i="117"/>
  <c r="S110" i="117"/>
  <c r="S109" i="117"/>
  <c r="S108" i="117"/>
  <c r="S107" i="117"/>
  <c r="S106" i="117"/>
  <c r="S105" i="117"/>
  <c r="S104" i="117"/>
  <c r="S103" i="117"/>
  <c r="S102" i="117"/>
  <c r="S101" i="117"/>
  <c r="S100" i="117"/>
  <c r="S99" i="117"/>
  <c r="S98" i="117"/>
  <c r="S97" i="117"/>
  <c r="S96" i="117"/>
  <c r="S95" i="117"/>
  <c r="S94" i="117"/>
  <c r="S93" i="117"/>
  <c r="S92" i="117"/>
  <c r="S91" i="117"/>
  <c r="S90" i="117"/>
  <c r="S89" i="117"/>
  <c r="S88" i="117"/>
  <c r="S87" i="117"/>
  <c r="S86" i="117"/>
  <c r="S85" i="117"/>
  <c r="S84" i="117"/>
  <c r="S83" i="117"/>
  <c r="S82" i="117"/>
  <c r="S81" i="117"/>
  <c r="S80" i="117"/>
  <c r="S67" i="117"/>
  <c r="S66" i="117"/>
  <c r="S65" i="117"/>
  <c r="S58" i="117"/>
  <c r="S57" i="117"/>
  <c r="S56" i="117"/>
  <c r="S55" i="117"/>
  <c r="S54" i="117"/>
  <c r="S53" i="117"/>
  <c r="S52" i="117"/>
  <c r="S51" i="117"/>
  <c r="S50" i="117"/>
  <c r="S49" i="117"/>
  <c r="S48" i="117"/>
  <c r="S47" i="117"/>
  <c r="S46" i="117"/>
  <c r="S39" i="117"/>
  <c r="S38" i="117"/>
  <c r="S37" i="117"/>
  <c r="S36" i="117"/>
  <c r="S35" i="117"/>
  <c r="S34" i="117"/>
  <c r="S33" i="117"/>
  <c r="S32" i="117"/>
  <c r="S31" i="117"/>
  <c r="S30" i="117"/>
  <c r="S29" i="117"/>
  <c r="S28" i="117"/>
  <c r="S27" i="117"/>
  <c r="S26" i="117"/>
  <c r="S25" i="117"/>
  <c r="S24" i="117"/>
  <c r="S23" i="117"/>
  <c r="S22" i="117"/>
  <c r="S21" i="117"/>
  <c r="S20" i="117"/>
  <c r="S19" i="117"/>
  <c r="S18" i="117"/>
  <c r="S17" i="117"/>
  <c r="S16" i="117"/>
  <c r="S15" i="117"/>
  <c r="S14" i="117"/>
  <c r="S13" i="117"/>
  <c r="S12" i="117"/>
  <c r="S11" i="117"/>
  <c r="S10" i="117"/>
  <c r="S9" i="117"/>
  <c r="S8" i="117"/>
  <c r="S7" i="117"/>
  <c r="S6" i="117"/>
  <c r="S5" i="117"/>
  <c r="S4" i="117"/>
  <c r="S3" i="117"/>
  <c r="R316" i="117"/>
  <c r="R315" i="117"/>
  <c r="R314" i="117"/>
  <c r="R313" i="117"/>
  <c r="R312" i="117"/>
  <c r="R311" i="117"/>
  <c r="R310" i="117"/>
  <c r="R309" i="117"/>
  <c r="R308" i="117"/>
  <c r="R305" i="117"/>
  <c r="R304" i="117"/>
  <c r="R303" i="117"/>
  <c r="R302" i="117"/>
  <c r="R301" i="117"/>
  <c r="R300" i="117"/>
  <c r="R299" i="117"/>
  <c r="R298" i="117"/>
  <c r="R297" i="117"/>
  <c r="R296" i="117"/>
  <c r="R295" i="117"/>
  <c r="R294" i="117"/>
  <c r="R293" i="117"/>
  <c r="R292" i="117"/>
  <c r="R291" i="117"/>
  <c r="R290" i="117"/>
  <c r="R289" i="117"/>
  <c r="R288" i="117"/>
  <c r="R287" i="117"/>
  <c r="R286" i="117"/>
  <c r="R285" i="117"/>
  <c r="R275" i="117"/>
  <c r="R274" i="117"/>
  <c r="R273" i="117"/>
  <c r="R272" i="117"/>
  <c r="R271" i="117"/>
  <c r="R270" i="117"/>
  <c r="R269" i="117"/>
  <c r="R268" i="117"/>
  <c r="R267" i="117"/>
  <c r="R266" i="117"/>
  <c r="R265" i="117"/>
  <c r="R264" i="117"/>
  <c r="R263" i="117"/>
  <c r="R238" i="117"/>
  <c r="R237" i="117"/>
  <c r="R236" i="117"/>
  <c r="R235" i="117"/>
  <c r="R234" i="117"/>
  <c r="R233" i="117"/>
  <c r="R232" i="117"/>
  <c r="R231" i="117"/>
  <c r="R230" i="117"/>
  <c r="R229" i="117"/>
  <c r="R228" i="117"/>
  <c r="R227" i="117"/>
  <c r="R226" i="117"/>
  <c r="R209" i="117"/>
  <c r="R208" i="117"/>
  <c r="R207" i="117"/>
  <c r="R203" i="117"/>
  <c r="R202" i="117"/>
  <c r="R201" i="117"/>
  <c r="R200" i="117"/>
  <c r="R199" i="117"/>
  <c r="R198" i="117"/>
  <c r="R197" i="117"/>
  <c r="R196" i="117"/>
  <c r="R195" i="117"/>
  <c r="R194" i="117"/>
  <c r="R193" i="117"/>
  <c r="R192" i="117"/>
  <c r="R191" i="117"/>
  <c r="R166" i="117"/>
  <c r="R153" i="117"/>
  <c r="R152" i="117"/>
  <c r="R151" i="117"/>
  <c r="R150" i="117"/>
  <c r="R149" i="117"/>
  <c r="R148" i="117"/>
  <c r="R147" i="117"/>
  <c r="R146" i="117"/>
  <c r="R145" i="117"/>
  <c r="R144" i="117"/>
  <c r="R143" i="117"/>
  <c r="R142" i="117"/>
  <c r="R117" i="117"/>
  <c r="R116" i="117"/>
  <c r="R115" i="117"/>
  <c r="R114" i="117"/>
  <c r="R113" i="117"/>
  <c r="R112" i="117"/>
  <c r="R111" i="117"/>
  <c r="R110" i="117"/>
  <c r="R109" i="117"/>
  <c r="R108" i="117"/>
  <c r="R107" i="117"/>
  <c r="R106" i="117"/>
  <c r="R105" i="117"/>
  <c r="R104" i="117"/>
  <c r="R103" i="117"/>
  <c r="R102" i="117"/>
  <c r="R101" i="117"/>
  <c r="R100" i="117"/>
  <c r="R99" i="117"/>
  <c r="R98" i="117"/>
  <c r="R97" i="117"/>
  <c r="R96" i="117"/>
  <c r="R95" i="117"/>
  <c r="R94" i="117"/>
  <c r="R93" i="117"/>
  <c r="R92" i="117"/>
  <c r="R91" i="117"/>
  <c r="R90" i="117"/>
  <c r="R89" i="117"/>
  <c r="R88" i="117"/>
  <c r="R87" i="117"/>
  <c r="R86" i="117"/>
  <c r="R85" i="117"/>
  <c r="R84" i="117"/>
  <c r="R83" i="117"/>
  <c r="R82" i="117"/>
  <c r="R81" i="117"/>
  <c r="R80" i="117"/>
  <c r="R67" i="117"/>
  <c r="R66" i="117"/>
  <c r="R65" i="117"/>
  <c r="R58" i="117"/>
  <c r="R57" i="117"/>
  <c r="R56" i="117"/>
  <c r="R55" i="117"/>
  <c r="R54" i="117"/>
  <c r="R53" i="117"/>
  <c r="R52" i="117"/>
  <c r="R51" i="117"/>
  <c r="R50" i="117"/>
  <c r="R49" i="117"/>
  <c r="R48" i="117"/>
  <c r="R47" i="117"/>
  <c r="R46" i="117"/>
  <c r="R39" i="117"/>
  <c r="R38" i="117"/>
  <c r="R37" i="117"/>
  <c r="R36" i="117"/>
  <c r="R35" i="117"/>
  <c r="R34" i="117"/>
  <c r="R33" i="117"/>
  <c r="R32" i="117"/>
  <c r="R31" i="117"/>
  <c r="R30" i="117"/>
  <c r="R29" i="117"/>
  <c r="R28" i="117"/>
  <c r="G46" i="105" l="1"/>
  <c r="F46" i="105"/>
  <c r="E46" i="105"/>
  <c r="D46" i="105"/>
  <c r="E20" i="109"/>
  <c r="F20" i="109"/>
  <c r="G20" i="109"/>
  <c r="D20" i="109"/>
  <c r="E57" i="106"/>
  <c r="F57" i="106"/>
  <c r="G57" i="106"/>
  <c r="D57" i="106"/>
  <c r="E20" i="104"/>
  <c r="F20" i="104"/>
  <c r="G20" i="104"/>
  <c r="D20" i="104"/>
  <c r="D71" i="102"/>
  <c r="E71" i="102"/>
  <c r="F71" i="102"/>
  <c r="G71" i="102"/>
  <c r="D20" i="107"/>
  <c r="E20" i="107"/>
  <c r="F20" i="107"/>
  <c r="G20" i="107"/>
  <c r="J76" i="107"/>
  <c r="L76" i="107"/>
  <c r="L125" i="105"/>
  <c r="O6" i="115" l="1"/>
  <c r="O5" i="115"/>
  <c r="O4" i="115"/>
  <c r="M102" i="106" l="1"/>
  <c r="G23" i="109" l="1"/>
  <c r="M20" i="106"/>
  <c r="M23" i="106"/>
  <c r="M26" i="106"/>
  <c r="G60" i="105"/>
  <c r="G65" i="104"/>
  <c r="G62" i="104"/>
  <c r="K20" i="106" l="1"/>
  <c r="G49" i="109" l="1"/>
  <c r="G46" i="109"/>
  <c r="G43" i="109"/>
  <c r="E49" i="109"/>
  <c r="E46" i="109"/>
  <c r="E43" i="109"/>
  <c r="G29" i="109"/>
  <c r="G26" i="109"/>
  <c r="E39" i="109"/>
  <c r="E36" i="109"/>
  <c r="E33" i="109"/>
  <c r="G33" i="109"/>
  <c r="G36" i="109"/>
  <c r="G39" i="109"/>
  <c r="S276" i="122"/>
  <c r="R124" i="122"/>
  <c r="S277" i="123"/>
  <c r="S224" i="120"/>
  <c r="R217" i="120"/>
  <c r="R243" i="123"/>
  <c r="S212" i="122"/>
  <c r="S72" i="123"/>
  <c r="S223" i="117"/>
  <c r="S69" i="120"/>
  <c r="R138" i="123"/>
  <c r="R167" i="122"/>
  <c r="R277" i="120"/>
  <c r="S186" i="123"/>
  <c r="R190" i="117"/>
  <c r="R131" i="122"/>
  <c r="R62" i="120"/>
  <c r="R79" i="122"/>
  <c r="R140" i="120"/>
  <c r="S139" i="117"/>
  <c r="S249" i="122"/>
  <c r="S167" i="123"/>
  <c r="R259" i="123"/>
  <c r="S174" i="123"/>
  <c r="R176" i="123"/>
  <c r="S60" i="117"/>
  <c r="S213" i="123"/>
  <c r="R222" i="122"/>
  <c r="R204" i="122"/>
  <c r="S135" i="122"/>
  <c r="R131" i="117"/>
  <c r="R283" i="122"/>
  <c r="S42" i="122"/>
  <c r="S157" i="123"/>
  <c r="S241" i="117"/>
  <c r="R139" i="122"/>
  <c r="R122" i="123"/>
  <c r="S42" i="123"/>
  <c r="R204" i="120"/>
  <c r="R262" i="117"/>
  <c r="R177" i="123"/>
  <c r="S179" i="120"/>
  <c r="R60" i="120"/>
  <c r="S138" i="117"/>
  <c r="R179" i="120"/>
  <c r="S43" i="120"/>
  <c r="R121" i="122"/>
  <c r="R161" i="123"/>
  <c r="R248" i="123"/>
  <c r="R220" i="123"/>
  <c r="Q297" i="120"/>
  <c r="S212" i="123"/>
  <c r="R173" i="120"/>
  <c r="S277" i="120"/>
  <c r="R219" i="122"/>
  <c r="R281" i="117"/>
  <c r="R127" i="122"/>
  <c r="R44" i="123"/>
  <c r="S252" i="120"/>
  <c r="R44" i="120"/>
  <c r="R183" i="123"/>
  <c r="S42" i="117"/>
  <c r="S175" i="117"/>
  <c r="S130" i="122"/>
  <c r="S214" i="120"/>
  <c r="S186" i="117"/>
  <c r="R222" i="120"/>
  <c r="S172" i="120"/>
  <c r="S220" i="123"/>
  <c r="R282" i="117"/>
  <c r="R74" i="123"/>
  <c r="R134" i="123"/>
  <c r="R245" i="123"/>
  <c r="S262" i="122"/>
  <c r="S62" i="123"/>
  <c r="R61" i="117"/>
  <c r="S77" i="123"/>
  <c r="S169" i="117"/>
  <c r="S179" i="123"/>
  <c r="S276" i="120"/>
  <c r="S155" i="122"/>
  <c r="R173" i="117"/>
  <c r="R280" i="123"/>
  <c r="S205" i="117"/>
  <c r="R276" i="122"/>
  <c r="S223" i="120"/>
  <c r="R250" i="120"/>
  <c r="S72" i="122"/>
  <c r="S165" i="123"/>
  <c r="S279" i="122"/>
  <c r="R165" i="123"/>
  <c r="S129" i="120"/>
  <c r="S138" i="120"/>
  <c r="R189" i="117"/>
  <c r="S183" i="120"/>
  <c r="S284" i="120"/>
  <c r="R278" i="120"/>
  <c r="S137" i="120"/>
  <c r="S258" i="122"/>
  <c r="S141" i="117"/>
  <c r="R121" i="120"/>
  <c r="S64" i="117"/>
  <c r="R261" i="123"/>
  <c r="R41" i="117"/>
  <c r="S59" i="120"/>
  <c r="S239" i="122"/>
  <c r="S221" i="123"/>
  <c r="R255" i="120"/>
  <c r="R171" i="123"/>
  <c r="S177" i="122"/>
  <c r="Q288" i="122"/>
  <c r="R249" i="122"/>
  <c r="R45" i="122"/>
  <c r="S118" i="122"/>
  <c r="R224" i="123"/>
  <c r="S118" i="123"/>
  <c r="S184" i="123"/>
  <c r="R262" i="120"/>
  <c r="S139" i="120"/>
  <c r="R120" i="123"/>
  <c r="R184" i="120"/>
  <c r="R158" i="120"/>
  <c r="S130" i="120"/>
  <c r="S242" i="123"/>
  <c r="S254" i="120"/>
  <c r="R279" i="123"/>
  <c r="R155" i="122"/>
  <c r="R280" i="120"/>
  <c r="S160" i="117"/>
  <c r="R184" i="117"/>
  <c r="R168" i="117"/>
  <c r="S171" i="122"/>
  <c r="R41" i="123"/>
  <c r="R256" i="120"/>
  <c r="R252" i="122"/>
  <c r="S157" i="122"/>
  <c r="S240" i="117"/>
  <c r="S155" i="123"/>
  <c r="S204" i="120"/>
  <c r="R75" i="117"/>
  <c r="R135" i="117"/>
  <c r="S159" i="120"/>
  <c r="R45" i="120"/>
  <c r="S214" i="122"/>
  <c r="R250" i="122"/>
  <c r="R128" i="120"/>
  <c r="R133" i="122"/>
  <c r="R159" i="120"/>
  <c r="R218" i="117"/>
  <c r="R68" i="117"/>
  <c r="R175" i="120"/>
  <c r="S217" i="123"/>
  <c r="R257" i="123"/>
  <c r="R176" i="122"/>
  <c r="R74" i="117"/>
  <c r="S220" i="120"/>
  <c r="R254" i="123"/>
  <c r="S260" i="117"/>
  <c r="R72" i="117"/>
  <c r="S173" i="123"/>
  <c r="R175" i="122"/>
  <c r="R123" i="120"/>
  <c r="S74" i="122"/>
  <c r="R171" i="117"/>
  <c r="S175" i="122"/>
  <c r="S121" i="122"/>
  <c r="R255" i="122"/>
  <c r="R178" i="120"/>
  <c r="R164" i="123"/>
  <c r="R182" i="123"/>
  <c r="S123" i="123"/>
  <c r="S43" i="122"/>
  <c r="S44" i="120"/>
  <c r="S40" i="122"/>
  <c r="R159" i="123"/>
  <c r="S219" i="122"/>
  <c r="R169" i="122"/>
  <c r="R118" i="123"/>
  <c r="S282" i="120"/>
  <c r="S63" i="117"/>
  <c r="S219" i="123"/>
  <c r="R161" i="122"/>
  <c r="S78" i="117"/>
  <c r="S59" i="122"/>
  <c r="S68" i="122"/>
  <c r="R206" i="117"/>
  <c r="R185" i="120"/>
  <c r="R205" i="122"/>
  <c r="R242" i="123"/>
  <c r="S216" i="117"/>
  <c r="S256" i="117"/>
  <c r="R76" i="123"/>
  <c r="S68" i="123"/>
  <c r="R215" i="122"/>
  <c r="S161" i="117"/>
  <c r="S257" i="117"/>
  <c r="S62" i="117"/>
  <c r="R256" i="123"/>
  <c r="S125" i="123"/>
  <c r="R255" i="117"/>
  <c r="S243" i="120"/>
  <c r="Q289" i="122"/>
  <c r="R206" i="120"/>
  <c r="S174" i="117"/>
  <c r="R282" i="123"/>
  <c r="S169" i="120"/>
  <c r="S246" i="120"/>
  <c r="S75" i="123"/>
  <c r="R190" i="123"/>
  <c r="R217" i="122"/>
  <c r="Q291" i="120"/>
  <c r="R72" i="123"/>
  <c r="R64" i="122"/>
  <c r="R174" i="117"/>
  <c r="R171" i="120"/>
  <c r="S243" i="122"/>
  <c r="S62" i="120"/>
  <c r="S246" i="123"/>
  <c r="R220" i="117"/>
  <c r="R133" i="117"/>
  <c r="R119" i="120"/>
  <c r="S215" i="122"/>
  <c r="R258" i="120"/>
  <c r="Q286" i="122"/>
  <c r="S259" i="123"/>
  <c r="R68" i="123"/>
  <c r="R124" i="123"/>
  <c r="R119" i="122"/>
  <c r="R69" i="123"/>
  <c r="S176" i="122"/>
  <c r="S257" i="123"/>
  <c r="R45" i="117"/>
  <c r="S255" i="117"/>
  <c r="S261" i="123"/>
  <c r="R211" i="117"/>
  <c r="R154" i="120"/>
  <c r="Q298" i="122"/>
  <c r="S141" i="120"/>
  <c r="R175" i="117"/>
  <c r="R136" i="117"/>
  <c r="Q293" i="122"/>
  <c r="S76" i="120"/>
  <c r="S239" i="120"/>
  <c r="S137" i="117"/>
  <c r="R156" i="117"/>
  <c r="R277" i="117"/>
  <c r="S249" i="117"/>
  <c r="R167" i="123"/>
  <c r="Q296" i="122"/>
  <c r="S279" i="123"/>
  <c r="S134" i="123"/>
  <c r="S245" i="123"/>
  <c r="S251" i="122"/>
  <c r="R154" i="117"/>
  <c r="S134" i="117"/>
  <c r="R121" i="117"/>
  <c r="R242" i="122"/>
  <c r="S180" i="123"/>
  <c r="Q292" i="122"/>
  <c r="S140" i="123"/>
  <c r="R283" i="120"/>
  <c r="S248" i="117"/>
  <c r="S132" i="117"/>
  <c r="R251" i="120"/>
  <c r="R119" i="117"/>
  <c r="R163" i="123"/>
  <c r="S176" i="117"/>
  <c r="R279" i="117"/>
  <c r="R139" i="120"/>
  <c r="Q295" i="120"/>
  <c r="R79" i="117"/>
  <c r="S40" i="120"/>
  <c r="S157" i="117"/>
  <c r="S45" i="123"/>
  <c r="R217" i="117"/>
  <c r="R185" i="117"/>
  <c r="R42" i="123"/>
  <c r="S280" i="117"/>
  <c r="R225" i="120"/>
  <c r="S44" i="117"/>
  <c r="S75" i="117"/>
  <c r="R187" i="123"/>
  <c r="R157" i="123"/>
  <c r="Q296" i="120"/>
  <c r="S186" i="120"/>
  <c r="S60" i="120"/>
  <c r="R120" i="122"/>
  <c r="S77" i="120"/>
  <c r="S68" i="120"/>
  <c r="R126" i="120"/>
  <c r="R214" i="122"/>
  <c r="S161" i="122"/>
  <c r="S71" i="120"/>
  <c r="S279" i="120"/>
  <c r="S163" i="120"/>
  <c r="S250" i="123"/>
  <c r="R224" i="117"/>
  <c r="R43" i="120"/>
  <c r="R279" i="122"/>
  <c r="R63" i="123"/>
  <c r="R211" i="123"/>
  <c r="S184" i="122"/>
  <c r="S131" i="122"/>
  <c r="R133" i="123"/>
  <c r="R63" i="120"/>
  <c r="R189" i="123"/>
  <c r="S189" i="122"/>
  <c r="S217" i="120"/>
  <c r="R254" i="122"/>
  <c r="S278" i="120"/>
  <c r="R246" i="120"/>
  <c r="R164" i="120"/>
  <c r="R240" i="123"/>
  <c r="R258" i="123"/>
  <c r="R129" i="123"/>
  <c r="R257" i="122"/>
  <c r="S221" i="117"/>
  <c r="S162" i="123"/>
  <c r="R186" i="123"/>
  <c r="S170" i="122"/>
  <c r="S244" i="123"/>
  <c r="S180" i="120"/>
  <c r="S213" i="120"/>
  <c r="S181" i="117"/>
  <c r="S172" i="122"/>
  <c r="S167" i="120"/>
  <c r="R61" i="120"/>
  <c r="S131" i="117"/>
  <c r="S76" i="123"/>
  <c r="R225" i="123"/>
  <c r="R259" i="122"/>
  <c r="Q303" i="120"/>
  <c r="S180" i="122"/>
  <c r="S176" i="123"/>
  <c r="R172" i="122"/>
  <c r="R124" i="120"/>
  <c r="R79" i="120"/>
  <c r="S160" i="122"/>
  <c r="R123" i="123"/>
  <c r="R132" i="123"/>
  <c r="S123" i="122"/>
  <c r="S131" i="123"/>
  <c r="S171" i="123"/>
  <c r="S283" i="122"/>
  <c r="R44" i="122"/>
  <c r="R188" i="123"/>
  <c r="S41" i="117"/>
  <c r="S122" i="122"/>
  <c r="S215" i="123"/>
  <c r="R251" i="117"/>
  <c r="S187" i="117"/>
  <c r="R217" i="123"/>
  <c r="S218" i="122"/>
  <c r="R248" i="117"/>
  <c r="R179" i="123"/>
  <c r="R239" i="122"/>
  <c r="S240" i="123"/>
  <c r="R64" i="120"/>
  <c r="R125" i="117"/>
  <c r="S72" i="117"/>
  <c r="S247" i="120"/>
  <c r="R131" i="123"/>
  <c r="R128" i="117"/>
  <c r="Q287" i="120"/>
  <c r="S253" i="117"/>
  <c r="R279" i="120"/>
  <c r="S69" i="122"/>
  <c r="S252" i="123"/>
  <c r="R182" i="120"/>
  <c r="R260" i="120"/>
  <c r="S73" i="117"/>
  <c r="S132" i="122"/>
  <c r="R164" i="122"/>
  <c r="R185" i="123"/>
  <c r="R183" i="117"/>
  <c r="R212" i="117"/>
  <c r="R213" i="122"/>
  <c r="S127" i="117"/>
  <c r="S249" i="123"/>
  <c r="S204" i="122"/>
  <c r="S125" i="122"/>
  <c r="S206" i="122"/>
  <c r="R239" i="120"/>
  <c r="S71" i="117"/>
  <c r="S250" i="122"/>
  <c r="S125" i="120"/>
  <c r="S257" i="122"/>
  <c r="S159" i="117"/>
  <c r="R40" i="122"/>
  <c r="S60" i="122"/>
  <c r="R255" i="123"/>
  <c r="S248" i="120"/>
  <c r="R75" i="120"/>
  <c r="R165" i="120"/>
  <c r="R134" i="122"/>
  <c r="R70" i="120"/>
  <c r="S283" i="123"/>
  <c r="S189" i="123"/>
  <c r="R241" i="123"/>
  <c r="S70" i="123"/>
  <c r="S122" i="123"/>
  <c r="R249" i="123"/>
  <c r="R225" i="122"/>
  <c r="R179" i="117"/>
  <c r="R223" i="123"/>
  <c r="S279" i="117"/>
  <c r="S178" i="122"/>
  <c r="S133" i="120"/>
  <c r="S124" i="120"/>
  <c r="R174" i="122"/>
  <c r="S72" i="120"/>
  <c r="S126" i="122"/>
  <c r="S188" i="122"/>
  <c r="R42" i="122"/>
  <c r="R241" i="120"/>
  <c r="R141" i="120"/>
  <c r="S159" i="123"/>
  <c r="S158" i="120"/>
  <c r="R76" i="117"/>
  <c r="S64" i="122"/>
  <c r="R134" i="117"/>
  <c r="S182" i="122"/>
  <c r="R211" i="122"/>
  <c r="S170" i="123"/>
  <c r="S187" i="123"/>
  <c r="R68" i="120"/>
  <c r="R281" i="123"/>
  <c r="S245" i="117"/>
  <c r="S74" i="117"/>
  <c r="S167" i="117"/>
  <c r="R62" i="122"/>
  <c r="R162" i="117"/>
  <c r="S246" i="122"/>
  <c r="S121" i="120"/>
  <c r="S260" i="122"/>
  <c r="S248" i="123"/>
  <c r="R222" i="123"/>
  <c r="R210" i="122"/>
  <c r="R141" i="122"/>
  <c r="S245" i="122"/>
  <c r="R130" i="122"/>
  <c r="R181" i="117"/>
  <c r="R162" i="123"/>
  <c r="S222" i="120"/>
  <c r="R281" i="120"/>
  <c r="R118" i="117"/>
  <c r="R250" i="117"/>
  <c r="R135" i="123"/>
  <c r="R257" i="120"/>
  <c r="S174" i="120"/>
  <c r="S276" i="117"/>
  <c r="R277" i="123"/>
  <c r="S211" i="120"/>
  <c r="S180" i="117"/>
  <c r="R188" i="117"/>
  <c r="R213" i="123"/>
  <c r="R177" i="117"/>
  <c r="R59" i="120"/>
  <c r="R252" i="123"/>
  <c r="R164" i="117"/>
  <c r="R206" i="122"/>
  <c r="S261" i="117"/>
  <c r="R74" i="122"/>
  <c r="S64" i="120"/>
  <c r="S64" i="123"/>
  <c r="S189" i="117"/>
  <c r="S134" i="122"/>
  <c r="Q286" i="120"/>
  <c r="R249" i="120"/>
  <c r="S213" i="117"/>
  <c r="S172" i="117"/>
  <c r="R119" i="123"/>
  <c r="S241" i="122"/>
  <c r="R170" i="117"/>
  <c r="R220" i="120"/>
  <c r="R61" i="122"/>
  <c r="S252" i="122"/>
  <c r="S261" i="122"/>
  <c r="S168" i="122"/>
  <c r="S185" i="122"/>
  <c r="R204" i="117"/>
  <c r="S242" i="120"/>
  <c r="R168" i="122"/>
  <c r="R137" i="123"/>
  <c r="R221" i="117"/>
  <c r="R133" i="120"/>
  <c r="S156" i="123"/>
  <c r="R244" i="123"/>
  <c r="R130" i="117"/>
  <c r="S130" i="117"/>
  <c r="R158" i="117"/>
  <c r="R241" i="122"/>
  <c r="Q290" i="122"/>
  <c r="S253" i="122"/>
  <c r="S165" i="122"/>
  <c r="R213" i="120"/>
  <c r="S70" i="117"/>
  <c r="Q303" i="122"/>
  <c r="S43" i="123"/>
  <c r="R124" i="117"/>
  <c r="R128" i="123"/>
  <c r="R172" i="123"/>
  <c r="R215" i="117"/>
  <c r="R187" i="122"/>
  <c r="R218" i="123"/>
  <c r="Q294" i="122"/>
  <c r="S244" i="117"/>
  <c r="R40" i="117"/>
  <c r="S175" i="120"/>
  <c r="R127" i="117"/>
  <c r="S69" i="123"/>
  <c r="S181" i="120"/>
  <c r="R73" i="123"/>
  <c r="R259" i="117"/>
  <c r="S280" i="123"/>
  <c r="R260" i="117"/>
  <c r="S282" i="122"/>
  <c r="S121" i="117"/>
  <c r="R43" i="123"/>
  <c r="S136" i="120"/>
  <c r="R282" i="122"/>
  <c r="R154" i="122"/>
  <c r="R258" i="117"/>
  <c r="S71" i="123"/>
  <c r="S44" i="123"/>
  <c r="S256" i="122"/>
  <c r="R167" i="117"/>
  <c r="R176" i="120"/>
  <c r="R280" i="117"/>
  <c r="R278" i="122"/>
  <c r="S154" i="123"/>
  <c r="S254" i="123"/>
  <c r="S123" i="117"/>
  <c r="R214" i="120"/>
  <c r="S158" i="123"/>
  <c r="R245" i="120"/>
  <c r="Q302" i="122"/>
  <c r="R221" i="122"/>
  <c r="R188" i="120"/>
  <c r="R79" i="123"/>
  <c r="R251" i="123"/>
  <c r="S136" i="123"/>
  <c r="S75" i="120"/>
  <c r="R190" i="120"/>
  <c r="S204" i="123"/>
  <c r="R169" i="120"/>
  <c r="R118" i="120"/>
  <c r="S186" i="122"/>
  <c r="S178" i="117"/>
  <c r="S183" i="117"/>
  <c r="S221" i="122"/>
  <c r="R223" i="117"/>
  <c r="S162" i="117"/>
  <c r="S119" i="117"/>
  <c r="R260" i="123"/>
  <c r="R141" i="123"/>
  <c r="Q287" i="122"/>
  <c r="R136" i="123"/>
  <c r="S188" i="117"/>
  <c r="S214" i="117"/>
  <c r="R182" i="117"/>
  <c r="S258" i="120"/>
  <c r="R132" i="120"/>
  <c r="R276" i="123"/>
  <c r="S256" i="123"/>
  <c r="R219" i="117"/>
  <c r="S190" i="117"/>
  <c r="R123" i="122"/>
  <c r="S137" i="122"/>
  <c r="S183" i="122"/>
  <c r="S255" i="122"/>
  <c r="S260" i="123"/>
  <c r="S222" i="123"/>
  <c r="R72" i="122"/>
  <c r="S158" i="117"/>
  <c r="S74" i="120"/>
  <c r="R135" i="122"/>
  <c r="R205" i="123"/>
  <c r="S185" i="117"/>
  <c r="R78" i="123"/>
  <c r="R253" i="122"/>
  <c r="Q285" i="120"/>
  <c r="R216" i="123"/>
  <c r="R219" i="120"/>
  <c r="R225" i="117"/>
  <c r="S258" i="123"/>
  <c r="S170" i="117"/>
  <c r="R262" i="122"/>
  <c r="R213" i="117"/>
  <c r="R64" i="117"/>
  <c r="S130" i="123"/>
  <c r="R240" i="117"/>
  <c r="S78" i="122"/>
  <c r="R218" i="122"/>
  <c r="R216" i="117"/>
  <c r="S281" i="122"/>
  <c r="S217" i="122"/>
  <c r="S131" i="120"/>
  <c r="R254" i="117"/>
  <c r="R77" i="123"/>
  <c r="S156" i="122"/>
  <c r="R183" i="120"/>
  <c r="S73" i="122"/>
  <c r="R73" i="120"/>
  <c r="S133" i="122"/>
  <c r="R244" i="120"/>
  <c r="R59" i="123"/>
  <c r="S120" i="122"/>
  <c r="R70" i="122"/>
  <c r="R120" i="117"/>
  <c r="R258" i="122"/>
  <c r="R283" i="117"/>
  <c r="S240" i="122"/>
  <c r="R210" i="120"/>
  <c r="S206" i="117"/>
  <c r="S68" i="117"/>
  <c r="S168" i="120"/>
  <c r="S63" i="122"/>
  <c r="R205" i="120"/>
  <c r="S164" i="122"/>
  <c r="S242" i="122"/>
  <c r="S254" i="117"/>
  <c r="R181" i="122"/>
  <c r="S210" i="117"/>
  <c r="R261" i="122"/>
  <c r="S219" i="120"/>
  <c r="S126" i="123"/>
  <c r="S77" i="117"/>
  <c r="S190" i="122"/>
  <c r="S62" i="122"/>
  <c r="R123" i="117"/>
  <c r="S219" i="117"/>
  <c r="S168" i="117"/>
  <c r="R175" i="123"/>
  <c r="R137" i="120"/>
  <c r="R168" i="120"/>
  <c r="R73" i="122"/>
  <c r="R69" i="117"/>
  <c r="R125" i="122"/>
  <c r="S223" i="123"/>
  <c r="R165" i="117"/>
  <c r="R158" i="123"/>
  <c r="R170" i="122"/>
  <c r="R154" i="123"/>
  <c r="S250" i="117"/>
  <c r="R131" i="120"/>
  <c r="R40" i="120"/>
  <c r="R60" i="122"/>
  <c r="R64" i="123"/>
  <c r="R183" i="122"/>
  <c r="R135" i="120"/>
  <c r="R132" i="122"/>
  <c r="R277" i="122"/>
  <c r="R137" i="117"/>
  <c r="R138" i="120"/>
  <c r="S255" i="123"/>
  <c r="R75" i="122"/>
  <c r="R172" i="120"/>
  <c r="Q291" i="122"/>
  <c r="S164" i="117"/>
  <c r="S41" i="120"/>
  <c r="S155" i="120"/>
  <c r="S262" i="123"/>
  <c r="S218" i="120"/>
  <c r="S225" i="122"/>
  <c r="R224" i="122"/>
  <c r="S190" i="120"/>
  <c r="S172" i="123"/>
  <c r="S182" i="117"/>
  <c r="R206" i="123"/>
  <c r="S155" i="117"/>
  <c r="S205" i="123"/>
  <c r="S173" i="122"/>
  <c r="R173" i="122"/>
  <c r="R280" i="122"/>
  <c r="R45" i="123"/>
  <c r="S77" i="122"/>
  <c r="R161" i="117"/>
  <c r="S258" i="117"/>
  <c r="R40" i="123"/>
  <c r="Q289" i="120"/>
  <c r="R218" i="120"/>
  <c r="R71" i="122"/>
  <c r="S182" i="120"/>
  <c r="R247" i="117"/>
  <c r="S215" i="120"/>
  <c r="S176" i="120"/>
  <c r="R75" i="123"/>
  <c r="R276" i="117"/>
  <c r="S178" i="120"/>
  <c r="R250" i="123"/>
  <c r="S284" i="122"/>
  <c r="R246" i="123"/>
  <c r="R63" i="122"/>
  <c r="R180" i="120"/>
  <c r="S132" i="123"/>
  <c r="S63" i="123"/>
  <c r="R247" i="120"/>
  <c r="S276" i="123"/>
  <c r="Q299" i="122"/>
  <c r="S70" i="120"/>
  <c r="S210" i="120"/>
  <c r="S127" i="122"/>
  <c r="R60" i="123"/>
  <c r="S205" i="120"/>
  <c r="S187" i="122"/>
  <c r="S278" i="123"/>
  <c r="S261" i="120"/>
  <c r="R189" i="120"/>
  <c r="S239" i="123"/>
  <c r="R178" i="122"/>
  <c r="S160" i="123"/>
  <c r="R59" i="122"/>
  <c r="R180" i="122"/>
  <c r="R129" i="117"/>
  <c r="S164" i="120"/>
  <c r="S154" i="117"/>
  <c r="S128" i="122"/>
  <c r="S167" i="122"/>
  <c r="R63" i="117"/>
  <c r="S41" i="123"/>
  <c r="R122" i="120"/>
  <c r="R118" i="122"/>
  <c r="S120" i="117"/>
  <c r="R176" i="117"/>
  <c r="Q299" i="120"/>
  <c r="S214" i="123"/>
  <c r="R165" i="122"/>
  <c r="S75" i="122"/>
  <c r="R129" i="122"/>
  <c r="R138" i="117"/>
  <c r="S173" i="117"/>
  <c r="R71" i="117"/>
  <c r="R283" i="123"/>
  <c r="S179" i="122"/>
  <c r="S118" i="120"/>
  <c r="S187" i="120"/>
  <c r="R284" i="120"/>
  <c r="S162" i="122"/>
  <c r="S119" i="120"/>
  <c r="R76" i="120"/>
  <c r="R223" i="120"/>
  <c r="R246" i="117"/>
  <c r="S154" i="120"/>
  <c r="R253" i="120"/>
  <c r="R214" i="123"/>
  <c r="R243" i="122"/>
  <c r="R136" i="120"/>
  <c r="S171" i="120"/>
  <c r="R170" i="123"/>
  <c r="R177" i="122"/>
  <c r="R224" i="120"/>
  <c r="R140" i="117"/>
  <c r="S127" i="120"/>
  <c r="R160" i="123"/>
  <c r="R62" i="123"/>
  <c r="R220" i="122"/>
  <c r="R155" i="120"/>
  <c r="S282" i="123"/>
  <c r="S280" i="120"/>
  <c r="R278" i="123"/>
  <c r="R253" i="117"/>
  <c r="S184" i="117"/>
  <c r="Q301" i="120"/>
  <c r="S61" i="122"/>
  <c r="R244" i="117"/>
  <c r="S138" i="123"/>
  <c r="S224" i="117"/>
  <c r="R157" i="122"/>
  <c r="S141" i="122"/>
  <c r="R168" i="123"/>
  <c r="Q301" i="122"/>
  <c r="S61" i="117"/>
  <c r="S137" i="123"/>
  <c r="R126" i="122"/>
  <c r="S128" i="117"/>
  <c r="R169" i="123"/>
  <c r="S223" i="122"/>
  <c r="S79" i="117"/>
  <c r="Q302" i="120"/>
  <c r="S133" i="117"/>
  <c r="R181" i="120"/>
  <c r="R163" i="122"/>
  <c r="S210" i="123"/>
  <c r="S165" i="117"/>
  <c r="R187" i="120"/>
  <c r="S259" i="120"/>
  <c r="S120" i="123"/>
  <c r="S120" i="120"/>
  <c r="R247" i="123"/>
  <c r="R77" i="122"/>
  <c r="Q300" i="120"/>
  <c r="S252" i="117"/>
  <c r="R240" i="120"/>
  <c r="R69" i="122"/>
  <c r="S222" i="122"/>
  <c r="R210" i="123"/>
  <c r="S242" i="117"/>
  <c r="R70" i="123"/>
  <c r="R260" i="122"/>
  <c r="S125" i="117"/>
  <c r="R284" i="122"/>
  <c r="S221" i="120"/>
  <c r="R59" i="117"/>
  <c r="R127" i="120"/>
  <c r="R155" i="117"/>
  <c r="S259" i="122"/>
  <c r="S204" i="117"/>
  <c r="R126" i="123"/>
  <c r="R158" i="122"/>
  <c r="S220" i="117"/>
  <c r="R77" i="120"/>
  <c r="R219" i="123"/>
  <c r="R248" i="122"/>
  <c r="S122" i="120"/>
  <c r="R60" i="117"/>
  <c r="R159" i="122"/>
  <c r="S246" i="117"/>
  <c r="R140" i="123"/>
  <c r="S181" i="122"/>
  <c r="S281" i="123"/>
  <c r="S140" i="122"/>
  <c r="S260" i="120"/>
  <c r="S59" i="123"/>
  <c r="S277" i="122"/>
  <c r="R156" i="123"/>
  <c r="R174" i="120"/>
  <c r="R187" i="117"/>
  <c r="Q297" i="122"/>
  <c r="S182" i="123"/>
  <c r="S156" i="120"/>
  <c r="S178" i="123"/>
  <c r="S190" i="123"/>
  <c r="R185" i="122"/>
  <c r="S224" i="122"/>
  <c r="R284" i="117"/>
  <c r="Q290" i="120"/>
  <c r="R127" i="123"/>
  <c r="R170" i="120"/>
  <c r="R72" i="120"/>
  <c r="R78" i="122"/>
  <c r="R216" i="120"/>
  <c r="S181" i="123"/>
  <c r="S216" i="122"/>
  <c r="S78" i="120"/>
  <c r="R171" i="122"/>
  <c r="R212" i="122"/>
  <c r="R211" i="120"/>
  <c r="S224" i="123"/>
  <c r="R132" i="117"/>
  <c r="R126" i="117"/>
  <c r="R68" i="122"/>
  <c r="R161" i="120"/>
  <c r="Q293" i="120"/>
  <c r="S250" i="120"/>
  <c r="S127" i="123"/>
  <c r="S61" i="120"/>
  <c r="S277" i="117"/>
  <c r="S177" i="117"/>
  <c r="R221" i="120"/>
  <c r="R251" i="122"/>
  <c r="S222" i="117"/>
  <c r="R78" i="120"/>
  <c r="S59" i="117"/>
  <c r="S45" i="117"/>
  <c r="R141" i="117"/>
  <c r="R190" i="122"/>
  <c r="S124" i="123"/>
  <c r="R253" i="123"/>
  <c r="S63" i="120"/>
  <c r="R186" i="117"/>
  <c r="S135" i="123"/>
  <c r="S244" i="120"/>
  <c r="R159" i="117"/>
  <c r="R137" i="122"/>
  <c r="S121" i="123"/>
  <c r="S134" i="120"/>
  <c r="S284" i="117"/>
  <c r="Q304" i="120"/>
  <c r="S283" i="117"/>
  <c r="S177" i="120"/>
  <c r="R284" i="123"/>
  <c r="S76" i="117"/>
  <c r="R156" i="122"/>
  <c r="S243" i="123"/>
  <c r="S78" i="123"/>
  <c r="R71" i="120"/>
  <c r="R76" i="122"/>
  <c r="S163" i="122"/>
  <c r="R204" i="123"/>
  <c r="R212" i="123"/>
  <c r="S262" i="117"/>
  <c r="R242" i="117"/>
  <c r="S249" i="120"/>
  <c r="R178" i="123"/>
  <c r="S218" i="123"/>
  <c r="R212" i="120"/>
  <c r="S169" i="123"/>
  <c r="R257" i="117"/>
  <c r="R239" i="123"/>
  <c r="S253" i="123"/>
  <c r="S170" i="120"/>
  <c r="R69" i="120"/>
  <c r="S140" i="120"/>
  <c r="R125" i="123"/>
  <c r="R216" i="122"/>
  <c r="S185" i="120"/>
  <c r="R261" i="117"/>
  <c r="S220" i="122"/>
  <c r="S162" i="120"/>
  <c r="S69" i="117"/>
  <c r="R245" i="122"/>
  <c r="S253" i="120"/>
  <c r="R205" i="117"/>
  <c r="S247" i="122"/>
  <c r="R125" i="120"/>
  <c r="S241" i="123"/>
  <c r="R156" i="120"/>
  <c r="S205" i="122"/>
  <c r="S177" i="123"/>
  <c r="R189" i="122"/>
  <c r="S257" i="120"/>
  <c r="R278" i="117"/>
  <c r="R262" i="123"/>
  <c r="S243" i="117"/>
  <c r="R160" i="120"/>
  <c r="R160" i="122"/>
  <c r="R179" i="122"/>
  <c r="S119" i="123"/>
  <c r="R128" i="122"/>
  <c r="S262" i="120"/>
  <c r="S168" i="123"/>
  <c r="R129" i="120"/>
  <c r="S212" i="117"/>
  <c r="S216" i="120"/>
  <c r="S135" i="120"/>
  <c r="R221" i="123"/>
  <c r="R259" i="120"/>
  <c r="S245" i="120"/>
  <c r="R41" i="120"/>
  <c r="S61" i="123"/>
  <c r="R44" i="117"/>
  <c r="R172" i="117"/>
  <c r="R136" i="122"/>
  <c r="S44" i="122"/>
  <c r="R256" i="117"/>
  <c r="R160" i="117"/>
  <c r="R252" i="117"/>
  <c r="S248" i="122"/>
  <c r="S280" i="122"/>
  <c r="Q300" i="122"/>
  <c r="R70" i="117"/>
  <c r="R240" i="122"/>
  <c r="S251" i="117"/>
  <c r="S173" i="120"/>
  <c r="S79" i="123"/>
  <c r="S284" i="123"/>
  <c r="S139" i="122"/>
  <c r="S169" i="122"/>
  <c r="S206" i="120"/>
  <c r="S217" i="117"/>
  <c r="R276" i="120"/>
  <c r="R188" i="122"/>
  <c r="R78" i="117"/>
  <c r="Q298" i="120"/>
  <c r="S123" i="120"/>
  <c r="Q292" i="120"/>
  <c r="S278" i="117"/>
  <c r="S79" i="122"/>
  <c r="R71" i="123"/>
  <c r="S124" i="122"/>
  <c r="R243" i="120"/>
  <c r="S164" i="123"/>
  <c r="R157" i="120"/>
  <c r="R252" i="120"/>
  <c r="R184" i="123"/>
  <c r="R241" i="117"/>
  <c r="S184" i="120"/>
  <c r="R43" i="117"/>
  <c r="R163" i="117"/>
  <c r="R249" i="117"/>
  <c r="R186" i="120"/>
  <c r="S79" i="120"/>
  <c r="R130" i="120"/>
  <c r="R247" i="122"/>
  <c r="S159" i="122"/>
  <c r="S122" i="117"/>
  <c r="S282" i="117"/>
  <c r="S259" i="117"/>
  <c r="R73" i="117"/>
  <c r="S188" i="123"/>
  <c r="S212" i="120"/>
  <c r="R120" i="120"/>
  <c r="S165" i="120"/>
  <c r="R210" i="117"/>
  <c r="R174" i="123"/>
  <c r="S70" i="122"/>
  <c r="S247" i="117"/>
  <c r="S128" i="120"/>
  <c r="R222" i="117"/>
  <c r="R243" i="117"/>
  <c r="S283" i="120"/>
  <c r="S210" i="122"/>
  <c r="R181" i="123"/>
  <c r="R162" i="122"/>
  <c r="R162" i="120"/>
  <c r="S138" i="122"/>
  <c r="S281" i="117"/>
  <c r="Q288" i="120"/>
  <c r="R42" i="117"/>
  <c r="S76" i="122"/>
  <c r="S281" i="120"/>
  <c r="S74" i="123"/>
  <c r="S124" i="117"/>
  <c r="R139" i="123"/>
  <c r="R182" i="122"/>
  <c r="R42" i="120"/>
  <c r="R177" i="120"/>
  <c r="S136" i="122"/>
  <c r="R41" i="122"/>
  <c r="S163" i="123"/>
  <c r="S40" i="123"/>
  <c r="S161" i="123"/>
  <c r="S158" i="122"/>
  <c r="S135" i="117"/>
  <c r="S136" i="117"/>
  <c r="R62" i="117"/>
  <c r="S41" i="122"/>
  <c r="S43" i="117"/>
  <c r="S73" i="123"/>
  <c r="R140" i="122"/>
  <c r="R244" i="122"/>
  <c r="R138" i="122"/>
  <c r="R215" i="123"/>
  <c r="S154" i="122"/>
  <c r="R121" i="123"/>
  <c r="S160" i="120"/>
  <c r="S211" i="123"/>
  <c r="S244" i="122"/>
  <c r="S119" i="122"/>
  <c r="S278" i="122"/>
  <c r="S118" i="117"/>
  <c r="R261" i="120"/>
  <c r="R242" i="120"/>
  <c r="S247" i="123"/>
  <c r="R246" i="122"/>
  <c r="S206" i="123"/>
  <c r="S129" i="122"/>
  <c r="S240" i="120"/>
  <c r="R139" i="117"/>
  <c r="S129" i="117"/>
  <c r="S45" i="120"/>
  <c r="R214" i="117"/>
  <c r="S213" i="122"/>
  <c r="S71" i="122"/>
  <c r="S251" i="123"/>
  <c r="Q295" i="122"/>
  <c r="R245" i="117"/>
  <c r="S255" i="120"/>
  <c r="S174" i="122"/>
  <c r="Q294" i="120"/>
  <c r="S215" i="117"/>
  <c r="S42" i="120"/>
  <c r="S140" i="117"/>
  <c r="R281" i="122"/>
  <c r="S132" i="120"/>
  <c r="R169" i="117"/>
  <c r="S171" i="117"/>
  <c r="S225" i="117"/>
  <c r="R61" i="123"/>
  <c r="S211" i="117"/>
  <c r="R215" i="120"/>
  <c r="S126" i="117"/>
  <c r="R248" i="120"/>
  <c r="S185" i="123"/>
  <c r="S40" i="117"/>
  <c r="S188" i="120"/>
  <c r="S241" i="120"/>
  <c r="S251" i="120"/>
  <c r="R256" i="122"/>
  <c r="R223" i="122"/>
  <c r="R178" i="117"/>
  <c r="S179" i="117"/>
  <c r="Q285" i="122"/>
  <c r="S239" i="117"/>
  <c r="R173" i="123"/>
  <c r="S157" i="120"/>
  <c r="R167" i="120"/>
  <c r="S129" i="123"/>
  <c r="S128" i="123"/>
  <c r="R184" i="122"/>
  <c r="R155" i="123"/>
  <c r="R77" i="117"/>
  <c r="S133" i="123"/>
  <c r="R180" i="117"/>
  <c r="R74" i="120"/>
  <c r="R282" i="120"/>
  <c r="R180" i="123"/>
  <c r="S126" i="120"/>
  <c r="S254" i="122"/>
  <c r="S163" i="117"/>
  <c r="R122" i="117"/>
  <c r="R43" i="122"/>
  <c r="R239" i="117"/>
  <c r="S156" i="117"/>
  <c r="S73" i="120"/>
  <c r="S45" i="122"/>
  <c r="R122" i="122"/>
  <c r="S218" i="117"/>
  <c r="S225" i="120"/>
  <c r="S161" i="120"/>
  <c r="S139" i="123"/>
  <c r="S256" i="120"/>
  <c r="S216" i="123"/>
  <c r="S183" i="123"/>
  <c r="R157" i="117"/>
  <c r="R163" i="120"/>
  <c r="S211" i="122"/>
  <c r="S189" i="120"/>
  <c r="S141" i="123"/>
  <c r="R186" i="122"/>
  <c r="R254" i="120"/>
  <c r="S60" i="123"/>
  <c r="S175" i="123"/>
  <c r="S225" i="123"/>
  <c r="R130" i="123"/>
  <c r="R134" i="120"/>
  <c r="E29" i="109" l="1"/>
  <c r="E26" i="109"/>
  <c r="E23" i="109"/>
  <c r="R308" i="92" l="1"/>
  <c r="R305" i="92"/>
  <c r="Q332" i="92"/>
  <c r="Q331" i="92"/>
  <c r="Q330" i="92"/>
  <c r="Q329" i="92"/>
  <c r="Q328" i="92"/>
  <c r="Q327" i="92"/>
  <c r="Q326" i="92"/>
  <c r="Q325" i="92"/>
  <c r="Q324" i="92"/>
  <c r="Q323" i="92"/>
  <c r="Q322" i="92"/>
  <c r="Q321" i="92"/>
  <c r="Q320" i="92"/>
  <c r="Q319" i="92"/>
  <c r="Q318" i="92"/>
  <c r="Q317" i="92"/>
  <c r="Q316" i="92"/>
  <c r="Q315" i="92"/>
  <c r="Q314" i="92"/>
  <c r="Q313" i="92"/>
  <c r="Q312" i="92"/>
  <c r="Q310" i="92"/>
  <c r="Q309" i="92"/>
  <c r="Q308" i="92"/>
  <c r="Q305" i="92"/>
  <c r="P332" i="92"/>
  <c r="P331" i="92"/>
  <c r="P330" i="92"/>
  <c r="P329" i="92"/>
  <c r="P328" i="92"/>
  <c r="P327" i="92"/>
  <c r="P326" i="92"/>
  <c r="P325" i="92"/>
  <c r="P324" i="92"/>
  <c r="P323" i="92"/>
  <c r="P322" i="92"/>
  <c r="P321" i="92"/>
  <c r="P320" i="92"/>
  <c r="P319" i="92"/>
  <c r="P318" i="92"/>
  <c r="P317" i="92"/>
  <c r="P316" i="92"/>
  <c r="P315" i="92"/>
  <c r="P314" i="92"/>
  <c r="P313" i="92"/>
  <c r="P312" i="92"/>
  <c r="P311" i="92"/>
  <c r="P310" i="92"/>
  <c r="P309" i="92"/>
  <c r="P308" i="92"/>
  <c r="P305" i="92"/>
  <c r="P304" i="92"/>
  <c r="P303" i="92"/>
  <c r="P302" i="92"/>
  <c r="P301" i="92"/>
  <c r="P300" i="92"/>
  <c r="P299" i="92"/>
  <c r="P298" i="92"/>
  <c r="P244" i="92"/>
  <c r="P243" i="92"/>
  <c r="P242" i="92"/>
  <c r="P225" i="92"/>
  <c r="P222" i="92"/>
  <c r="P215" i="92"/>
  <c r="P214" i="92"/>
  <c r="P212" i="92"/>
  <c r="P211" i="92"/>
  <c r="P210" i="92"/>
  <c r="P209" i="92"/>
  <c r="P208" i="92"/>
  <c r="P207" i="92"/>
  <c r="P206" i="92"/>
  <c r="P205" i="92"/>
  <c r="P204" i="92"/>
  <c r="P190" i="92"/>
  <c r="P189" i="92"/>
  <c r="P188" i="92"/>
  <c r="P187" i="92"/>
  <c r="P186" i="92"/>
  <c r="P141" i="92"/>
  <c r="P140" i="92"/>
  <c r="O332" i="92"/>
  <c r="O331" i="92"/>
  <c r="O330" i="92"/>
  <c r="O329" i="92"/>
  <c r="O328" i="92"/>
  <c r="O327" i="92"/>
  <c r="O326" i="92"/>
  <c r="O325" i="92"/>
  <c r="O324" i="92"/>
  <c r="O323" i="92"/>
  <c r="O322" i="92"/>
  <c r="O321" i="92"/>
  <c r="O320" i="92"/>
  <c r="O319" i="92"/>
  <c r="O318" i="92"/>
  <c r="O317" i="92"/>
  <c r="O316" i="92"/>
  <c r="O315" i="92"/>
  <c r="O314" i="92"/>
  <c r="O313" i="92"/>
  <c r="O312" i="92"/>
  <c r="O311" i="92"/>
  <c r="O310" i="92"/>
  <c r="O309" i="92"/>
  <c r="O308" i="92"/>
  <c r="O305" i="92"/>
  <c r="O304" i="92"/>
  <c r="O303" i="92"/>
  <c r="O302" i="92"/>
  <c r="O301" i="92"/>
  <c r="O300" i="92"/>
  <c r="O299" i="92"/>
  <c r="O298" i="92"/>
  <c r="O244" i="92"/>
  <c r="O243" i="92"/>
  <c r="O242" i="92"/>
  <c r="O225" i="92"/>
  <c r="O222" i="92"/>
  <c r="O215" i="92"/>
  <c r="O214" i="92"/>
  <c r="O212" i="92"/>
  <c r="O211" i="92"/>
  <c r="O210" i="92"/>
  <c r="O209" i="92"/>
  <c r="O208" i="92"/>
  <c r="O207" i="92"/>
  <c r="O206" i="92"/>
  <c r="O205" i="92"/>
  <c r="O204" i="92"/>
  <c r="O190" i="92"/>
  <c r="O189" i="92"/>
  <c r="O188" i="92"/>
  <c r="O187" i="92"/>
  <c r="O186" i="92"/>
  <c r="O141" i="92"/>
  <c r="O140" i="92"/>
  <c r="Q307" i="123"/>
  <c r="P307" i="92" s="1"/>
  <c r="Q306" i="123"/>
  <c r="P306" i="92" s="1"/>
  <c r="U174" i="123"/>
  <c r="U131" i="123"/>
  <c r="U116" i="123"/>
  <c r="U115" i="123"/>
  <c r="U110" i="123"/>
  <c r="U109" i="123"/>
  <c r="U104" i="123"/>
  <c r="U103" i="123"/>
  <c r="U98" i="123"/>
  <c r="U97" i="123"/>
  <c r="U92" i="123"/>
  <c r="U91" i="123"/>
  <c r="U86" i="123"/>
  <c r="U85" i="123"/>
  <c r="U73" i="123"/>
  <c r="U72" i="123"/>
  <c r="U39" i="123"/>
  <c r="U38" i="123"/>
  <c r="U33" i="123"/>
  <c r="U32" i="123"/>
  <c r="U27" i="123"/>
  <c r="U26" i="123"/>
  <c r="U21" i="123"/>
  <c r="U20" i="123"/>
  <c r="S316" i="120"/>
  <c r="R316" i="120"/>
  <c r="S315" i="120"/>
  <c r="R315" i="120"/>
  <c r="S314" i="120"/>
  <c r="R314" i="120"/>
  <c r="S313" i="120"/>
  <c r="R313" i="120"/>
  <c r="S312" i="120"/>
  <c r="R312" i="120"/>
  <c r="S311" i="120"/>
  <c r="R311" i="120"/>
  <c r="S310" i="120"/>
  <c r="R310" i="120"/>
  <c r="S309" i="120"/>
  <c r="R309" i="120"/>
  <c r="S308" i="120"/>
  <c r="R308" i="120"/>
  <c r="S316" i="122"/>
  <c r="R316" i="122"/>
  <c r="S315" i="122"/>
  <c r="R315" i="122"/>
  <c r="S314" i="122"/>
  <c r="R314" i="122"/>
  <c r="S313" i="122"/>
  <c r="R313" i="122"/>
  <c r="S312" i="122"/>
  <c r="R312" i="122"/>
  <c r="S311" i="122"/>
  <c r="R311" i="122"/>
  <c r="S310" i="122"/>
  <c r="R310" i="122"/>
  <c r="S309" i="122"/>
  <c r="R309" i="122"/>
  <c r="S308" i="122"/>
  <c r="R308" i="122"/>
  <c r="G66" i="102"/>
  <c r="E66" i="102"/>
  <c r="G63" i="102"/>
  <c r="E63" i="102"/>
  <c r="G60" i="102"/>
  <c r="E60" i="102"/>
  <c r="G56" i="102"/>
  <c r="F56" i="102"/>
  <c r="E56" i="102"/>
  <c r="G53" i="102"/>
  <c r="F53" i="102"/>
  <c r="E53" i="102"/>
  <c r="G50" i="102"/>
  <c r="F50" i="102"/>
  <c r="E50" i="102"/>
  <c r="Q307" i="122"/>
  <c r="R307" i="92" s="1"/>
  <c r="Q306" i="122"/>
  <c r="R306" i="92" s="1"/>
  <c r="U174" i="122"/>
  <c r="U131" i="122"/>
  <c r="U116" i="122"/>
  <c r="U115" i="122"/>
  <c r="U110" i="122"/>
  <c r="U109" i="122"/>
  <c r="U104" i="122"/>
  <c r="U103" i="122"/>
  <c r="U98" i="122"/>
  <c r="U97" i="122"/>
  <c r="U92" i="122"/>
  <c r="U91" i="122"/>
  <c r="U86" i="122"/>
  <c r="U85" i="122"/>
  <c r="U73" i="122"/>
  <c r="U72" i="122"/>
  <c r="U39" i="122"/>
  <c r="U38" i="122"/>
  <c r="U33" i="122"/>
  <c r="U32" i="122"/>
  <c r="U27" i="122"/>
  <c r="U26" i="122"/>
  <c r="U21" i="122"/>
  <c r="U20" i="122"/>
  <c r="F87" i="108" l="1"/>
  <c r="E87" i="108"/>
  <c r="G84" i="108"/>
  <c r="F84" i="108"/>
  <c r="E84" i="108"/>
  <c r="G81" i="108"/>
  <c r="F81" i="108"/>
  <c r="E81" i="108"/>
  <c r="G78" i="108"/>
  <c r="F78" i="108"/>
  <c r="E78" i="108"/>
  <c r="G75" i="108"/>
  <c r="F75" i="108"/>
  <c r="E75" i="108"/>
  <c r="G72" i="108"/>
  <c r="F72" i="108"/>
  <c r="E72" i="108"/>
  <c r="G69" i="108"/>
  <c r="F69" i="108"/>
  <c r="E69" i="108"/>
  <c r="G66" i="108"/>
  <c r="F66" i="108"/>
  <c r="E66" i="108"/>
  <c r="G63" i="108"/>
  <c r="F63" i="108"/>
  <c r="E63" i="108"/>
  <c r="G58" i="108"/>
  <c r="E58" i="108"/>
  <c r="G55" i="108"/>
  <c r="E55" i="108"/>
  <c r="G52" i="108"/>
  <c r="E52" i="108"/>
  <c r="G48" i="108"/>
  <c r="F48" i="108"/>
  <c r="E48" i="108"/>
  <c r="G45" i="108"/>
  <c r="E45" i="108"/>
  <c r="G42" i="108"/>
  <c r="F42" i="108"/>
  <c r="E42" i="108"/>
  <c r="G22" i="108"/>
  <c r="F22" i="108"/>
  <c r="E22" i="108"/>
  <c r="G84" i="107"/>
  <c r="F84" i="107"/>
  <c r="E84" i="107"/>
  <c r="G81" i="107"/>
  <c r="F81" i="107"/>
  <c r="E81" i="107"/>
  <c r="G76" i="107"/>
  <c r="F76" i="107"/>
  <c r="E76" i="107"/>
  <c r="G72" i="107"/>
  <c r="E72" i="107"/>
  <c r="G69" i="107"/>
  <c r="E69" i="107"/>
  <c r="G66" i="107"/>
  <c r="E66" i="107"/>
  <c r="G62" i="107"/>
  <c r="F62" i="107"/>
  <c r="E62" i="107"/>
  <c r="G59" i="107"/>
  <c r="E59" i="107"/>
  <c r="G56" i="107"/>
  <c r="F56" i="107"/>
  <c r="E56" i="107"/>
  <c r="G45" i="107"/>
  <c r="E45" i="107"/>
  <c r="G128" i="105"/>
  <c r="E128" i="105"/>
  <c r="G125" i="105"/>
  <c r="E125" i="105"/>
  <c r="G121" i="105"/>
  <c r="E121" i="105"/>
  <c r="G118" i="105"/>
  <c r="E118" i="105"/>
  <c r="G115" i="105"/>
  <c r="E115" i="105"/>
  <c r="G110" i="105"/>
  <c r="F110" i="105"/>
  <c r="E110" i="105"/>
  <c r="G107" i="105"/>
  <c r="E107" i="105"/>
  <c r="G104" i="105"/>
  <c r="F104" i="105"/>
  <c r="E104" i="105"/>
  <c r="G100" i="105"/>
  <c r="E100" i="105"/>
  <c r="G96" i="105"/>
  <c r="F96" i="105"/>
  <c r="E96" i="105"/>
  <c r="G92" i="105"/>
  <c r="F92" i="105"/>
  <c r="E92" i="105"/>
  <c r="G89" i="105"/>
  <c r="F89" i="105"/>
  <c r="E89" i="105"/>
  <c r="G86" i="105"/>
  <c r="F86" i="105"/>
  <c r="E86" i="105"/>
  <c r="G83" i="105"/>
  <c r="F83" i="105"/>
  <c r="E83" i="105"/>
  <c r="G80" i="105"/>
  <c r="F80" i="105"/>
  <c r="E80" i="105"/>
  <c r="G76" i="105"/>
  <c r="E76" i="105"/>
  <c r="G73" i="105"/>
  <c r="E73" i="105"/>
  <c r="G70" i="105"/>
  <c r="E70" i="105"/>
  <c r="G66" i="105"/>
  <c r="E66" i="105"/>
  <c r="G63" i="105"/>
  <c r="E63" i="105"/>
  <c r="F60" i="105"/>
  <c r="E60" i="105"/>
  <c r="G55" i="105"/>
  <c r="E55" i="105"/>
  <c r="G52" i="105"/>
  <c r="E52" i="105"/>
  <c r="G49" i="105"/>
  <c r="F49" i="105"/>
  <c r="E49" i="105"/>
  <c r="G105" i="104"/>
  <c r="G101" i="104"/>
  <c r="E101" i="104"/>
  <c r="G98" i="104"/>
  <c r="E98" i="104"/>
  <c r="G95" i="104"/>
  <c r="E95" i="104"/>
  <c r="G91" i="104"/>
  <c r="E91" i="104"/>
  <c r="G88" i="104"/>
  <c r="E88" i="104"/>
  <c r="G85" i="104"/>
  <c r="E85" i="104"/>
  <c r="G81" i="104"/>
  <c r="F81" i="104"/>
  <c r="E81" i="104"/>
  <c r="G78" i="104"/>
  <c r="F78" i="104"/>
  <c r="E78" i="104"/>
  <c r="G75" i="104"/>
  <c r="F75" i="104"/>
  <c r="E75" i="104"/>
  <c r="G68" i="104"/>
  <c r="E68" i="104"/>
  <c r="E65" i="104"/>
  <c r="F62" i="104"/>
  <c r="E62" i="104"/>
  <c r="G42" i="104"/>
  <c r="E42" i="104"/>
  <c r="G39" i="104"/>
  <c r="E39" i="104"/>
  <c r="G36" i="104"/>
  <c r="F36" i="104"/>
  <c r="E36" i="104"/>
  <c r="G29" i="104"/>
  <c r="E29" i="104"/>
  <c r="G26" i="104"/>
  <c r="E26" i="104"/>
  <c r="G23" i="104"/>
  <c r="F23" i="104"/>
  <c r="E23" i="104"/>
  <c r="K66" i="106"/>
  <c r="L66" i="106"/>
  <c r="M66" i="106"/>
  <c r="K63" i="106"/>
  <c r="L63" i="106"/>
  <c r="M63" i="106"/>
  <c r="G125" i="106" l="1"/>
  <c r="E125" i="106"/>
  <c r="G122" i="106"/>
  <c r="E122" i="106"/>
  <c r="G119" i="106"/>
  <c r="E119" i="106"/>
  <c r="G115" i="106"/>
  <c r="F115" i="106"/>
  <c r="E115" i="106"/>
  <c r="G112" i="106"/>
  <c r="E112" i="106"/>
  <c r="G109" i="106"/>
  <c r="F109" i="106"/>
  <c r="E109" i="106"/>
  <c r="G105" i="106"/>
  <c r="F105" i="106"/>
  <c r="E105" i="106"/>
  <c r="G97" i="106"/>
  <c r="F97" i="106"/>
  <c r="E97" i="106"/>
  <c r="G94" i="106"/>
  <c r="F94" i="106"/>
  <c r="E94" i="106"/>
  <c r="G90" i="106"/>
  <c r="F90" i="106"/>
  <c r="E90" i="106"/>
  <c r="G86" i="106"/>
  <c r="F86" i="106"/>
  <c r="E86" i="106"/>
  <c r="G81" i="106"/>
  <c r="E81" i="106"/>
  <c r="G77" i="106"/>
  <c r="F77" i="106"/>
  <c r="E77" i="106"/>
  <c r="G74" i="106"/>
  <c r="F74" i="106"/>
  <c r="E74" i="106"/>
  <c r="G71" i="106"/>
  <c r="F71" i="106"/>
  <c r="E71" i="106"/>
  <c r="G66" i="106"/>
  <c r="F66" i="106"/>
  <c r="E66" i="106"/>
  <c r="G63" i="106"/>
  <c r="F63" i="106"/>
  <c r="E63" i="106"/>
  <c r="G23" i="106"/>
  <c r="K53" i="106"/>
  <c r="E53" i="106" s="1"/>
  <c r="L53" i="106"/>
  <c r="M53" i="106"/>
  <c r="G53" i="106" s="1"/>
  <c r="K50" i="106"/>
  <c r="E50" i="106" s="1"/>
  <c r="L50" i="106"/>
  <c r="F50" i="106" s="1"/>
  <c r="M50" i="106"/>
  <c r="G50" i="106" s="1"/>
  <c r="K47" i="106"/>
  <c r="E47" i="106" s="1"/>
  <c r="L47" i="106"/>
  <c r="M47" i="106"/>
  <c r="G47" i="106" s="1"/>
  <c r="K44" i="106"/>
  <c r="E44" i="106" s="1"/>
  <c r="L44" i="106"/>
  <c r="F44" i="106" s="1"/>
  <c r="M44" i="106"/>
  <c r="G44" i="106" s="1"/>
  <c r="K41" i="106"/>
  <c r="E41" i="106" s="1"/>
  <c r="L41" i="106"/>
  <c r="F41" i="106" s="1"/>
  <c r="M41" i="106"/>
  <c r="G41" i="106" s="1"/>
  <c r="K38" i="106"/>
  <c r="E38" i="106" s="1"/>
  <c r="L38" i="106"/>
  <c r="F38" i="106" s="1"/>
  <c r="M38" i="106"/>
  <c r="G38" i="106" s="1"/>
  <c r="K35" i="106"/>
  <c r="E35" i="106" s="1"/>
  <c r="L35" i="106"/>
  <c r="M35" i="106"/>
  <c r="G35" i="106" s="1"/>
  <c r="K32" i="106"/>
  <c r="E32" i="106" s="1"/>
  <c r="L32" i="106"/>
  <c r="F32" i="106" s="1"/>
  <c r="M32" i="106"/>
  <c r="G32" i="106" s="1"/>
  <c r="K29" i="106"/>
  <c r="E29" i="106" s="1"/>
  <c r="L29" i="106"/>
  <c r="M29" i="106"/>
  <c r="G29" i="106" s="1"/>
  <c r="K26" i="106"/>
  <c r="E26" i="106" s="1"/>
  <c r="L26" i="106"/>
  <c r="F26" i="106" s="1"/>
  <c r="G26" i="106"/>
  <c r="K23" i="106"/>
  <c r="E23" i="106" s="1"/>
  <c r="L23" i="106"/>
  <c r="E20" i="106"/>
  <c r="L20" i="106"/>
  <c r="F20" i="106" s="1"/>
  <c r="G20" i="106"/>
  <c r="K102" i="106" l="1"/>
  <c r="L102" i="106"/>
  <c r="J102" i="106" l="1"/>
  <c r="W4" i="92" l="1"/>
  <c r="W5" i="92"/>
  <c r="W6" i="92"/>
  <c r="W7" i="92"/>
  <c r="W8" i="92"/>
  <c r="W9" i="92"/>
  <c r="W10" i="92"/>
  <c r="W11" i="92"/>
  <c r="W12" i="92"/>
  <c r="W13" i="92"/>
  <c r="W14" i="92"/>
  <c r="W15" i="92"/>
  <c r="W16" i="92"/>
  <c r="W17" i="92"/>
  <c r="W18" i="92"/>
  <c r="W19" i="92"/>
  <c r="W20" i="92"/>
  <c r="W21" i="92"/>
  <c r="W22" i="92"/>
  <c r="W23" i="92"/>
  <c r="W24" i="92"/>
  <c r="W25" i="92"/>
  <c r="W26" i="92"/>
  <c r="W27" i="92"/>
  <c r="W28" i="92"/>
  <c r="W29" i="92"/>
  <c r="W30" i="92"/>
  <c r="W31" i="92"/>
  <c r="W32" i="92"/>
  <c r="W33" i="92"/>
  <c r="W34" i="92"/>
  <c r="W35" i="92"/>
  <c r="W36" i="92"/>
  <c r="W37" i="92"/>
  <c r="W38" i="92"/>
  <c r="W39" i="92"/>
  <c r="W40" i="92"/>
  <c r="W41" i="92"/>
  <c r="W42" i="92"/>
  <c r="W43" i="92"/>
  <c r="W44" i="92"/>
  <c r="W45" i="92"/>
  <c r="W46" i="92"/>
  <c r="W47" i="92"/>
  <c r="W48" i="92"/>
  <c r="W49" i="92"/>
  <c r="W50" i="92"/>
  <c r="W51" i="92"/>
  <c r="W52" i="92"/>
  <c r="W53" i="92"/>
  <c r="W54" i="92"/>
  <c r="W55" i="92"/>
  <c r="W56" i="92"/>
  <c r="W57" i="92"/>
  <c r="W58" i="92"/>
  <c r="W59" i="92"/>
  <c r="W60" i="92"/>
  <c r="W61" i="92"/>
  <c r="W62" i="92"/>
  <c r="W63" i="92"/>
  <c r="W64" i="92"/>
  <c r="W65" i="92"/>
  <c r="W66" i="92"/>
  <c r="W67" i="92"/>
  <c r="W68" i="92"/>
  <c r="W69" i="92"/>
  <c r="W70" i="92"/>
  <c r="W71" i="92"/>
  <c r="W72" i="92"/>
  <c r="W73" i="92"/>
  <c r="W74" i="92"/>
  <c r="W75" i="92"/>
  <c r="W76" i="92"/>
  <c r="W77" i="92"/>
  <c r="W78" i="92"/>
  <c r="W79" i="92"/>
  <c r="W80" i="92"/>
  <c r="W81" i="92"/>
  <c r="W82" i="92"/>
  <c r="W83" i="92"/>
  <c r="W84" i="92"/>
  <c r="W85" i="92"/>
  <c r="W86" i="92"/>
  <c r="W87" i="92"/>
  <c r="W88" i="92"/>
  <c r="W89" i="92"/>
  <c r="W90" i="92"/>
  <c r="W91" i="92"/>
  <c r="W92" i="92"/>
  <c r="W93" i="92"/>
  <c r="W94" i="92"/>
  <c r="W95" i="92"/>
  <c r="W96" i="92"/>
  <c r="W97" i="92"/>
  <c r="W98" i="92"/>
  <c r="W99" i="92"/>
  <c r="W100" i="92"/>
  <c r="W101" i="92"/>
  <c r="W102" i="92"/>
  <c r="W103" i="92"/>
  <c r="W104" i="92"/>
  <c r="W105" i="92"/>
  <c r="W106" i="92"/>
  <c r="W107" i="92"/>
  <c r="W108" i="92"/>
  <c r="W109" i="92"/>
  <c r="W110" i="92"/>
  <c r="W111" i="92"/>
  <c r="W112" i="92"/>
  <c r="W113" i="92"/>
  <c r="W114" i="92"/>
  <c r="W115" i="92"/>
  <c r="W116" i="92"/>
  <c r="W117" i="92"/>
  <c r="W118" i="92"/>
  <c r="W119" i="92"/>
  <c r="W120" i="92"/>
  <c r="W121" i="92"/>
  <c r="W122" i="92"/>
  <c r="W123" i="92"/>
  <c r="W124" i="92"/>
  <c r="W125" i="92"/>
  <c r="W126" i="92"/>
  <c r="W127" i="92"/>
  <c r="W128" i="92"/>
  <c r="W129" i="92"/>
  <c r="W130" i="92"/>
  <c r="W131" i="92"/>
  <c r="W132" i="92"/>
  <c r="W133" i="92"/>
  <c r="W134" i="92"/>
  <c r="W135" i="92"/>
  <c r="W136" i="92"/>
  <c r="W137" i="92"/>
  <c r="W138" i="92"/>
  <c r="W139" i="92"/>
  <c r="W140" i="92"/>
  <c r="W141" i="92"/>
  <c r="W142" i="92"/>
  <c r="W143" i="92"/>
  <c r="W144" i="92"/>
  <c r="W145" i="92"/>
  <c r="W146" i="92"/>
  <c r="W147" i="92"/>
  <c r="W148" i="92"/>
  <c r="W149" i="92"/>
  <c r="W150" i="92"/>
  <c r="W151" i="92"/>
  <c r="W152" i="92"/>
  <c r="W153" i="92"/>
  <c r="W154" i="92"/>
  <c r="W155" i="92"/>
  <c r="W156" i="92"/>
  <c r="W157" i="92"/>
  <c r="W158" i="92"/>
  <c r="W159" i="92"/>
  <c r="W160" i="92"/>
  <c r="W161" i="92"/>
  <c r="W162" i="92"/>
  <c r="W163" i="92"/>
  <c r="W164" i="92"/>
  <c r="W165" i="92"/>
  <c r="W166" i="92"/>
  <c r="W167" i="92"/>
  <c r="W168" i="92"/>
  <c r="W169" i="92"/>
  <c r="W170" i="92"/>
  <c r="W171" i="92"/>
  <c r="W172" i="92"/>
  <c r="W173" i="92"/>
  <c r="W174" i="92"/>
  <c r="W175" i="92"/>
  <c r="W176" i="92"/>
  <c r="W177" i="92"/>
  <c r="W178" i="92"/>
  <c r="W179" i="92"/>
  <c r="W180" i="92"/>
  <c r="W181" i="92"/>
  <c r="W182" i="92"/>
  <c r="W183" i="92"/>
  <c r="W184" i="92"/>
  <c r="W185" i="92"/>
  <c r="W186" i="92"/>
  <c r="W187" i="92"/>
  <c r="W188" i="92"/>
  <c r="W189" i="92"/>
  <c r="W190" i="92"/>
  <c r="W191" i="92"/>
  <c r="W192" i="92"/>
  <c r="W193" i="92"/>
  <c r="W194" i="92"/>
  <c r="W195" i="92"/>
  <c r="W196" i="92"/>
  <c r="W197" i="92"/>
  <c r="W198" i="92"/>
  <c r="W199" i="92"/>
  <c r="W200" i="92"/>
  <c r="W201" i="92"/>
  <c r="W202" i="92"/>
  <c r="W203" i="92"/>
  <c r="W204" i="92"/>
  <c r="W205" i="92"/>
  <c r="W206" i="92"/>
  <c r="W207" i="92"/>
  <c r="W208" i="92"/>
  <c r="W209" i="92"/>
  <c r="W210" i="92"/>
  <c r="W211" i="92"/>
  <c r="W212" i="92"/>
  <c r="W213" i="92"/>
  <c r="W214" i="92"/>
  <c r="W215" i="92"/>
  <c r="W216" i="92"/>
  <c r="W217" i="92"/>
  <c r="W218" i="92"/>
  <c r="W219" i="92"/>
  <c r="W220" i="92"/>
  <c r="W221" i="92"/>
  <c r="W222" i="92"/>
  <c r="W223" i="92"/>
  <c r="W224" i="92"/>
  <c r="W225" i="92"/>
  <c r="W226" i="92"/>
  <c r="W227" i="92"/>
  <c r="W228" i="92"/>
  <c r="W229" i="92"/>
  <c r="W230" i="92"/>
  <c r="W231" i="92"/>
  <c r="W232" i="92"/>
  <c r="W233" i="92"/>
  <c r="W234" i="92"/>
  <c r="W235" i="92"/>
  <c r="W236" i="92"/>
  <c r="W237" i="92"/>
  <c r="W238" i="92"/>
  <c r="W239" i="92"/>
  <c r="W240" i="92"/>
  <c r="W241" i="92"/>
  <c r="W242" i="92"/>
  <c r="W243" i="92"/>
  <c r="W244" i="92"/>
  <c r="W245" i="92"/>
  <c r="W246" i="92"/>
  <c r="W247" i="92"/>
  <c r="W248" i="92"/>
  <c r="W249" i="92"/>
  <c r="W250" i="92"/>
  <c r="W251" i="92"/>
  <c r="W252" i="92"/>
  <c r="W253" i="92"/>
  <c r="W254" i="92"/>
  <c r="W255" i="92"/>
  <c r="W256" i="92"/>
  <c r="W257" i="92"/>
  <c r="W258" i="92"/>
  <c r="W259" i="92"/>
  <c r="W260" i="92"/>
  <c r="W261" i="92"/>
  <c r="W262" i="92"/>
  <c r="W263" i="92"/>
  <c r="W264" i="92"/>
  <c r="W265" i="92"/>
  <c r="W266" i="92"/>
  <c r="W267" i="92"/>
  <c r="W268" i="92"/>
  <c r="W269" i="92"/>
  <c r="W270" i="92"/>
  <c r="W271" i="92"/>
  <c r="W272" i="92"/>
  <c r="W273" i="92"/>
  <c r="W274" i="92"/>
  <c r="W275" i="92"/>
  <c r="W276" i="92"/>
  <c r="W277" i="92"/>
  <c r="W278" i="92"/>
  <c r="W279" i="92"/>
  <c r="W280" i="92"/>
  <c r="W281" i="92"/>
  <c r="W282" i="92"/>
  <c r="W283" i="92"/>
  <c r="W284" i="92"/>
  <c r="W285" i="92"/>
  <c r="W286" i="92"/>
  <c r="W287" i="92"/>
  <c r="W288" i="92"/>
  <c r="W289" i="92"/>
  <c r="W290" i="92"/>
  <c r="W291" i="92"/>
  <c r="W292" i="92"/>
  <c r="W293" i="92"/>
  <c r="W294" i="92"/>
  <c r="W295" i="92"/>
  <c r="W296" i="92"/>
  <c r="W297" i="92"/>
  <c r="W298" i="92"/>
  <c r="W299" i="92"/>
  <c r="W300" i="92"/>
  <c r="W301" i="92"/>
  <c r="W302" i="92"/>
  <c r="W303" i="92"/>
  <c r="W304" i="92"/>
  <c r="W305" i="92"/>
  <c r="W306" i="92"/>
  <c r="W307" i="92"/>
  <c r="W308" i="92"/>
  <c r="W3" i="92"/>
  <c r="V4" i="92"/>
  <c r="V5" i="92"/>
  <c r="V6" i="92"/>
  <c r="V7" i="92"/>
  <c r="V8" i="92"/>
  <c r="V9" i="92"/>
  <c r="V10" i="92"/>
  <c r="V11" i="92"/>
  <c r="V12" i="92"/>
  <c r="V13" i="92"/>
  <c r="V14" i="92"/>
  <c r="V15" i="92"/>
  <c r="V16" i="92"/>
  <c r="V17" i="92"/>
  <c r="V18" i="92"/>
  <c r="V19" i="92"/>
  <c r="V20" i="92"/>
  <c r="V21" i="92"/>
  <c r="V22" i="92"/>
  <c r="V23" i="92"/>
  <c r="V24" i="92"/>
  <c r="V25" i="92"/>
  <c r="V26" i="92"/>
  <c r="V27" i="92"/>
  <c r="V28" i="92"/>
  <c r="V29" i="92"/>
  <c r="V30" i="92"/>
  <c r="V31" i="92"/>
  <c r="V32" i="92"/>
  <c r="V33" i="92"/>
  <c r="V34" i="92"/>
  <c r="V35" i="92"/>
  <c r="V36" i="92"/>
  <c r="V37" i="92"/>
  <c r="V38" i="92"/>
  <c r="V39" i="92"/>
  <c r="V40" i="92"/>
  <c r="V41" i="92"/>
  <c r="V42" i="92"/>
  <c r="V43" i="92"/>
  <c r="V44" i="92"/>
  <c r="V45" i="92"/>
  <c r="V46" i="92"/>
  <c r="V47" i="92"/>
  <c r="V48" i="92"/>
  <c r="V49" i="92"/>
  <c r="V50" i="92"/>
  <c r="V51" i="92"/>
  <c r="V52" i="92"/>
  <c r="V53" i="92"/>
  <c r="V54" i="92"/>
  <c r="V55" i="92"/>
  <c r="V56" i="92"/>
  <c r="V57" i="92"/>
  <c r="V58" i="92"/>
  <c r="V59" i="92"/>
  <c r="V60" i="92"/>
  <c r="V61" i="92"/>
  <c r="V62" i="92"/>
  <c r="V63" i="92"/>
  <c r="V64" i="92"/>
  <c r="V65" i="92"/>
  <c r="V66" i="92"/>
  <c r="V67" i="92"/>
  <c r="V68" i="92"/>
  <c r="V69" i="92"/>
  <c r="V70" i="92"/>
  <c r="V71" i="92"/>
  <c r="V72" i="92"/>
  <c r="V73" i="92"/>
  <c r="V74" i="92"/>
  <c r="V75" i="92"/>
  <c r="V76" i="92"/>
  <c r="V77" i="92"/>
  <c r="V78" i="92"/>
  <c r="V79" i="92"/>
  <c r="V80" i="92"/>
  <c r="V81" i="92"/>
  <c r="V82" i="92"/>
  <c r="V83" i="92"/>
  <c r="V84" i="92"/>
  <c r="V85" i="92"/>
  <c r="V86" i="92"/>
  <c r="V87" i="92"/>
  <c r="V88" i="92"/>
  <c r="V89" i="92"/>
  <c r="V90" i="92"/>
  <c r="V91" i="92"/>
  <c r="V92" i="92"/>
  <c r="V93" i="92"/>
  <c r="V94" i="92"/>
  <c r="V95" i="92"/>
  <c r="V96" i="92"/>
  <c r="V97" i="92"/>
  <c r="V98" i="92"/>
  <c r="V99" i="92"/>
  <c r="V100" i="92"/>
  <c r="V101" i="92"/>
  <c r="V102" i="92"/>
  <c r="V103" i="92"/>
  <c r="V104" i="92"/>
  <c r="V105" i="92"/>
  <c r="V106" i="92"/>
  <c r="V107" i="92"/>
  <c r="V108" i="92"/>
  <c r="V109" i="92"/>
  <c r="V110" i="92"/>
  <c r="V111" i="92"/>
  <c r="V112" i="92"/>
  <c r="V113" i="92"/>
  <c r="V114" i="92"/>
  <c r="V115" i="92"/>
  <c r="V116" i="92"/>
  <c r="V117" i="92"/>
  <c r="V118" i="92"/>
  <c r="V119" i="92"/>
  <c r="V120" i="92"/>
  <c r="V121" i="92"/>
  <c r="V122" i="92"/>
  <c r="V123" i="92"/>
  <c r="V124" i="92"/>
  <c r="V125" i="92"/>
  <c r="V126" i="92"/>
  <c r="V127" i="92"/>
  <c r="V128" i="92"/>
  <c r="V129" i="92"/>
  <c r="V130" i="92"/>
  <c r="V131" i="92"/>
  <c r="V132" i="92"/>
  <c r="V133" i="92"/>
  <c r="V134" i="92"/>
  <c r="V135" i="92"/>
  <c r="V136" i="92"/>
  <c r="V137" i="92"/>
  <c r="V138" i="92"/>
  <c r="V139" i="92"/>
  <c r="V140" i="92"/>
  <c r="V141" i="92"/>
  <c r="V142" i="92"/>
  <c r="V143" i="92"/>
  <c r="V144" i="92"/>
  <c r="V145" i="92"/>
  <c r="V146" i="92"/>
  <c r="V147" i="92"/>
  <c r="V148" i="92"/>
  <c r="V149" i="92"/>
  <c r="V150" i="92"/>
  <c r="V151" i="92"/>
  <c r="V152" i="92"/>
  <c r="V153" i="92"/>
  <c r="V154" i="92"/>
  <c r="V155" i="92"/>
  <c r="V156" i="92"/>
  <c r="V157" i="92"/>
  <c r="V158" i="92"/>
  <c r="V159" i="92"/>
  <c r="V160" i="92"/>
  <c r="V161" i="92"/>
  <c r="V162" i="92"/>
  <c r="V163" i="92"/>
  <c r="V164" i="92"/>
  <c r="V165" i="92"/>
  <c r="V166" i="92"/>
  <c r="V167" i="92"/>
  <c r="V168" i="92"/>
  <c r="V169" i="92"/>
  <c r="V170" i="92"/>
  <c r="V171" i="92"/>
  <c r="V172" i="92"/>
  <c r="V173" i="92"/>
  <c r="V174" i="92"/>
  <c r="V175" i="92"/>
  <c r="V176" i="92"/>
  <c r="V177" i="92"/>
  <c r="V178" i="92"/>
  <c r="V179" i="92"/>
  <c r="V180" i="92"/>
  <c r="V181" i="92"/>
  <c r="V182" i="92"/>
  <c r="V183" i="92"/>
  <c r="V184" i="92"/>
  <c r="V185" i="92"/>
  <c r="V186" i="92"/>
  <c r="V187" i="92"/>
  <c r="V188" i="92"/>
  <c r="V189" i="92"/>
  <c r="V190" i="92"/>
  <c r="V191" i="92"/>
  <c r="V192" i="92"/>
  <c r="V193" i="92"/>
  <c r="V194" i="92"/>
  <c r="V195" i="92"/>
  <c r="V196" i="92"/>
  <c r="V197" i="92"/>
  <c r="V198" i="92"/>
  <c r="V199" i="92"/>
  <c r="V200" i="92"/>
  <c r="V201" i="92"/>
  <c r="V202" i="92"/>
  <c r="V203" i="92"/>
  <c r="V204" i="92"/>
  <c r="V205" i="92"/>
  <c r="V206" i="92"/>
  <c r="V207" i="92"/>
  <c r="V208" i="92"/>
  <c r="V209" i="92"/>
  <c r="V210" i="92"/>
  <c r="V211" i="92"/>
  <c r="V212" i="92"/>
  <c r="V213" i="92"/>
  <c r="V214" i="92"/>
  <c r="V215" i="92"/>
  <c r="V216" i="92"/>
  <c r="V217" i="92"/>
  <c r="V218" i="92"/>
  <c r="V219" i="92"/>
  <c r="V220" i="92"/>
  <c r="V221" i="92"/>
  <c r="V222" i="92"/>
  <c r="V223" i="92"/>
  <c r="V224" i="92"/>
  <c r="V225" i="92"/>
  <c r="V226" i="92"/>
  <c r="V227" i="92"/>
  <c r="V228" i="92"/>
  <c r="V229" i="92"/>
  <c r="V230" i="92"/>
  <c r="V231" i="92"/>
  <c r="V232" i="92"/>
  <c r="V233" i="92"/>
  <c r="V234" i="92"/>
  <c r="V235" i="92"/>
  <c r="V236" i="92"/>
  <c r="V237" i="92"/>
  <c r="V238" i="92"/>
  <c r="V239" i="92"/>
  <c r="V240" i="92"/>
  <c r="V241" i="92"/>
  <c r="V242" i="92"/>
  <c r="V243" i="92"/>
  <c r="V244" i="92"/>
  <c r="V245" i="92"/>
  <c r="V246" i="92"/>
  <c r="V247" i="92"/>
  <c r="V248" i="92"/>
  <c r="V249" i="92"/>
  <c r="V250" i="92"/>
  <c r="V251" i="92"/>
  <c r="V252" i="92"/>
  <c r="V253" i="92"/>
  <c r="V254" i="92"/>
  <c r="V255" i="92"/>
  <c r="V256" i="92"/>
  <c r="V257" i="92"/>
  <c r="V258" i="92"/>
  <c r="V259" i="92"/>
  <c r="V260" i="92"/>
  <c r="V261" i="92"/>
  <c r="V262" i="92"/>
  <c r="V263" i="92"/>
  <c r="V264" i="92"/>
  <c r="V265" i="92"/>
  <c r="V266" i="92"/>
  <c r="V267" i="92"/>
  <c r="V268" i="92"/>
  <c r="V269" i="92"/>
  <c r="V270" i="92"/>
  <c r="V271" i="92"/>
  <c r="V272" i="92"/>
  <c r="V273" i="92"/>
  <c r="V274" i="92"/>
  <c r="V275" i="92"/>
  <c r="V276" i="92"/>
  <c r="V277" i="92"/>
  <c r="V278" i="92"/>
  <c r="V279" i="92"/>
  <c r="V280" i="92"/>
  <c r="V281" i="92"/>
  <c r="V282" i="92"/>
  <c r="V283" i="92"/>
  <c r="V284" i="92"/>
  <c r="V285" i="92"/>
  <c r="V286" i="92"/>
  <c r="V287" i="92"/>
  <c r="V288" i="92"/>
  <c r="V289" i="92"/>
  <c r="V290" i="92"/>
  <c r="V291" i="92"/>
  <c r="V292" i="92"/>
  <c r="V293" i="92"/>
  <c r="V294" i="92"/>
  <c r="V295" i="92"/>
  <c r="V296" i="92"/>
  <c r="V297" i="92"/>
  <c r="V298" i="92"/>
  <c r="V299" i="92"/>
  <c r="V300" i="92"/>
  <c r="V301" i="92"/>
  <c r="V302" i="92"/>
  <c r="V303" i="92"/>
  <c r="V304" i="92"/>
  <c r="V305" i="92"/>
  <c r="V306" i="92"/>
  <c r="V307" i="92"/>
  <c r="V308" i="92"/>
  <c r="V3" i="92"/>
  <c r="U4" i="92"/>
  <c r="U5" i="92"/>
  <c r="U6" i="92"/>
  <c r="U7" i="92"/>
  <c r="U8" i="92"/>
  <c r="U9" i="92"/>
  <c r="U10" i="92"/>
  <c r="U11" i="92"/>
  <c r="U12" i="92"/>
  <c r="U13" i="92"/>
  <c r="U14" i="92"/>
  <c r="U15" i="92"/>
  <c r="U16" i="92"/>
  <c r="U17" i="92"/>
  <c r="U18" i="92"/>
  <c r="U19" i="92"/>
  <c r="U20" i="92"/>
  <c r="U21" i="92"/>
  <c r="U22" i="92"/>
  <c r="U23" i="92"/>
  <c r="U24" i="92"/>
  <c r="U25" i="92"/>
  <c r="U26" i="92"/>
  <c r="U27" i="92"/>
  <c r="U28" i="92"/>
  <c r="U29" i="92"/>
  <c r="U30" i="92"/>
  <c r="U31" i="92"/>
  <c r="U32" i="92"/>
  <c r="U33" i="92"/>
  <c r="U34" i="92"/>
  <c r="U35" i="92"/>
  <c r="U36" i="92"/>
  <c r="U37" i="92"/>
  <c r="U38" i="92"/>
  <c r="U39" i="92"/>
  <c r="U40" i="92"/>
  <c r="U41" i="92"/>
  <c r="U42" i="92"/>
  <c r="U43" i="92"/>
  <c r="U44" i="92"/>
  <c r="U45" i="92"/>
  <c r="U46" i="92"/>
  <c r="U47" i="92"/>
  <c r="U48" i="92"/>
  <c r="U49" i="92"/>
  <c r="U50" i="92"/>
  <c r="U51" i="92"/>
  <c r="U52" i="92"/>
  <c r="U53" i="92"/>
  <c r="U54" i="92"/>
  <c r="U55" i="92"/>
  <c r="U56" i="92"/>
  <c r="U57" i="92"/>
  <c r="U58" i="92"/>
  <c r="U59" i="92"/>
  <c r="U60" i="92"/>
  <c r="U61" i="92"/>
  <c r="U62" i="92"/>
  <c r="U63" i="92"/>
  <c r="U64" i="92"/>
  <c r="U65" i="92"/>
  <c r="U66" i="92"/>
  <c r="U67" i="92"/>
  <c r="U68" i="92"/>
  <c r="U69" i="92"/>
  <c r="U70" i="92"/>
  <c r="U71" i="92"/>
  <c r="U72" i="92"/>
  <c r="U73" i="92"/>
  <c r="U74" i="92"/>
  <c r="U75" i="92"/>
  <c r="U76" i="92"/>
  <c r="U77" i="92"/>
  <c r="U78" i="92"/>
  <c r="U79" i="92"/>
  <c r="U80" i="92"/>
  <c r="U81" i="92"/>
  <c r="U82" i="92"/>
  <c r="U83" i="92"/>
  <c r="U84" i="92"/>
  <c r="U85" i="92"/>
  <c r="U86" i="92"/>
  <c r="U87" i="92"/>
  <c r="U88" i="92"/>
  <c r="U89" i="92"/>
  <c r="U90" i="92"/>
  <c r="U91" i="92"/>
  <c r="U92" i="92"/>
  <c r="U93" i="92"/>
  <c r="U94" i="92"/>
  <c r="U95" i="92"/>
  <c r="U96" i="92"/>
  <c r="U97" i="92"/>
  <c r="U98" i="92"/>
  <c r="U99" i="92"/>
  <c r="U100" i="92"/>
  <c r="U101" i="92"/>
  <c r="U102" i="92"/>
  <c r="U103" i="92"/>
  <c r="U104" i="92"/>
  <c r="U105" i="92"/>
  <c r="U106" i="92"/>
  <c r="U107" i="92"/>
  <c r="U108" i="92"/>
  <c r="U109" i="92"/>
  <c r="U110" i="92"/>
  <c r="U111" i="92"/>
  <c r="U112" i="92"/>
  <c r="U113" i="92"/>
  <c r="U114" i="92"/>
  <c r="U115" i="92"/>
  <c r="U116" i="92"/>
  <c r="U117" i="92"/>
  <c r="U118" i="92"/>
  <c r="U119" i="92"/>
  <c r="U120" i="92"/>
  <c r="U121" i="92"/>
  <c r="U122" i="92"/>
  <c r="U123" i="92"/>
  <c r="U124" i="92"/>
  <c r="U125" i="92"/>
  <c r="U126" i="92"/>
  <c r="U127" i="92"/>
  <c r="U128" i="92"/>
  <c r="U129" i="92"/>
  <c r="U130" i="92"/>
  <c r="U131" i="92"/>
  <c r="U132" i="92"/>
  <c r="U133" i="92"/>
  <c r="U134" i="92"/>
  <c r="U135" i="92"/>
  <c r="U136" i="92"/>
  <c r="U137" i="92"/>
  <c r="U138" i="92"/>
  <c r="U139" i="92"/>
  <c r="U140" i="92"/>
  <c r="U141" i="92"/>
  <c r="U142" i="92"/>
  <c r="U143" i="92"/>
  <c r="U144" i="92"/>
  <c r="U145" i="92"/>
  <c r="U146" i="92"/>
  <c r="U147" i="92"/>
  <c r="U148" i="92"/>
  <c r="U149" i="92"/>
  <c r="U150" i="92"/>
  <c r="U151" i="92"/>
  <c r="U152" i="92"/>
  <c r="U153" i="92"/>
  <c r="U154" i="92"/>
  <c r="U155" i="92"/>
  <c r="U156" i="92"/>
  <c r="U157" i="92"/>
  <c r="U158" i="92"/>
  <c r="U159" i="92"/>
  <c r="U160" i="92"/>
  <c r="U161" i="92"/>
  <c r="U162" i="92"/>
  <c r="U163" i="92"/>
  <c r="U164" i="92"/>
  <c r="U165" i="92"/>
  <c r="U166" i="92"/>
  <c r="U167" i="92"/>
  <c r="U168" i="92"/>
  <c r="U169" i="92"/>
  <c r="U170" i="92"/>
  <c r="U171" i="92"/>
  <c r="U172" i="92"/>
  <c r="U173" i="92"/>
  <c r="U174" i="92"/>
  <c r="U175" i="92"/>
  <c r="U176" i="92"/>
  <c r="U177" i="92"/>
  <c r="U178" i="92"/>
  <c r="U179" i="92"/>
  <c r="U180" i="92"/>
  <c r="U181" i="92"/>
  <c r="U182" i="92"/>
  <c r="U183" i="92"/>
  <c r="U184" i="92"/>
  <c r="U185" i="92"/>
  <c r="U186" i="92"/>
  <c r="U187" i="92"/>
  <c r="U188" i="92"/>
  <c r="U189" i="92"/>
  <c r="U190" i="92"/>
  <c r="U191" i="92"/>
  <c r="U192" i="92"/>
  <c r="U193" i="92"/>
  <c r="U194" i="92"/>
  <c r="U195" i="92"/>
  <c r="U196" i="92"/>
  <c r="U197" i="92"/>
  <c r="U198" i="92"/>
  <c r="U199" i="92"/>
  <c r="U200" i="92"/>
  <c r="U201" i="92"/>
  <c r="U202" i="92"/>
  <c r="U203" i="92"/>
  <c r="U204" i="92"/>
  <c r="U205" i="92"/>
  <c r="U206" i="92"/>
  <c r="U207" i="92"/>
  <c r="U208" i="92"/>
  <c r="U209" i="92"/>
  <c r="U210" i="92"/>
  <c r="U211" i="92"/>
  <c r="U212" i="92"/>
  <c r="U213" i="92"/>
  <c r="U214" i="92"/>
  <c r="U215" i="92"/>
  <c r="U216" i="92"/>
  <c r="U217" i="92"/>
  <c r="U218" i="92"/>
  <c r="U219" i="92"/>
  <c r="U220" i="92"/>
  <c r="U221" i="92"/>
  <c r="U222" i="92"/>
  <c r="U223" i="92"/>
  <c r="U224" i="92"/>
  <c r="U225" i="92"/>
  <c r="U226" i="92"/>
  <c r="U227" i="92"/>
  <c r="U228" i="92"/>
  <c r="U229" i="92"/>
  <c r="U230" i="92"/>
  <c r="U231" i="92"/>
  <c r="U232" i="92"/>
  <c r="U233" i="92"/>
  <c r="U234" i="92"/>
  <c r="U235" i="92"/>
  <c r="U236" i="92"/>
  <c r="U237" i="92"/>
  <c r="U238" i="92"/>
  <c r="U239" i="92"/>
  <c r="U240" i="92"/>
  <c r="U241" i="92"/>
  <c r="U242" i="92"/>
  <c r="U243" i="92"/>
  <c r="U244" i="92"/>
  <c r="U245" i="92"/>
  <c r="U246" i="92"/>
  <c r="U247" i="92"/>
  <c r="U248" i="92"/>
  <c r="U249" i="92"/>
  <c r="U250" i="92"/>
  <c r="U251" i="92"/>
  <c r="U252" i="92"/>
  <c r="U253" i="92"/>
  <c r="U254" i="92"/>
  <c r="U255" i="92"/>
  <c r="U256" i="92"/>
  <c r="U257" i="92"/>
  <c r="U258" i="92"/>
  <c r="U259" i="92"/>
  <c r="U260" i="92"/>
  <c r="U261" i="92"/>
  <c r="U262" i="92"/>
  <c r="U263" i="92"/>
  <c r="U264" i="92"/>
  <c r="U265" i="92"/>
  <c r="U266" i="92"/>
  <c r="U267" i="92"/>
  <c r="U268" i="92"/>
  <c r="U269" i="92"/>
  <c r="U270" i="92"/>
  <c r="U271" i="92"/>
  <c r="U272" i="92"/>
  <c r="U273" i="92"/>
  <c r="U274" i="92"/>
  <c r="U275" i="92"/>
  <c r="U276" i="92"/>
  <c r="U277" i="92"/>
  <c r="U278" i="92"/>
  <c r="U279" i="92"/>
  <c r="U280" i="92"/>
  <c r="U281" i="92"/>
  <c r="U282" i="92"/>
  <c r="U283" i="92"/>
  <c r="U284" i="92"/>
  <c r="U285" i="92"/>
  <c r="U286" i="92"/>
  <c r="U287" i="92"/>
  <c r="U288" i="92"/>
  <c r="U289" i="92"/>
  <c r="U290" i="92"/>
  <c r="U291" i="92"/>
  <c r="U292" i="92"/>
  <c r="U293" i="92"/>
  <c r="U294" i="92"/>
  <c r="U295" i="92"/>
  <c r="U296" i="92"/>
  <c r="U297" i="92"/>
  <c r="U298" i="92"/>
  <c r="U299" i="92"/>
  <c r="U300" i="92"/>
  <c r="U301" i="92"/>
  <c r="U302" i="92"/>
  <c r="U303" i="92"/>
  <c r="U304" i="92"/>
  <c r="U305" i="92"/>
  <c r="U306" i="92"/>
  <c r="U307" i="92"/>
  <c r="U308" i="92"/>
  <c r="U3" i="92"/>
  <c r="T4" i="92"/>
  <c r="T5" i="92"/>
  <c r="T6" i="92"/>
  <c r="T7" i="92"/>
  <c r="T8" i="92"/>
  <c r="T9" i="92"/>
  <c r="T10" i="92"/>
  <c r="T11" i="92"/>
  <c r="T12" i="92"/>
  <c r="T13" i="92"/>
  <c r="T14" i="92"/>
  <c r="T15" i="92"/>
  <c r="T16" i="92"/>
  <c r="T17" i="92"/>
  <c r="T18" i="92"/>
  <c r="T19" i="92"/>
  <c r="T20" i="92"/>
  <c r="T21" i="92"/>
  <c r="T22" i="92"/>
  <c r="T23" i="92"/>
  <c r="T24" i="92"/>
  <c r="T25" i="92"/>
  <c r="T26" i="92"/>
  <c r="T27" i="92"/>
  <c r="T28" i="92"/>
  <c r="T29" i="92"/>
  <c r="T30" i="92"/>
  <c r="T31" i="92"/>
  <c r="T32" i="92"/>
  <c r="T33" i="92"/>
  <c r="T34" i="92"/>
  <c r="T35" i="92"/>
  <c r="T36" i="92"/>
  <c r="T37" i="92"/>
  <c r="T38" i="92"/>
  <c r="T39" i="92"/>
  <c r="T40" i="92"/>
  <c r="T41" i="92"/>
  <c r="T42" i="92"/>
  <c r="T43" i="92"/>
  <c r="T44" i="92"/>
  <c r="T45" i="92"/>
  <c r="T46" i="92"/>
  <c r="T47" i="92"/>
  <c r="T48" i="92"/>
  <c r="T49" i="92"/>
  <c r="T50" i="92"/>
  <c r="T51" i="92"/>
  <c r="T52" i="92"/>
  <c r="T53" i="92"/>
  <c r="T54" i="92"/>
  <c r="T55" i="92"/>
  <c r="T56" i="92"/>
  <c r="T57" i="92"/>
  <c r="T58" i="92"/>
  <c r="T59" i="92"/>
  <c r="T60" i="92"/>
  <c r="T61" i="92"/>
  <c r="T62" i="92"/>
  <c r="T63" i="92"/>
  <c r="T64" i="92"/>
  <c r="T65" i="92"/>
  <c r="T66" i="92"/>
  <c r="T67" i="92"/>
  <c r="T68" i="92"/>
  <c r="T69" i="92"/>
  <c r="T70" i="92"/>
  <c r="T71" i="92"/>
  <c r="T72" i="92"/>
  <c r="T73" i="92"/>
  <c r="T74" i="92"/>
  <c r="T75" i="92"/>
  <c r="T76" i="92"/>
  <c r="T77" i="92"/>
  <c r="T78" i="92"/>
  <c r="T79" i="92"/>
  <c r="T80" i="92"/>
  <c r="T81" i="92"/>
  <c r="T82" i="92"/>
  <c r="T83" i="92"/>
  <c r="T84" i="92"/>
  <c r="T85" i="92"/>
  <c r="T86" i="92"/>
  <c r="T87" i="92"/>
  <c r="T88" i="92"/>
  <c r="T89" i="92"/>
  <c r="T90" i="92"/>
  <c r="T91" i="92"/>
  <c r="T92" i="92"/>
  <c r="T93" i="92"/>
  <c r="T94" i="92"/>
  <c r="T95" i="92"/>
  <c r="T96" i="92"/>
  <c r="T97" i="92"/>
  <c r="T98" i="92"/>
  <c r="T99" i="92"/>
  <c r="T100" i="92"/>
  <c r="T101" i="92"/>
  <c r="T102" i="92"/>
  <c r="T103" i="92"/>
  <c r="T104" i="92"/>
  <c r="T105" i="92"/>
  <c r="T106" i="92"/>
  <c r="T107" i="92"/>
  <c r="T108" i="92"/>
  <c r="T109" i="92"/>
  <c r="T110" i="92"/>
  <c r="T111" i="92"/>
  <c r="T112" i="92"/>
  <c r="T113" i="92"/>
  <c r="T114" i="92"/>
  <c r="T115" i="92"/>
  <c r="T116" i="92"/>
  <c r="T117" i="92"/>
  <c r="T118" i="92"/>
  <c r="T119" i="92"/>
  <c r="T120" i="92"/>
  <c r="T121" i="92"/>
  <c r="T122" i="92"/>
  <c r="T123" i="92"/>
  <c r="T124" i="92"/>
  <c r="T125" i="92"/>
  <c r="T126" i="92"/>
  <c r="T127" i="92"/>
  <c r="T128" i="92"/>
  <c r="T129" i="92"/>
  <c r="T130" i="92"/>
  <c r="T131" i="92"/>
  <c r="T132" i="92"/>
  <c r="T133" i="92"/>
  <c r="T134" i="92"/>
  <c r="T135" i="92"/>
  <c r="T136" i="92"/>
  <c r="T137" i="92"/>
  <c r="T138" i="92"/>
  <c r="T139" i="92"/>
  <c r="T140" i="92"/>
  <c r="T141" i="92"/>
  <c r="T142" i="92"/>
  <c r="T143" i="92"/>
  <c r="T144" i="92"/>
  <c r="T145" i="92"/>
  <c r="T146" i="92"/>
  <c r="T147" i="92"/>
  <c r="T148" i="92"/>
  <c r="T149" i="92"/>
  <c r="T150" i="92"/>
  <c r="T151" i="92"/>
  <c r="T152" i="92"/>
  <c r="T153" i="92"/>
  <c r="T154" i="92"/>
  <c r="T155" i="92"/>
  <c r="T156" i="92"/>
  <c r="T157" i="92"/>
  <c r="T158" i="92"/>
  <c r="T159" i="92"/>
  <c r="T160" i="92"/>
  <c r="T161" i="92"/>
  <c r="T162" i="92"/>
  <c r="T163" i="92"/>
  <c r="T164" i="92"/>
  <c r="T165" i="92"/>
  <c r="T166" i="92"/>
  <c r="T167" i="92"/>
  <c r="T168" i="92"/>
  <c r="T169" i="92"/>
  <c r="T170" i="92"/>
  <c r="T171" i="92"/>
  <c r="T172" i="92"/>
  <c r="T173" i="92"/>
  <c r="T174" i="92"/>
  <c r="T175" i="92"/>
  <c r="T176" i="92"/>
  <c r="T177" i="92"/>
  <c r="T178" i="92"/>
  <c r="T179" i="92"/>
  <c r="T180" i="92"/>
  <c r="T181" i="92"/>
  <c r="T182" i="92"/>
  <c r="T183" i="92"/>
  <c r="T184" i="92"/>
  <c r="T185" i="92"/>
  <c r="T186" i="92"/>
  <c r="T187" i="92"/>
  <c r="T188" i="92"/>
  <c r="T189" i="92"/>
  <c r="T190" i="92"/>
  <c r="T191" i="92"/>
  <c r="T192" i="92"/>
  <c r="T193" i="92"/>
  <c r="T194" i="92"/>
  <c r="T195" i="92"/>
  <c r="T196" i="92"/>
  <c r="T197" i="92"/>
  <c r="T198" i="92"/>
  <c r="T199" i="92"/>
  <c r="T200" i="92"/>
  <c r="T201" i="92"/>
  <c r="T202" i="92"/>
  <c r="T203" i="92"/>
  <c r="T204" i="92"/>
  <c r="T205" i="92"/>
  <c r="T206" i="92"/>
  <c r="T207" i="92"/>
  <c r="T208" i="92"/>
  <c r="T209" i="92"/>
  <c r="T210" i="92"/>
  <c r="T211" i="92"/>
  <c r="T212" i="92"/>
  <c r="T213" i="92"/>
  <c r="T214" i="92"/>
  <c r="T215" i="92"/>
  <c r="T216" i="92"/>
  <c r="T217" i="92"/>
  <c r="T218" i="92"/>
  <c r="T219" i="92"/>
  <c r="T220" i="92"/>
  <c r="T221" i="92"/>
  <c r="T222" i="92"/>
  <c r="T223" i="92"/>
  <c r="T224" i="92"/>
  <c r="T225" i="92"/>
  <c r="T226" i="92"/>
  <c r="T227" i="92"/>
  <c r="T228" i="92"/>
  <c r="T229" i="92"/>
  <c r="T230" i="92"/>
  <c r="T231" i="92"/>
  <c r="T232" i="92"/>
  <c r="T233" i="92"/>
  <c r="T234" i="92"/>
  <c r="T235" i="92"/>
  <c r="T236" i="92"/>
  <c r="T237" i="92"/>
  <c r="T238" i="92"/>
  <c r="T239" i="92"/>
  <c r="T240" i="92"/>
  <c r="T241" i="92"/>
  <c r="T242" i="92"/>
  <c r="T243" i="92"/>
  <c r="T244" i="92"/>
  <c r="T245" i="92"/>
  <c r="T246" i="92"/>
  <c r="T247" i="92"/>
  <c r="T248" i="92"/>
  <c r="T249" i="92"/>
  <c r="T250" i="92"/>
  <c r="T251" i="92"/>
  <c r="T252" i="92"/>
  <c r="T253" i="92"/>
  <c r="T254" i="92"/>
  <c r="T255" i="92"/>
  <c r="T256" i="92"/>
  <c r="T257" i="92"/>
  <c r="T258" i="92"/>
  <c r="T259" i="92"/>
  <c r="T260" i="92"/>
  <c r="T261" i="92"/>
  <c r="T262" i="92"/>
  <c r="T263" i="92"/>
  <c r="T264" i="92"/>
  <c r="T265" i="92"/>
  <c r="T266" i="92"/>
  <c r="T267" i="92"/>
  <c r="T268" i="92"/>
  <c r="T269" i="92"/>
  <c r="T270" i="92"/>
  <c r="T271" i="92"/>
  <c r="T272" i="92"/>
  <c r="T273" i="92"/>
  <c r="T274" i="92"/>
  <c r="T275" i="92"/>
  <c r="T276" i="92"/>
  <c r="T277" i="92"/>
  <c r="T278" i="92"/>
  <c r="T279" i="92"/>
  <c r="T280" i="92"/>
  <c r="T281" i="92"/>
  <c r="T282" i="92"/>
  <c r="T283" i="92"/>
  <c r="T284" i="92"/>
  <c r="T285" i="92"/>
  <c r="T286" i="92"/>
  <c r="T287" i="92"/>
  <c r="T288" i="92"/>
  <c r="T289" i="92"/>
  <c r="T290" i="92"/>
  <c r="T291" i="92"/>
  <c r="T292" i="92"/>
  <c r="T293" i="92"/>
  <c r="T294" i="92"/>
  <c r="T295" i="92"/>
  <c r="T296" i="92"/>
  <c r="T297" i="92"/>
  <c r="T298" i="92"/>
  <c r="T299" i="92"/>
  <c r="T300" i="92"/>
  <c r="T301" i="92"/>
  <c r="T302" i="92"/>
  <c r="T303" i="92"/>
  <c r="T304" i="92"/>
  <c r="T305" i="92"/>
  <c r="T306" i="92"/>
  <c r="T307" i="92"/>
  <c r="T308" i="92"/>
  <c r="T3" i="92"/>
  <c r="S4" i="92"/>
  <c r="S5" i="92"/>
  <c r="S6" i="92"/>
  <c r="S7" i="92"/>
  <c r="S8" i="92"/>
  <c r="S9" i="92"/>
  <c r="S10" i="92"/>
  <c r="S11" i="92"/>
  <c r="S12" i="92"/>
  <c r="S13" i="92"/>
  <c r="S14" i="92"/>
  <c r="S15" i="92"/>
  <c r="S16" i="92"/>
  <c r="S17" i="92"/>
  <c r="S18" i="92"/>
  <c r="S19" i="92"/>
  <c r="S20" i="92"/>
  <c r="S21" i="92"/>
  <c r="S22" i="92"/>
  <c r="S23" i="92"/>
  <c r="S24" i="92"/>
  <c r="S25" i="92"/>
  <c r="S26" i="92"/>
  <c r="S27" i="92"/>
  <c r="S28" i="92"/>
  <c r="S29" i="92"/>
  <c r="S30" i="92"/>
  <c r="S31" i="92"/>
  <c r="S32" i="92"/>
  <c r="S33" i="92"/>
  <c r="S34" i="92"/>
  <c r="S35" i="92"/>
  <c r="S36" i="92"/>
  <c r="S37" i="92"/>
  <c r="S38" i="92"/>
  <c r="S39" i="92"/>
  <c r="S40" i="92"/>
  <c r="S41" i="92"/>
  <c r="S42" i="92"/>
  <c r="S43" i="92"/>
  <c r="S44" i="92"/>
  <c r="S45" i="92"/>
  <c r="S46" i="92"/>
  <c r="S47" i="92"/>
  <c r="S48" i="92"/>
  <c r="S49" i="92"/>
  <c r="S50" i="92"/>
  <c r="S51" i="92"/>
  <c r="S52" i="92"/>
  <c r="S53" i="92"/>
  <c r="S54" i="92"/>
  <c r="S55" i="92"/>
  <c r="S56" i="92"/>
  <c r="S57" i="92"/>
  <c r="S58" i="92"/>
  <c r="S59" i="92"/>
  <c r="S60" i="92"/>
  <c r="S61" i="92"/>
  <c r="S62" i="92"/>
  <c r="S63" i="92"/>
  <c r="S64" i="92"/>
  <c r="S65" i="92"/>
  <c r="S66" i="92"/>
  <c r="S67" i="92"/>
  <c r="S68" i="92"/>
  <c r="S69" i="92"/>
  <c r="S70" i="92"/>
  <c r="S71" i="92"/>
  <c r="S72" i="92"/>
  <c r="S73" i="92"/>
  <c r="S74" i="92"/>
  <c r="S75" i="92"/>
  <c r="S76" i="92"/>
  <c r="S77" i="92"/>
  <c r="S78" i="92"/>
  <c r="S79" i="92"/>
  <c r="S80" i="92"/>
  <c r="S81" i="92"/>
  <c r="S82" i="92"/>
  <c r="S83" i="92"/>
  <c r="S84" i="92"/>
  <c r="S85" i="92"/>
  <c r="S86" i="92"/>
  <c r="S87" i="92"/>
  <c r="S88" i="92"/>
  <c r="S89" i="92"/>
  <c r="S90" i="92"/>
  <c r="S91" i="92"/>
  <c r="S92" i="92"/>
  <c r="S93" i="92"/>
  <c r="S94" i="92"/>
  <c r="S95" i="92"/>
  <c r="S96" i="92"/>
  <c r="S97" i="92"/>
  <c r="S98" i="92"/>
  <c r="S99" i="92"/>
  <c r="S100" i="92"/>
  <c r="S101" i="92"/>
  <c r="S102" i="92"/>
  <c r="S103" i="92"/>
  <c r="S104" i="92"/>
  <c r="S105" i="92"/>
  <c r="S106" i="92"/>
  <c r="S107" i="92"/>
  <c r="S108" i="92"/>
  <c r="S109" i="92"/>
  <c r="S110" i="92"/>
  <c r="S111" i="92"/>
  <c r="S112" i="92"/>
  <c r="S113" i="92"/>
  <c r="S114" i="92"/>
  <c r="S115" i="92"/>
  <c r="S116" i="92"/>
  <c r="S117" i="92"/>
  <c r="S118" i="92"/>
  <c r="S119" i="92"/>
  <c r="S120" i="92"/>
  <c r="S121" i="92"/>
  <c r="S122" i="92"/>
  <c r="S123" i="92"/>
  <c r="S124" i="92"/>
  <c r="S125" i="92"/>
  <c r="S126" i="92"/>
  <c r="S127" i="92"/>
  <c r="S128" i="92"/>
  <c r="S129" i="92"/>
  <c r="S130" i="92"/>
  <c r="S131" i="92"/>
  <c r="S132" i="92"/>
  <c r="S133" i="92"/>
  <c r="S134" i="92"/>
  <c r="S135" i="92"/>
  <c r="S136" i="92"/>
  <c r="S137" i="92"/>
  <c r="S138" i="92"/>
  <c r="S139" i="92"/>
  <c r="S140" i="92"/>
  <c r="S141" i="92"/>
  <c r="S142" i="92"/>
  <c r="S143" i="92"/>
  <c r="S144" i="92"/>
  <c r="S145" i="92"/>
  <c r="S146" i="92"/>
  <c r="S147" i="92"/>
  <c r="S148" i="92"/>
  <c r="S149" i="92"/>
  <c r="S150" i="92"/>
  <c r="S151" i="92"/>
  <c r="S152" i="92"/>
  <c r="S153" i="92"/>
  <c r="S154" i="92"/>
  <c r="S155" i="92"/>
  <c r="S156" i="92"/>
  <c r="S157" i="92"/>
  <c r="S158" i="92"/>
  <c r="S159" i="92"/>
  <c r="S160" i="92"/>
  <c r="S161" i="92"/>
  <c r="S162" i="92"/>
  <c r="S163" i="92"/>
  <c r="S164" i="92"/>
  <c r="S165" i="92"/>
  <c r="S166" i="92"/>
  <c r="S167" i="92"/>
  <c r="S168" i="92"/>
  <c r="S169" i="92"/>
  <c r="S170" i="92"/>
  <c r="S171" i="92"/>
  <c r="S172" i="92"/>
  <c r="S173" i="92"/>
  <c r="S174" i="92"/>
  <c r="S175" i="92"/>
  <c r="S176" i="92"/>
  <c r="S177" i="92"/>
  <c r="S178" i="92"/>
  <c r="S179" i="92"/>
  <c r="S180" i="92"/>
  <c r="S181" i="92"/>
  <c r="S182" i="92"/>
  <c r="S183" i="92"/>
  <c r="S184" i="92"/>
  <c r="S185" i="92"/>
  <c r="S186" i="92"/>
  <c r="S187" i="92"/>
  <c r="S188" i="92"/>
  <c r="S189" i="92"/>
  <c r="S190" i="92"/>
  <c r="S191" i="92"/>
  <c r="S192" i="92"/>
  <c r="S193" i="92"/>
  <c r="S194" i="92"/>
  <c r="S195" i="92"/>
  <c r="S196" i="92"/>
  <c r="S197" i="92"/>
  <c r="S198" i="92"/>
  <c r="S199" i="92"/>
  <c r="S200" i="92"/>
  <c r="S201" i="92"/>
  <c r="S202" i="92"/>
  <c r="S203" i="92"/>
  <c r="S204" i="92"/>
  <c r="S205" i="92"/>
  <c r="S206" i="92"/>
  <c r="S207" i="92"/>
  <c r="S208" i="92"/>
  <c r="S209" i="92"/>
  <c r="S210" i="92"/>
  <c r="S211" i="92"/>
  <c r="S212" i="92"/>
  <c r="S213" i="92"/>
  <c r="S214" i="92"/>
  <c r="S215" i="92"/>
  <c r="S216" i="92"/>
  <c r="S217" i="92"/>
  <c r="S218" i="92"/>
  <c r="S219" i="92"/>
  <c r="S220" i="92"/>
  <c r="S221" i="92"/>
  <c r="S222" i="92"/>
  <c r="S223" i="92"/>
  <c r="S224" i="92"/>
  <c r="S225" i="92"/>
  <c r="S226" i="92"/>
  <c r="S227" i="92"/>
  <c r="S228" i="92"/>
  <c r="S229" i="92"/>
  <c r="S230" i="92"/>
  <c r="S231" i="92"/>
  <c r="S232" i="92"/>
  <c r="S233" i="92"/>
  <c r="S234" i="92"/>
  <c r="S235" i="92"/>
  <c r="S236" i="92"/>
  <c r="S237" i="92"/>
  <c r="S238" i="92"/>
  <c r="S239" i="92"/>
  <c r="S240" i="92"/>
  <c r="S241" i="92"/>
  <c r="S242" i="92"/>
  <c r="S243" i="92"/>
  <c r="S244" i="92"/>
  <c r="S245" i="92"/>
  <c r="S246" i="92"/>
  <c r="S247" i="92"/>
  <c r="S248" i="92"/>
  <c r="S249" i="92"/>
  <c r="S250" i="92"/>
  <c r="S251" i="92"/>
  <c r="S252" i="92"/>
  <c r="S253" i="92"/>
  <c r="S254" i="92"/>
  <c r="S255" i="92"/>
  <c r="S256" i="92"/>
  <c r="S257" i="92"/>
  <c r="S258" i="92"/>
  <c r="S259" i="92"/>
  <c r="S260" i="92"/>
  <c r="S261" i="92"/>
  <c r="S262" i="92"/>
  <c r="S263" i="92"/>
  <c r="S264" i="92"/>
  <c r="S265" i="92"/>
  <c r="S266" i="92"/>
  <c r="S267" i="92"/>
  <c r="S268" i="92"/>
  <c r="S269" i="92"/>
  <c r="S270" i="92"/>
  <c r="S271" i="92"/>
  <c r="S272" i="92"/>
  <c r="S273" i="92"/>
  <c r="S274" i="92"/>
  <c r="S275" i="92"/>
  <c r="S276" i="92"/>
  <c r="S277" i="92"/>
  <c r="S278" i="92"/>
  <c r="S279" i="92"/>
  <c r="S280" i="92"/>
  <c r="S281" i="92"/>
  <c r="S282" i="92"/>
  <c r="S283" i="92"/>
  <c r="S284" i="92"/>
  <c r="S285" i="92"/>
  <c r="S286" i="92"/>
  <c r="S287" i="92"/>
  <c r="S288" i="92"/>
  <c r="S289" i="92"/>
  <c r="S290" i="92"/>
  <c r="S291" i="92"/>
  <c r="S292" i="92"/>
  <c r="S293" i="92"/>
  <c r="S294" i="92"/>
  <c r="S295" i="92"/>
  <c r="S296" i="92"/>
  <c r="S297" i="92"/>
  <c r="S298" i="92"/>
  <c r="S299" i="92"/>
  <c r="S300" i="92"/>
  <c r="S301" i="92"/>
  <c r="S302" i="92"/>
  <c r="S303" i="92"/>
  <c r="S304" i="92"/>
  <c r="S305" i="92"/>
  <c r="S306" i="92"/>
  <c r="S307" i="92"/>
  <c r="S308" i="92"/>
  <c r="S3" i="92"/>
  <c r="L128" i="105" l="1"/>
  <c r="D76" i="107"/>
  <c r="J106" i="106"/>
  <c r="Q307" i="120" l="1"/>
  <c r="Q307" i="92" s="1"/>
  <c r="Q307" i="117"/>
  <c r="O307" i="92" s="1"/>
  <c r="Q306" i="120" l="1"/>
  <c r="Q306" i="92" s="1"/>
  <c r="U174" i="120"/>
  <c r="U131" i="120"/>
  <c r="U116" i="120"/>
  <c r="U115" i="120"/>
  <c r="U110" i="120"/>
  <c r="U109" i="120"/>
  <c r="U104" i="120"/>
  <c r="U103" i="120"/>
  <c r="U98" i="120"/>
  <c r="U97" i="120"/>
  <c r="U92" i="120"/>
  <c r="U91" i="120"/>
  <c r="U86" i="120"/>
  <c r="U85" i="120"/>
  <c r="U73" i="120"/>
  <c r="U72" i="120"/>
  <c r="U39" i="120"/>
  <c r="U38" i="120"/>
  <c r="U33" i="120"/>
  <c r="U32" i="120"/>
  <c r="U27" i="120"/>
  <c r="U26" i="120"/>
  <c r="U21" i="120"/>
  <c r="U20" i="120"/>
  <c r="M317" i="92"/>
  <c r="M318" i="92"/>
  <c r="M319" i="92"/>
  <c r="M320" i="92"/>
  <c r="M321" i="92"/>
  <c r="M322" i="92"/>
  <c r="M323" i="92"/>
  <c r="M324" i="92"/>
  <c r="M325" i="92"/>
  <c r="M326" i="92"/>
  <c r="M327" i="92"/>
  <c r="M328" i="92"/>
  <c r="M329" i="92"/>
  <c r="M330" i="92"/>
  <c r="M331" i="92"/>
  <c r="M332" i="92"/>
  <c r="N306" i="92"/>
  <c r="N307" i="92"/>
  <c r="N65" i="92" l="1"/>
  <c r="N55" i="92"/>
  <c r="N47" i="92"/>
  <c r="N33" i="92"/>
  <c r="N25" i="92"/>
  <c r="N17" i="92"/>
  <c r="N13" i="92"/>
  <c r="N5" i="92"/>
  <c r="N111" i="92"/>
  <c r="N107" i="92"/>
  <c r="N99" i="92"/>
  <c r="N91" i="92"/>
  <c r="N83" i="92"/>
  <c r="N149" i="92"/>
  <c r="N203" i="92"/>
  <c r="N195" i="92"/>
  <c r="N238" i="92"/>
  <c r="N230" i="92"/>
  <c r="N274" i="92"/>
  <c r="N266" i="92"/>
  <c r="N299" i="92"/>
  <c r="N304" i="92"/>
  <c r="N325" i="92"/>
  <c r="N317" i="92"/>
  <c r="N309" i="92"/>
  <c r="N80" i="92"/>
  <c r="N58" i="92"/>
  <c r="N50" i="92"/>
  <c r="N36" i="92"/>
  <c r="N28" i="92"/>
  <c r="N20" i="92"/>
  <c r="N12" i="92"/>
  <c r="N4" i="92"/>
  <c r="N110" i="92"/>
  <c r="N102" i="92"/>
  <c r="N94" i="92"/>
  <c r="N86" i="92"/>
  <c r="N152" i="92"/>
  <c r="N144" i="92"/>
  <c r="N198" i="92"/>
  <c r="N209" i="92"/>
  <c r="N233" i="92"/>
  <c r="N294" i="92"/>
  <c r="N286" i="92"/>
  <c r="N269" i="92"/>
  <c r="N302" i="92"/>
  <c r="N332" i="92"/>
  <c r="N324" i="92"/>
  <c r="N316" i="92"/>
  <c r="N312" i="92"/>
  <c r="N67" i="92"/>
  <c r="N57" i="92"/>
  <c r="N53" i="92"/>
  <c r="N49" i="92"/>
  <c r="N39" i="92"/>
  <c r="N35" i="92"/>
  <c r="N31" i="92"/>
  <c r="N27" i="92"/>
  <c r="N23" i="92"/>
  <c r="N19" i="92"/>
  <c r="N15" i="92"/>
  <c r="N11" i="92"/>
  <c r="N7" i="92"/>
  <c r="N117" i="92"/>
  <c r="N113" i="92"/>
  <c r="N109" i="92"/>
  <c r="N105" i="92"/>
  <c r="N101" i="92"/>
  <c r="N97" i="92"/>
  <c r="N93" i="92"/>
  <c r="N89" i="92"/>
  <c r="N85" i="92"/>
  <c r="N81" i="92"/>
  <c r="N151" i="92"/>
  <c r="N147" i="92"/>
  <c r="N143" i="92"/>
  <c r="N201" i="92"/>
  <c r="N197" i="92"/>
  <c r="N193" i="92"/>
  <c r="N208" i="92"/>
  <c r="N236" i="92"/>
  <c r="N232" i="92"/>
  <c r="N228" i="92"/>
  <c r="N293" i="92"/>
  <c r="N289" i="92"/>
  <c r="N285" i="92"/>
  <c r="N272" i="92"/>
  <c r="N268" i="92"/>
  <c r="N264" i="92"/>
  <c r="N301" i="92"/>
  <c r="N297" i="92"/>
  <c r="N331" i="92"/>
  <c r="N327" i="92"/>
  <c r="N323" i="92"/>
  <c r="N319" i="92"/>
  <c r="N315" i="92"/>
  <c r="N311" i="92"/>
  <c r="N3" i="92"/>
  <c r="N51" i="92"/>
  <c r="N37" i="92"/>
  <c r="N29" i="92"/>
  <c r="N21" i="92"/>
  <c r="N9" i="92"/>
  <c r="N115" i="92"/>
  <c r="N103" i="92"/>
  <c r="N95" i="92"/>
  <c r="N87" i="92"/>
  <c r="N153" i="92"/>
  <c r="N145" i="92"/>
  <c r="N199" i="92"/>
  <c r="N191" i="92"/>
  <c r="N234" i="92"/>
  <c r="N226" i="92"/>
  <c r="N291" i="92"/>
  <c r="N287" i="92"/>
  <c r="N270" i="92"/>
  <c r="N303" i="92"/>
  <c r="N295" i="92"/>
  <c r="N329" i="92"/>
  <c r="N321" i="92"/>
  <c r="N313" i="92"/>
  <c r="N54" i="92"/>
  <c r="N46" i="92"/>
  <c r="N32" i="92"/>
  <c r="N24" i="92"/>
  <c r="N16" i="92"/>
  <c r="N8" i="92"/>
  <c r="N114" i="92"/>
  <c r="N106" i="92"/>
  <c r="N98" i="92"/>
  <c r="N90" i="92"/>
  <c r="N82" i="92"/>
  <c r="N148" i="92"/>
  <c r="N202" i="92"/>
  <c r="N194" i="92"/>
  <c r="N237" i="92"/>
  <c r="N229" i="92"/>
  <c r="N290" i="92"/>
  <c r="N273" i="92"/>
  <c r="N265" i="92"/>
  <c r="N298" i="92"/>
  <c r="N328" i="92"/>
  <c r="N320" i="92"/>
  <c r="N308" i="92"/>
  <c r="M3" i="92"/>
  <c r="N66" i="92"/>
  <c r="N56" i="92"/>
  <c r="N52" i="92"/>
  <c r="N48" i="92"/>
  <c r="N38" i="92"/>
  <c r="N34" i="92"/>
  <c r="N30" i="92"/>
  <c r="N26" i="92"/>
  <c r="N22" i="92"/>
  <c r="N18" i="92"/>
  <c r="N14" i="92"/>
  <c r="N10" i="92"/>
  <c r="N6" i="92"/>
  <c r="N116" i="92"/>
  <c r="N112" i="92"/>
  <c r="N108" i="92"/>
  <c r="N104" i="92"/>
  <c r="N100" i="92"/>
  <c r="N96" i="92"/>
  <c r="N92" i="92"/>
  <c r="N88" i="92"/>
  <c r="N84" i="92"/>
  <c r="N166" i="92"/>
  <c r="N150" i="92"/>
  <c r="N146" i="92"/>
  <c r="N142" i="92"/>
  <c r="N200" i="92"/>
  <c r="N196" i="92"/>
  <c r="N192" i="92"/>
  <c r="N207" i="92"/>
  <c r="N235" i="92"/>
  <c r="N231" i="92"/>
  <c r="N227" i="92"/>
  <c r="N292" i="92"/>
  <c r="N288" i="92"/>
  <c r="N275" i="92"/>
  <c r="N271" i="92"/>
  <c r="N267" i="92"/>
  <c r="N263" i="92"/>
  <c r="N300" i="92"/>
  <c r="N296" i="92"/>
  <c r="N305" i="92"/>
  <c r="N330" i="92"/>
  <c r="N326" i="92"/>
  <c r="N322" i="92"/>
  <c r="N318" i="92"/>
  <c r="N314" i="92"/>
  <c r="N310" i="92"/>
  <c r="M307" i="92"/>
  <c r="M314" i="92"/>
  <c r="J63" i="106"/>
  <c r="L50" i="109"/>
  <c r="F49" i="109" s="1"/>
  <c r="L47" i="109"/>
  <c r="L46" i="109"/>
  <c r="L44" i="109"/>
  <c r="F43" i="109" s="1"/>
  <c r="L36" i="109"/>
  <c r="F39" i="109"/>
  <c r="F33" i="109"/>
  <c r="F29" i="109"/>
  <c r="F26" i="109"/>
  <c r="F23" i="109"/>
  <c r="E96" i="108"/>
  <c r="F96" i="108"/>
  <c r="E93" i="108"/>
  <c r="F93" i="108"/>
  <c r="E90" i="108"/>
  <c r="F90" i="108"/>
  <c r="L59" i="108"/>
  <c r="F58" i="108" s="1"/>
  <c r="L56" i="108"/>
  <c r="L55" i="108"/>
  <c r="F55" i="108" s="1"/>
  <c r="L53" i="108"/>
  <c r="F52" i="108" s="1"/>
  <c r="L45" i="108"/>
  <c r="F45" i="108" s="1"/>
  <c r="F49" i="107"/>
  <c r="F36" i="109" l="1"/>
  <c r="F46" i="109"/>
  <c r="M38" i="92"/>
  <c r="M22" i="92"/>
  <c r="M6" i="92"/>
  <c r="M298" i="92"/>
  <c r="M273" i="92"/>
  <c r="M237" i="92"/>
  <c r="M202" i="92"/>
  <c r="M150" i="92"/>
  <c r="M110" i="92"/>
  <c r="M102" i="92"/>
  <c r="M94" i="92"/>
  <c r="M48" i="92"/>
  <c r="M32" i="92"/>
  <c r="M24" i="92"/>
  <c r="M16" i="92"/>
  <c r="M8" i="92"/>
  <c r="M313" i="92"/>
  <c r="M304" i="92"/>
  <c r="M300" i="92"/>
  <c r="M292" i="92"/>
  <c r="M275" i="92"/>
  <c r="M267" i="92"/>
  <c r="M235" i="92"/>
  <c r="M207" i="92"/>
  <c r="M196" i="92"/>
  <c r="M192" i="92"/>
  <c r="M148" i="92"/>
  <c r="M116" i="92"/>
  <c r="M112" i="92"/>
  <c r="M104" i="92"/>
  <c r="M96" i="92"/>
  <c r="M88" i="92"/>
  <c r="M58" i="92"/>
  <c r="M39" i="92"/>
  <c r="M35" i="92"/>
  <c r="M31" i="92"/>
  <c r="M27" i="92"/>
  <c r="M23" i="92"/>
  <c r="M19" i="92"/>
  <c r="M15" i="92"/>
  <c r="M11" i="92"/>
  <c r="M7" i="92"/>
  <c r="M316" i="92"/>
  <c r="M312" i="92"/>
  <c r="M308" i="92"/>
  <c r="M303" i="92"/>
  <c r="M299" i="92"/>
  <c r="M295" i="92"/>
  <c r="M291" i="92"/>
  <c r="M287" i="92"/>
  <c r="M274" i="92"/>
  <c r="M270" i="92"/>
  <c r="M266" i="92"/>
  <c r="M238" i="92"/>
  <c r="M234" i="92"/>
  <c r="M230" i="92"/>
  <c r="M226" i="92"/>
  <c r="M203" i="92"/>
  <c r="M199" i="92"/>
  <c r="M195" i="92"/>
  <c r="M191" i="92"/>
  <c r="M151" i="92"/>
  <c r="M147" i="92"/>
  <c r="M143" i="92"/>
  <c r="M115" i="92"/>
  <c r="M111" i="92"/>
  <c r="M107" i="92"/>
  <c r="M103" i="92"/>
  <c r="M99" i="92"/>
  <c r="M95" i="92"/>
  <c r="M91" i="92"/>
  <c r="M87" i="92"/>
  <c r="M83" i="92"/>
  <c r="M67" i="92"/>
  <c r="M57" i="92"/>
  <c r="M53" i="92"/>
  <c r="M49" i="92"/>
  <c r="M34" i="92"/>
  <c r="M18" i="92"/>
  <c r="M311" i="92"/>
  <c r="M294" i="92"/>
  <c r="M265" i="92"/>
  <c r="M209" i="92"/>
  <c r="M166" i="92"/>
  <c r="M142" i="92"/>
  <c r="M106" i="92"/>
  <c r="M86" i="92"/>
  <c r="M52" i="92"/>
  <c r="M26" i="92"/>
  <c r="M10" i="92"/>
  <c r="M302" i="92"/>
  <c r="M286" i="92"/>
  <c r="M233" i="92"/>
  <c r="M194" i="92"/>
  <c r="M114" i="92"/>
  <c r="M98" i="92"/>
  <c r="M90" i="92"/>
  <c r="M82" i="92"/>
  <c r="M56" i="92"/>
  <c r="M37" i="92"/>
  <c r="M33" i="92"/>
  <c r="M29" i="92"/>
  <c r="M25" i="92"/>
  <c r="M21" i="92"/>
  <c r="M17" i="92"/>
  <c r="M13" i="92"/>
  <c r="M9" i="92"/>
  <c r="M5" i="92"/>
  <c r="M310" i="92"/>
  <c r="M305" i="92"/>
  <c r="M301" i="92"/>
  <c r="M297" i="92"/>
  <c r="M293" i="92"/>
  <c r="M289" i="92"/>
  <c r="M285" i="92"/>
  <c r="M272" i="92"/>
  <c r="M268" i="92"/>
  <c r="M264" i="92"/>
  <c r="M236" i="92"/>
  <c r="M232" i="92"/>
  <c r="M228" i="92"/>
  <c r="M208" i="92"/>
  <c r="M201" i="92"/>
  <c r="M197" i="92"/>
  <c r="M193" i="92"/>
  <c r="M153" i="92"/>
  <c r="M149" i="92"/>
  <c r="M145" i="92"/>
  <c r="M117" i="92"/>
  <c r="M113" i="92"/>
  <c r="M109" i="92"/>
  <c r="M105" i="92"/>
  <c r="M101" i="92"/>
  <c r="M97" i="92"/>
  <c r="M93" i="92"/>
  <c r="M89" i="92"/>
  <c r="M85" i="92"/>
  <c r="M81" i="92"/>
  <c r="M65" i="92"/>
  <c r="M55" i="92"/>
  <c r="M51" i="92"/>
  <c r="M47" i="92"/>
  <c r="M30" i="92"/>
  <c r="M14" i="92"/>
  <c r="M315" i="92"/>
  <c r="M290" i="92"/>
  <c r="M269" i="92"/>
  <c r="M229" i="92"/>
  <c r="M198" i="92"/>
  <c r="M146" i="92"/>
  <c r="M66" i="92"/>
  <c r="M36" i="92"/>
  <c r="M28" i="92"/>
  <c r="M20" i="92"/>
  <c r="M12" i="92"/>
  <c r="M4" i="92"/>
  <c r="M309" i="92"/>
  <c r="M296" i="92"/>
  <c r="M288" i="92"/>
  <c r="M271" i="92"/>
  <c r="M263" i="92"/>
  <c r="M231" i="92"/>
  <c r="M227" i="92"/>
  <c r="M200" i="92"/>
  <c r="M152" i="92"/>
  <c r="M144" i="92"/>
  <c r="M108" i="92"/>
  <c r="M100" i="92"/>
  <c r="M92" i="92"/>
  <c r="M84" i="92"/>
  <c r="M80" i="92"/>
  <c r="M54" i="92"/>
  <c r="M50" i="92"/>
  <c r="M46" i="92"/>
  <c r="M306" i="92"/>
  <c r="Q306" i="117"/>
  <c r="O306" i="92" s="1"/>
  <c r="F45" i="107"/>
  <c r="L73" i="107" l="1"/>
  <c r="F72" i="107" s="1"/>
  <c r="L70" i="107"/>
  <c r="L69" i="107"/>
  <c r="F69" i="107" s="1"/>
  <c r="L67" i="107"/>
  <c r="F66" i="107" s="1"/>
  <c r="L59" i="107"/>
  <c r="F59" i="107" s="1"/>
  <c r="D119" i="106"/>
  <c r="L126" i="106"/>
  <c r="F125" i="106" s="1"/>
  <c r="L123" i="106"/>
  <c r="L122" i="106"/>
  <c r="L120" i="106"/>
  <c r="F119" i="106" s="1"/>
  <c r="L112" i="106"/>
  <c r="F112" i="106" s="1"/>
  <c r="F100" i="106"/>
  <c r="J66" i="106"/>
  <c r="F122" i="106" l="1"/>
  <c r="L81" i="106"/>
  <c r="F81" i="106" s="1"/>
  <c r="F128" i="105"/>
  <c r="F125" i="105"/>
  <c r="L122" i="105"/>
  <c r="F121" i="105" s="1"/>
  <c r="L119" i="105"/>
  <c r="L116" i="105"/>
  <c r="F115" i="105" s="1"/>
  <c r="L118" i="105"/>
  <c r="F118" i="105" s="1"/>
  <c r="L107" i="105"/>
  <c r="F107" i="105" s="1"/>
  <c r="R302" i="92" l="1"/>
  <c r="R287" i="92"/>
  <c r="R296" i="92"/>
  <c r="R303" i="92"/>
  <c r="R298" i="92"/>
  <c r="R301" i="92"/>
  <c r="R289" i="92"/>
  <c r="R290" i="92"/>
  <c r="R293" i="92"/>
  <c r="R288" i="92"/>
  <c r="R286" i="92"/>
  <c r="R300" i="92"/>
  <c r="R299" i="92"/>
  <c r="R291" i="92"/>
  <c r="R294" i="92"/>
  <c r="R295" i="92"/>
  <c r="R285" i="92"/>
  <c r="R297" i="92"/>
  <c r="R292" i="92"/>
  <c r="L54" i="106"/>
  <c r="F53" i="106" s="1"/>
  <c r="L48" i="106"/>
  <c r="F47" i="106" s="1"/>
  <c r="L36" i="106"/>
  <c r="F35" i="106" s="1"/>
  <c r="L30" i="106"/>
  <c r="F29" i="106" s="1"/>
  <c r="L24" i="106"/>
  <c r="F23" i="106" s="1"/>
  <c r="L101" i="105"/>
  <c r="F100" i="105" s="1"/>
  <c r="J83" i="105"/>
  <c r="F70" i="105"/>
  <c r="L74" i="105"/>
  <c r="L67" i="105"/>
  <c r="L64" i="105"/>
  <c r="F63" i="105" s="1"/>
  <c r="L56" i="105"/>
  <c r="F55" i="105" s="1"/>
  <c r="L53" i="105"/>
  <c r="F52" i="105" s="1"/>
  <c r="F105" i="104"/>
  <c r="E105" i="104"/>
  <c r="L98" i="104"/>
  <c r="J98" i="104"/>
  <c r="J88" i="104"/>
  <c r="L88" i="104"/>
  <c r="L86" i="104"/>
  <c r="F85" i="104" s="1"/>
  <c r="L89" i="104"/>
  <c r="L92" i="104"/>
  <c r="F91" i="104" s="1"/>
  <c r="J92" i="104"/>
  <c r="J89" i="104"/>
  <c r="J86" i="104"/>
  <c r="Q278" i="123"/>
  <c r="Q104" i="123"/>
  <c r="Q281" i="123"/>
  <c r="Q235" i="123"/>
  <c r="Q199" i="123"/>
  <c r="Q163" i="122"/>
  <c r="Q96" i="122"/>
  <c r="Q288" i="123"/>
  <c r="Q256" i="122"/>
  <c r="Q45" i="122"/>
  <c r="Q129" i="122"/>
  <c r="Q91" i="122"/>
  <c r="Q192" i="123"/>
  <c r="Q304" i="122"/>
  <c r="Q100" i="122"/>
  <c r="Q121" i="123"/>
  <c r="Q56" i="123"/>
  <c r="Q195" i="122"/>
  <c r="Q105" i="123"/>
  <c r="Q27" i="123"/>
  <c r="Q126" i="122"/>
  <c r="Q186" i="122"/>
  <c r="Q62" i="123"/>
  <c r="Q161" i="122"/>
  <c r="Q273" i="123"/>
  <c r="Q238" i="123"/>
  <c r="Q154" i="122"/>
  <c r="Q171" i="122"/>
  <c r="Q152" i="122"/>
  <c r="Q261" i="122"/>
  <c r="Q220" i="123"/>
  <c r="Q193" i="122"/>
  <c r="Q275" i="123"/>
  <c r="Q292" i="123"/>
  <c r="Q109" i="122"/>
  <c r="Q233" i="123"/>
  <c r="Q18" i="122"/>
  <c r="Q88" i="122"/>
  <c r="Q228" i="122"/>
  <c r="Q129" i="123"/>
  <c r="Q269" i="123"/>
  <c r="Q221" i="123"/>
  <c r="Q279" i="122"/>
  <c r="Q140" i="122"/>
  <c r="Q136" i="123"/>
  <c r="Q251" i="122"/>
  <c r="Q111" i="122"/>
  <c r="Q117" i="123"/>
  <c r="Q210" i="122"/>
  <c r="Q61" i="123"/>
  <c r="Q252" i="122"/>
  <c r="Q198" i="122"/>
  <c r="Q251" i="123"/>
  <c r="Q120" i="123"/>
  <c r="Q47" i="122"/>
  <c r="Q41" i="123"/>
  <c r="Q4" i="123"/>
  <c r="Q118" i="122"/>
  <c r="Q233" i="122"/>
  <c r="Q242" i="122"/>
  <c r="Q16" i="122"/>
  <c r="Q99" i="123"/>
  <c r="Q6" i="122"/>
  <c r="Q238" i="122"/>
  <c r="Q167" i="123"/>
  <c r="Q126" i="123"/>
  <c r="Q12" i="123"/>
  <c r="Q234" i="123"/>
  <c r="Q219" i="122"/>
  <c r="Q145" i="122"/>
  <c r="Q45" i="123"/>
  <c r="Q142" i="122"/>
  <c r="Q286" i="123"/>
  <c r="Q123" i="122"/>
  <c r="Q108" i="123"/>
  <c r="Q33" i="123"/>
  <c r="Q150" i="122"/>
  <c r="Q17" i="123"/>
  <c r="Q231" i="123"/>
  <c r="Q106" i="123"/>
  <c r="Q110" i="123"/>
  <c r="Q197" i="123"/>
  <c r="Q69" i="123"/>
  <c r="Q94" i="123"/>
  <c r="Q294" i="123"/>
  <c r="Q184" i="123"/>
  <c r="Q147" i="122"/>
  <c r="Q178" i="122"/>
  <c r="Q222" i="122"/>
  <c r="Q246" i="122"/>
  <c r="Q248" i="123"/>
  <c r="Q230" i="123"/>
  <c r="Q42" i="122"/>
  <c r="Q56" i="122"/>
  <c r="Q54" i="123"/>
  <c r="Q181" i="122"/>
  <c r="Q15" i="122"/>
  <c r="Q121" i="122"/>
  <c r="Q164" i="122"/>
  <c r="Q273" i="122"/>
  <c r="Q274" i="122"/>
  <c r="Q201" i="123"/>
  <c r="Q70" i="122"/>
  <c r="Q35" i="122"/>
  <c r="Q247" i="122"/>
  <c r="Q258" i="122"/>
  <c r="Q83" i="122"/>
  <c r="Q98" i="123"/>
  <c r="Q10" i="122"/>
  <c r="Q253" i="122"/>
  <c r="Q42" i="123"/>
  <c r="Q133" i="123"/>
  <c r="Q243" i="122"/>
  <c r="Q57" i="122"/>
  <c r="Q26" i="123"/>
  <c r="Q122" i="122"/>
  <c r="Q143" i="122"/>
  <c r="Q200" i="122"/>
  <c r="Q246" i="123"/>
  <c r="Q75" i="122"/>
  <c r="Q53" i="122"/>
  <c r="Q198" i="123"/>
  <c r="Q48" i="122"/>
  <c r="Q203" i="122"/>
  <c r="Q11" i="122"/>
  <c r="Q155" i="122"/>
  <c r="Q48" i="123"/>
  <c r="Q240" i="123"/>
  <c r="Q248" i="122"/>
  <c r="Q102" i="123"/>
  <c r="Q14" i="123"/>
  <c r="Q204" i="122"/>
  <c r="Q290" i="123"/>
  <c r="Q37" i="122"/>
  <c r="Q241" i="123"/>
  <c r="Q80" i="123"/>
  <c r="Q160" i="122"/>
  <c r="Q117" i="122"/>
  <c r="Q34" i="123"/>
  <c r="Q147" i="123"/>
  <c r="Q96" i="123"/>
  <c r="Q284" i="123"/>
  <c r="Q202" i="123"/>
  <c r="Q137" i="123"/>
  <c r="Q38" i="122"/>
  <c r="Q142" i="123"/>
  <c r="Q73" i="123"/>
  <c r="Q228" i="123"/>
  <c r="Q92" i="122"/>
  <c r="Q173" i="122"/>
  <c r="Q141" i="122"/>
  <c r="Q270" i="123"/>
  <c r="Q283" i="122"/>
  <c r="Q40" i="122"/>
  <c r="Q102" i="122"/>
  <c r="Q226" i="123"/>
  <c r="Q60" i="123"/>
  <c r="Q276" i="122"/>
  <c r="Q111" i="123"/>
  <c r="Q71" i="123"/>
  <c r="Q62" i="122"/>
  <c r="Q191" i="123"/>
  <c r="Q146" i="123"/>
  <c r="Q264" i="123"/>
  <c r="Q180" i="122"/>
  <c r="Q108" i="122"/>
  <c r="Q297" i="123"/>
  <c r="Q103" i="123"/>
  <c r="Q156" i="122"/>
  <c r="Q40" i="123"/>
  <c r="Q169" i="122"/>
  <c r="Q93" i="123"/>
  <c r="Q76" i="123"/>
  <c r="Q25" i="122"/>
  <c r="Q32" i="123"/>
  <c r="Q224" i="122"/>
  <c r="Q98" i="122"/>
  <c r="Q177" i="123"/>
  <c r="Q70" i="123"/>
  <c r="Q103" i="122"/>
  <c r="Q52" i="122"/>
  <c r="Q134" i="123"/>
  <c r="Q148" i="122"/>
  <c r="Q80" i="122"/>
  <c r="Q79" i="123"/>
  <c r="Q63" i="122"/>
  <c r="Q191" i="122"/>
  <c r="Q227" i="123"/>
  <c r="Q201" i="122"/>
  <c r="Q237" i="123"/>
  <c r="Q239" i="122"/>
  <c r="Q153" i="123"/>
  <c r="Q19" i="122"/>
  <c r="Q31" i="122"/>
  <c r="Q81" i="122"/>
  <c r="Q221" i="122"/>
  <c r="Q44" i="123"/>
  <c r="Q159" i="123"/>
  <c r="Q75" i="123"/>
  <c r="Q55" i="123"/>
  <c r="Q124" i="123"/>
  <c r="Q161" i="123"/>
  <c r="Q176" i="122"/>
  <c r="Q171" i="123"/>
  <c r="Q167" i="122"/>
  <c r="Q101" i="123"/>
  <c r="Q3" i="123"/>
  <c r="Q14" i="122"/>
  <c r="Q35" i="123"/>
  <c r="Q7" i="122"/>
  <c r="Q166" i="122"/>
  <c r="Q87" i="122"/>
  <c r="Q13" i="122"/>
  <c r="Q183" i="122"/>
  <c r="Q168" i="123"/>
  <c r="Q135" i="123"/>
  <c r="Q64" i="123"/>
  <c r="Q124" i="122"/>
  <c r="Q149" i="123"/>
  <c r="Q205" i="122"/>
  <c r="Q168" i="122"/>
  <c r="Q49" i="123"/>
  <c r="Q58" i="122"/>
  <c r="Q78" i="123"/>
  <c r="Q199" i="122"/>
  <c r="Q217" i="123"/>
  <c r="Q78" i="122"/>
  <c r="Q192" i="122"/>
  <c r="Q184" i="122"/>
  <c r="Q269" i="122"/>
  <c r="Q282" i="123"/>
  <c r="Q160" i="123"/>
  <c r="Q95" i="123"/>
  <c r="Q22" i="122"/>
  <c r="Q214" i="122"/>
  <c r="Q173" i="123"/>
  <c r="Q122" i="123"/>
  <c r="Q130" i="123"/>
  <c r="Q236" i="123"/>
  <c r="Q250" i="123"/>
  <c r="Q252" i="123"/>
  <c r="Q193" i="123"/>
  <c r="Q106" i="122"/>
  <c r="Q287" i="123"/>
  <c r="Q99" i="122"/>
  <c r="Q195" i="123"/>
  <c r="Q82" i="123"/>
  <c r="Q174" i="122"/>
  <c r="Q249" i="122"/>
  <c r="Q37" i="123"/>
  <c r="Q261" i="123"/>
  <c r="Q4" i="122"/>
  <c r="Q27" i="122"/>
  <c r="Q81" i="123"/>
  <c r="Q245" i="123"/>
  <c r="Q130" i="122"/>
  <c r="Q138" i="123"/>
  <c r="Q34" i="122"/>
  <c r="Q128" i="123"/>
  <c r="Q156" i="123"/>
  <c r="Q282" i="122"/>
  <c r="Q8" i="123"/>
  <c r="Q271" i="123"/>
  <c r="Q245" i="122"/>
  <c r="Q219" i="123"/>
  <c r="Q73" i="122"/>
  <c r="Q151" i="122"/>
  <c r="Q194" i="122"/>
  <c r="Q254" i="122"/>
  <c r="Q265" i="122"/>
  <c r="Q202" i="122"/>
  <c r="Q8" i="122"/>
  <c r="Q5" i="122"/>
  <c r="Q113" i="122"/>
  <c r="Q26" i="122"/>
  <c r="Q127" i="122"/>
  <c r="Q84" i="123"/>
  <c r="Q50" i="123"/>
  <c r="Q86" i="122"/>
  <c r="Q259" i="123"/>
  <c r="Q128" i="122"/>
  <c r="Q132" i="123"/>
  <c r="Q11" i="123"/>
  <c r="Q21" i="122"/>
  <c r="Q136" i="122"/>
  <c r="Q272" i="122"/>
  <c r="Q283" i="123"/>
  <c r="Q179" i="123"/>
  <c r="Q91" i="123"/>
  <c r="Q223" i="123"/>
  <c r="Q169" i="123"/>
  <c r="Q6" i="123"/>
  <c r="Q207" i="122"/>
  <c r="Q266" i="123"/>
  <c r="Q216" i="122"/>
  <c r="Q19" i="123"/>
  <c r="Q112" i="122"/>
  <c r="Q49" i="122"/>
  <c r="Q157" i="122"/>
  <c r="Q52" i="123"/>
  <c r="Q47" i="123"/>
  <c r="Q296" i="123"/>
  <c r="Q151" i="123"/>
  <c r="Q263" i="122"/>
  <c r="Q223" i="122"/>
  <c r="Q293" i="123"/>
  <c r="Q89" i="123"/>
  <c r="Q230" i="122"/>
  <c r="Q285" i="123"/>
  <c r="Q85" i="122"/>
  <c r="Q153" i="122"/>
  <c r="Q263" i="123"/>
  <c r="Q220" i="122"/>
  <c r="Q64" i="122"/>
  <c r="Q159" i="122"/>
  <c r="Q44" i="122"/>
  <c r="Q226" i="122"/>
  <c r="Q265" i="123"/>
  <c r="Q101" i="122"/>
  <c r="Q60" i="122"/>
  <c r="Q131" i="123"/>
  <c r="Q149" i="122"/>
  <c r="Q148" i="123"/>
  <c r="Q276" i="123"/>
  <c r="Q132" i="122"/>
  <c r="Q67" i="123"/>
  <c r="Q43" i="123"/>
  <c r="Q218" i="122"/>
  <c r="Q110" i="122"/>
  <c r="Q145" i="123"/>
  <c r="Q50" i="122"/>
  <c r="Q215" i="122"/>
  <c r="Q25" i="123"/>
  <c r="Q54" i="122"/>
  <c r="Q196" i="122"/>
  <c r="Q125" i="122"/>
  <c r="Q237" i="122"/>
  <c r="Q164" i="123"/>
  <c r="Q61" i="122"/>
  <c r="Q90" i="122"/>
  <c r="Q139" i="123"/>
  <c r="Q232" i="123"/>
  <c r="Q146" i="122"/>
  <c r="Q190" i="122"/>
  <c r="Q68" i="123"/>
  <c r="Q36" i="123"/>
  <c r="Q12" i="122"/>
  <c r="Q24" i="123"/>
  <c r="Q36" i="122"/>
  <c r="Q104" i="122"/>
  <c r="Q69" i="122"/>
  <c r="Q185" i="123"/>
  <c r="Q43" i="122"/>
  <c r="Q165" i="123"/>
  <c r="Q280" i="123"/>
  <c r="Q196" i="123"/>
  <c r="Q250" i="122"/>
  <c r="Q114" i="122"/>
  <c r="Q112" i="123"/>
  <c r="Q18" i="123"/>
  <c r="Q227" i="122"/>
  <c r="Q137" i="122"/>
  <c r="Q255" i="123"/>
  <c r="Q249" i="123"/>
  <c r="Q272" i="123"/>
  <c r="Q181" i="123"/>
  <c r="Q212" i="122"/>
  <c r="Q180" i="123"/>
  <c r="Q175" i="122"/>
  <c r="Q256" i="123"/>
  <c r="Q232" i="122"/>
  <c r="Q144" i="122"/>
  <c r="Q53" i="123"/>
  <c r="Q177" i="122"/>
  <c r="Q143" i="123"/>
  <c r="Q268" i="122"/>
  <c r="Q244" i="122"/>
  <c r="Q57" i="123"/>
  <c r="Q133" i="122"/>
  <c r="Q123" i="123"/>
  <c r="Q74" i="123"/>
  <c r="Q39" i="123"/>
  <c r="Q116" i="122"/>
  <c r="Q224" i="123"/>
  <c r="Q32" i="122"/>
  <c r="Q22" i="123"/>
  <c r="Q21" i="123"/>
  <c r="Q10" i="123"/>
  <c r="Q206" i="122"/>
  <c r="Q182" i="123"/>
  <c r="Q9" i="123"/>
  <c r="Q58" i="123"/>
  <c r="Q262" i="123"/>
  <c r="Q28" i="123"/>
  <c r="Q163" i="123"/>
  <c r="Q41" i="122"/>
  <c r="Q268" i="123"/>
  <c r="Q28" i="122"/>
  <c r="Q94" i="122"/>
  <c r="Q5" i="123"/>
  <c r="Q280" i="122"/>
  <c r="Q67" i="122"/>
  <c r="Q260" i="122"/>
  <c r="Q65" i="123"/>
  <c r="Q20" i="122"/>
  <c r="Q39" i="122"/>
  <c r="Q158" i="122"/>
  <c r="Q127" i="123"/>
  <c r="Q119" i="123"/>
  <c r="Q33" i="122"/>
  <c r="Q55" i="122"/>
  <c r="Q38" i="123"/>
  <c r="Q277" i="123"/>
  <c r="Q267" i="122"/>
  <c r="Q154" i="123"/>
  <c r="Q178" i="123"/>
  <c r="Q15" i="123"/>
  <c r="Q264" i="122"/>
  <c r="Q172" i="122"/>
  <c r="Q135" i="122"/>
  <c r="Q92" i="123"/>
  <c r="Q255" i="122"/>
  <c r="Q295" i="123"/>
  <c r="Q125" i="123"/>
  <c r="Q213" i="122"/>
  <c r="Q7" i="123"/>
  <c r="Q231" i="122"/>
  <c r="Q253" i="123"/>
  <c r="Q13" i="123"/>
  <c r="Q3" i="122"/>
  <c r="Q279" i="123"/>
  <c r="Q51" i="122"/>
  <c r="Q46" i="123"/>
  <c r="Q218" i="123"/>
  <c r="Q116" i="123"/>
  <c r="Q270" i="122"/>
  <c r="Q172" i="123"/>
  <c r="Q74" i="122"/>
  <c r="Q115" i="123"/>
  <c r="Q84" i="122"/>
  <c r="Q209" i="122"/>
  <c r="Q235" i="122"/>
  <c r="Q197" i="122"/>
  <c r="Q247" i="123"/>
  <c r="Q176" i="123"/>
  <c r="Q115" i="122"/>
  <c r="Q29" i="123"/>
  <c r="Q86" i="123"/>
  <c r="Q71" i="122"/>
  <c r="Q51" i="123"/>
  <c r="Q23" i="123"/>
  <c r="Q165" i="122"/>
  <c r="Q85" i="123"/>
  <c r="Q216" i="123"/>
  <c r="Q188" i="122"/>
  <c r="Q225" i="122"/>
  <c r="Q194" i="123"/>
  <c r="Q95" i="122"/>
  <c r="Q107" i="122"/>
  <c r="Q258" i="123"/>
  <c r="Q267" i="123"/>
  <c r="Q97" i="123"/>
  <c r="Q30" i="122"/>
  <c r="Q266" i="122"/>
  <c r="Q63" i="123"/>
  <c r="Q131" i="122"/>
  <c r="Q271" i="122"/>
  <c r="Q277" i="122"/>
  <c r="Q109" i="123"/>
  <c r="Q236" i="122"/>
  <c r="Q118" i="123"/>
  <c r="Q105" i="122"/>
  <c r="Q170" i="122"/>
  <c r="Q29" i="122"/>
  <c r="Q9" i="122"/>
  <c r="Q208" i="122"/>
  <c r="Q66" i="122"/>
  <c r="Q259" i="122"/>
  <c r="Q183" i="123"/>
  <c r="Q144" i="123"/>
  <c r="Q182" i="122"/>
  <c r="Q275" i="122"/>
  <c r="Q83" i="123"/>
  <c r="Q229" i="122"/>
  <c r="Q257" i="122"/>
  <c r="Q200" i="123"/>
  <c r="Q284" i="122"/>
  <c r="Q139" i="122"/>
  <c r="Q93" i="122"/>
  <c r="Q24" i="122"/>
  <c r="Q185" i="122"/>
  <c r="Q66" i="123"/>
  <c r="Q241" i="122"/>
  <c r="Q114" i="123"/>
  <c r="Q278" i="122"/>
  <c r="Q120" i="122"/>
  <c r="Q87" i="123"/>
  <c r="Q240" i="122"/>
  <c r="Q79" i="122"/>
  <c r="Q16" i="123"/>
  <c r="Q217" i="122"/>
  <c r="Q97" i="122"/>
  <c r="Q59" i="122"/>
  <c r="Q72" i="122"/>
  <c r="Q88" i="123"/>
  <c r="Q23" i="122"/>
  <c r="Q77" i="123"/>
  <c r="Q90" i="123"/>
  <c r="Q72" i="123"/>
  <c r="Q162" i="122"/>
  <c r="Q20" i="123"/>
  <c r="Q179" i="122"/>
  <c r="Q260" i="123"/>
  <c r="Q59" i="123"/>
  <c r="Q234" i="122"/>
  <c r="Q119" i="122"/>
  <c r="Q68" i="122"/>
  <c r="Q150" i="123"/>
  <c r="Q113" i="123"/>
  <c r="Q274" i="123"/>
  <c r="Q175" i="123"/>
  <c r="Q257" i="123"/>
  <c r="Q100" i="123"/>
  <c r="Q152" i="123"/>
  <c r="Q76" i="122"/>
  <c r="Q134" i="122"/>
  <c r="Q254" i="123"/>
  <c r="Q107" i="123"/>
  <c r="Q65" i="122"/>
  <c r="Q158" i="123"/>
  <c r="Q82" i="122"/>
  <c r="Q187" i="122"/>
  <c r="Q289" i="123"/>
  <c r="Q262" i="122"/>
  <c r="Q31" i="123"/>
  <c r="Q291" i="123"/>
  <c r="Q203" i="123"/>
  <c r="Q281" i="122"/>
  <c r="Q213" i="123"/>
  <c r="Q162" i="123"/>
  <c r="Q229" i="123"/>
  <c r="Q239" i="123"/>
  <c r="Q155" i="123"/>
  <c r="Q170" i="123"/>
  <c r="Q77" i="122"/>
  <c r="Q17" i="122"/>
  <c r="Q138" i="122"/>
  <c r="Q211" i="122"/>
  <c r="Q189" i="122"/>
  <c r="Q30" i="123"/>
  <c r="Q174" i="123"/>
  <c r="Q46" i="122"/>
  <c r="Q157" i="123"/>
  <c r="Q89" i="122"/>
  <c r="P55" i="92" l="1"/>
  <c r="R114" i="92"/>
  <c r="P220" i="92"/>
  <c r="P45" i="92"/>
  <c r="P257" i="92"/>
  <c r="P145" i="92"/>
  <c r="P75" i="92"/>
  <c r="R213" i="92"/>
  <c r="R61" i="92"/>
  <c r="R249" i="92"/>
  <c r="R116" i="92"/>
  <c r="P146" i="92"/>
  <c r="P25" i="92"/>
  <c r="R118" i="92"/>
  <c r="P258" i="92"/>
  <c r="R228" i="92"/>
  <c r="R51" i="92"/>
  <c r="P7" i="92"/>
  <c r="P99" i="92"/>
  <c r="P160" i="92"/>
  <c r="R171" i="92"/>
  <c r="P20" i="92"/>
  <c r="P255" i="92"/>
  <c r="R151" i="92"/>
  <c r="R119" i="92"/>
  <c r="R88" i="92"/>
  <c r="P59" i="92"/>
  <c r="R66" i="92"/>
  <c r="P40" i="92"/>
  <c r="R265" i="92"/>
  <c r="P292" i="92"/>
  <c r="R78" i="92"/>
  <c r="P238" i="92"/>
  <c r="P174" i="92"/>
  <c r="P236" i="92"/>
  <c r="P280" i="92"/>
  <c r="P183" i="92"/>
  <c r="R109" i="92"/>
  <c r="P64" i="92"/>
  <c r="P191" i="92"/>
  <c r="R54" i="92"/>
  <c r="P18" i="92"/>
  <c r="P121" i="92"/>
  <c r="P48" i="92"/>
  <c r="P157" i="92"/>
  <c r="P218" i="92"/>
  <c r="R166" i="92"/>
  <c r="R97" i="92"/>
  <c r="R55" i="92"/>
  <c r="R195" i="92"/>
  <c r="P114" i="92"/>
  <c r="P44" i="92"/>
  <c r="P31" i="92"/>
  <c r="R46" i="92"/>
  <c r="R7" i="92"/>
  <c r="R57" i="92"/>
  <c r="R139" i="92"/>
  <c r="R12" i="92"/>
  <c r="R268" i="92"/>
  <c r="R96" i="92"/>
  <c r="R136" i="92"/>
  <c r="P5" i="92"/>
  <c r="P138" i="92"/>
  <c r="P13" i="92"/>
  <c r="P85" i="92"/>
  <c r="R8" i="92"/>
  <c r="P289" i="92"/>
  <c r="P49" i="92"/>
  <c r="P260" i="92"/>
  <c r="R13" i="92"/>
  <c r="R235" i="92"/>
  <c r="R30" i="92"/>
  <c r="P294" i="92"/>
  <c r="R18" i="92"/>
  <c r="R103" i="92"/>
  <c r="P252" i="92"/>
  <c r="P224" i="92"/>
  <c r="R201" i="92"/>
  <c r="R172" i="92"/>
  <c r="R92" i="92"/>
  <c r="R90" i="92"/>
  <c r="R164" i="92"/>
  <c r="P14" i="92"/>
  <c r="P172" i="92"/>
  <c r="R6" i="92"/>
  <c r="R168" i="92"/>
  <c r="R304" i="92"/>
  <c r="R5" i="92"/>
  <c r="R165" i="92"/>
  <c r="R184" i="92"/>
  <c r="R199" i="92"/>
  <c r="R260" i="92"/>
  <c r="P262" i="92"/>
  <c r="P284" i="92"/>
  <c r="R250" i="92"/>
  <c r="R181" i="92"/>
  <c r="R214" i="92"/>
  <c r="R65" i="92"/>
  <c r="P185" i="92"/>
  <c r="R31" i="92"/>
  <c r="P9" i="92"/>
  <c r="R233" i="92"/>
  <c r="R231" i="92"/>
  <c r="P28" i="92"/>
  <c r="P16" i="92"/>
  <c r="P3" i="92"/>
  <c r="P57" i="92"/>
  <c r="P227" i="92"/>
  <c r="R50" i="92"/>
  <c r="P279" i="92"/>
  <c r="R70" i="92"/>
  <c r="R277" i="92"/>
  <c r="R275" i="92"/>
  <c r="R94" i="92"/>
  <c r="R43" i="92"/>
  <c r="R107" i="92"/>
  <c r="P267" i="92"/>
  <c r="R220" i="92"/>
  <c r="R47" i="92"/>
  <c r="P8" i="92"/>
  <c r="P254" i="92"/>
  <c r="R222" i="92"/>
  <c r="R185" i="92"/>
  <c r="R48" i="92"/>
  <c r="R252" i="92"/>
  <c r="R191" i="92"/>
  <c r="P259" i="92"/>
  <c r="P35" i="92"/>
  <c r="R149" i="92"/>
  <c r="R190" i="92"/>
  <c r="P22" i="92"/>
  <c r="R170" i="92"/>
  <c r="R72" i="92"/>
  <c r="R112" i="92"/>
  <c r="P169" i="92"/>
  <c r="P150" i="92"/>
  <c r="P281" i="92"/>
  <c r="P203" i="92"/>
  <c r="P237" i="92"/>
  <c r="R111" i="92"/>
  <c r="R263" i="92"/>
  <c r="R182" i="92"/>
  <c r="P274" i="92"/>
  <c r="R215" i="92"/>
  <c r="P159" i="92"/>
  <c r="P271" i="92"/>
  <c r="P94" i="92"/>
  <c r="P36" i="92"/>
  <c r="R133" i="92"/>
  <c r="P196" i="92"/>
  <c r="R134" i="92"/>
  <c r="R283" i="92"/>
  <c r="P102" i="92"/>
  <c r="P182" i="92"/>
  <c r="R108" i="92"/>
  <c r="P231" i="92"/>
  <c r="R255" i="92"/>
  <c r="R83" i="92"/>
  <c r="R121" i="92"/>
  <c r="R209" i="92"/>
  <c r="R89" i="92"/>
  <c r="R33" i="92"/>
  <c r="R211" i="92"/>
  <c r="R180" i="92"/>
  <c r="R39" i="92"/>
  <c r="P137" i="92"/>
  <c r="P89" i="92"/>
  <c r="P122" i="92"/>
  <c r="P27" i="92"/>
  <c r="P170" i="92"/>
  <c r="R217" i="92"/>
  <c r="R35" i="92"/>
  <c r="R87" i="92"/>
  <c r="R188" i="92"/>
  <c r="R193" i="92"/>
  <c r="P67" i="92"/>
  <c r="R137" i="92"/>
  <c r="P290" i="92"/>
  <c r="P132" i="92"/>
  <c r="P278" i="92"/>
  <c r="P77" i="92"/>
  <c r="P91" i="92"/>
  <c r="P54" i="92"/>
  <c r="P11" i="92"/>
  <c r="R69" i="92"/>
  <c r="R45" i="92"/>
  <c r="R38" i="92"/>
  <c r="R212" i="92"/>
  <c r="P297" i="92"/>
  <c r="R147" i="92"/>
  <c r="P240" i="92"/>
  <c r="P130" i="92"/>
  <c r="P263" i="92"/>
  <c r="P107" i="92"/>
  <c r="P226" i="92"/>
  <c r="R110" i="92"/>
  <c r="R100" i="92"/>
  <c r="P43" i="92"/>
  <c r="P82" i="92"/>
  <c r="R63" i="92"/>
  <c r="R68" i="92"/>
  <c r="R189" i="92"/>
  <c r="R102" i="92"/>
  <c r="P270" i="92"/>
  <c r="P62" i="92"/>
  <c r="P246" i="92"/>
  <c r="R224" i="92"/>
  <c r="R20" i="92"/>
  <c r="P241" i="92"/>
  <c r="P68" i="92"/>
  <c r="P47" i="92"/>
  <c r="R128" i="92"/>
  <c r="P50" i="92"/>
  <c r="P194" i="92"/>
  <c r="R145" i="92"/>
  <c r="R130" i="92"/>
  <c r="R270" i="92"/>
  <c r="R23" i="92"/>
  <c r="R278" i="92"/>
  <c r="R140" i="92"/>
  <c r="P134" i="92"/>
  <c r="R131" i="92"/>
  <c r="P293" i="92"/>
  <c r="R91" i="92"/>
  <c r="R177" i="92"/>
  <c r="R104" i="92"/>
  <c r="R174" i="92"/>
  <c r="R24" i="92"/>
  <c r="R98" i="92"/>
  <c r="R25" i="92"/>
  <c r="R74" i="92"/>
  <c r="P158" i="92"/>
  <c r="R142" i="92"/>
  <c r="R273" i="92"/>
  <c r="R162" i="92"/>
  <c r="R230" i="92"/>
  <c r="R62" i="92"/>
  <c r="P273" i="92"/>
  <c r="P101" i="92"/>
  <c r="R236" i="92"/>
  <c r="R148" i="92"/>
  <c r="R169" i="92"/>
  <c r="R206" i="92"/>
  <c r="R36" i="92"/>
  <c r="R202" i="92"/>
  <c r="P296" i="92"/>
  <c r="R176" i="92"/>
  <c r="R225" i="92"/>
  <c r="P126" i="92"/>
  <c r="R9" i="92"/>
  <c r="P230" i="92"/>
  <c r="R40" i="92"/>
  <c r="P125" i="92"/>
  <c r="P275" i="92"/>
  <c r="P193" i="92"/>
  <c r="P87" i="92"/>
  <c r="R126" i="92"/>
  <c r="R138" i="92"/>
  <c r="P201" i="92"/>
  <c r="P199" i="92"/>
  <c r="P136" i="92"/>
  <c r="P152" i="92"/>
  <c r="P124" i="92"/>
  <c r="R282" i="92"/>
  <c r="R144" i="92"/>
  <c r="P72" i="92"/>
  <c r="R21" i="92"/>
  <c r="R187" i="92"/>
  <c r="P286" i="92"/>
  <c r="R248" i="92"/>
  <c r="P162" i="92"/>
  <c r="P163" i="92"/>
  <c r="R101" i="92"/>
  <c r="P15" i="92"/>
  <c r="P69" i="92"/>
  <c r="P118" i="92"/>
  <c r="P41" i="92"/>
  <c r="P131" i="92"/>
  <c r="R229" i="92"/>
  <c r="P4" i="92"/>
  <c r="R125" i="92"/>
  <c r="R156" i="92"/>
  <c r="R163" i="92"/>
  <c r="R175" i="92"/>
  <c r="P83" i="92"/>
  <c r="R198" i="92"/>
  <c r="R10" i="92"/>
  <c r="P171" i="92"/>
  <c r="P129" i="92"/>
  <c r="R154" i="92"/>
  <c r="R264" i="92"/>
  <c r="R276" i="92"/>
  <c r="P92" i="92"/>
  <c r="P198" i="92"/>
  <c r="P173" i="92"/>
  <c r="R19" i="92"/>
  <c r="R99" i="92"/>
  <c r="P248" i="92"/>
  <c r="P38" i="92"/>
  <c r="R71" i="92"/>
  <c r="R232" i="92"/>
  <c r="P247" i="92"/>
  <c r="P37" i="92"/>
  <c r="P149" i="92"/>
  <c r="P295" i="92"/>
  <c r="R204" i="92"/>
  <c r="R73" i="92"/>
  <c r="R124" i="92"/>
  <c r="R244" i="92"/>
  <c r="R269" i="92"/>
  <c r="R226" i="92"/>
  <c r="P17" i="92"/>
  <c r="P100" i="92"/>
  <c r="P276" i="92"/>
  <c r="P287" i="92"/>
  <c r="R258" i="92"/>
  <c r="R146" i="92"/>
  <c r="P133" i="92"/>
  <c r="R251" i="92"/>
  <c r="R200" i="92"/>
  <c r="R80" i="92"/>
  <c r="P147" i="92"/>
  <c r="R22" i="92"/>
  <c r="P229" i="92"/>
  <c r="P93" i="92"/>
  <c r="P144" i="92"/>
  <c r="R155" i="92"/>
  <c r="R64" i="92"/>
  <c r="P26" i="92"/>
  <c r="P110" i="92"/>
  <c r="R14" i="92"/>
  <c r="R135" i="92"/>
  <c r="R141" i="92"/>
  <c r="R84" i="92"/>
  <c r="P71" i="92"/>
  <c r="P73" i="92"/>
  <c r="P291" i="92"/>
  <c r="P30" i="92"/>
  <c r="R76" i="92"/>
  <c r="P76" i="92"/>
  <c r="P253" i="92"/>
  <c r="R210" i="92"/>
  <c r="P175" i="92"/>
  <c r="R221" i="92"/>
  <c r="R105" i="92"/>
  <c r="P32" i="92"/>
  <c r="P90" i="92"/>
  <c r="P52" i="92"/>
  <c r="R223" i="92"/>
  <c r="R246" i="92"/>
  <c r="R153" i="92"/>
  <c r="P181" i="92"/>
  <c r="R58" i="92"/>
  <c r="P250" i="92"/>
  <c r="R27" i="92"/>
  <c r="P46" i="92"/>
  <c r="R267" i="92"/>
  <c r="P195" i="92"/>
  <c r="P235" i="92"/>
  <c r="P109" i="92"/>
  <c r="R127" i="92"/>
  <c r="P265" i="92"/>
  <c r="P119" i="92"/>
  <c r="P113" i="92"/>
  <c r="R274" i="92"/>
  <c r="P261" i="92"/>
  <c r="P216" i="92"/>
  <c r="P24" i="92"/>
  <c r="R81" i="92"/>
  <c r="R247" i="92"/>
  <c r="R208" i="92"/>
  <c r="P95" i="92"/>
  <c r="R67" i="92"/>
  <c r="P61" i="92"/>
  <c r="P10" i="92"/>
  <c r="R34" i="92"/>
  <c r="P33" i="92"/>
  <c r="R77" i="92"/>
  <c r="R242" i="92"/>
  <c r="R115" i="92"/>
  <c r="P168" i="92"/>
  <c r="R75" i="92"/>
  <c r="R143" i="92"/>
  <c r="P282" i="92"/>
  <c r="R56" i="92"/>
  <c r="R79" i="92"/>
  <c r="R186" i="92"/>
  <c r="R26" i="92"/>
  <c r="P148" i="92"/>
  <c r="P135" i="92"/>
  <c r="R173" i="92"/>
  <c r="P127" i="92"/>
  <c r="P51" i="92"/>
  <c r="P42" i="92"/>
  <c r="P251" i="92"/>
  <c r="R157" i="92"/>
  <c r="P56" i="92"/>
  <c r="P108" i="92"/>
  <c r="R123" i="92"/>
  <c r="P272" i="92"/>
  <c r="P264" i="92"/>
  <c r="R245" i="92"/>
  <c r="P179" i="92"/>
  <c r="R44" i="92"/>
  <c r="P66" i="92"/>
  <c r="P285" i="92"/>
  <c r="P6" i="92"/>
  <c r="P111" i="92"/>
  <c r="R42" i="92"/>
  <c r="P202" i="92"/>
  <c r="P269" i="92"/>
  <c r="R53" i="92"/>
  <c r="P177" i="92"/>
  <c r="P178" i="92"/>
  <c r="P184" i="92"/>
  <c r="P217" i="92"/>
  <c r="R106" i="92"/>
  <c r="R113" i="92"/>
  <c r="R183" i="92"/>
  <c r="R29" i="92"/>
  <c r="P192" i="92"/>
  <c r="P63" i="92"/>
  <c r="P97" i="92"/>
  <c r="P288" i="92"/>
  <c r="P234" i="92"/>
  <c r="R160" i="92"/>
  <c r="R218" i="92"/>
  <c r="P58" i="92"/>
  <c r="R271" i="92"/>
  <c r="P128" i="92"/>
  <c r="P197" i="92"/>
  <c r="R32" i="92"/>
  <c r="R161" i="92"/>
  <c r="P213" i="92"/>
  <c r="P249" i="92"/>
  <c r="P116" i="92"/>
  <c r="P105" i="92"/>
  <c r="R219" i="92"/>
  <c r="P233" i="92"/>
  <c r="P21" i="92"/>
  <c r="P165" i="92"/>
  <c r="R159" i="92"/>
  <c r="P228" i="92"/>
  <c r="R284" i="92"/>
  <c r="P19" i="92"/>
  <c r="P221" i="92"/>
  <c r="R129" i="92"/>
  <c r="R15" i="92"/>
  <c r="R261" i="92"/>
  <c r="P23" i="92"/>
  <c r="P112" i="92"/>
  <c r="R28" i="92"/>
  <c r="P123" i="92"/>
  <c r="R16" i="92"/>
  <c r="P117" i="92"/>
  <c r="R11" i="92"/>
  <c r="P139" i="92"/>
  <c r="P106" i="92"/>
  <c r="R122" i="92"/>
  <c r="P268" i="92"/>
  <c r="R150" i="92"/>
  <c r="R52" i="92"/>
  <c r="R205" i="92"/>
  <c r="P219" i="92"/>
  <c r="P143" i="92"/>
  <c r="R59" i="92"/>
  <c r="P164" i="92"/>
  <c r="R196" i="92"/>
  <c r="P98" i="92"/>
  <c r="P239" i="92"/>
  <c r="P283" i="92"/>
  <c r="R237" i="92"/>
  <c r="R239" i="92"/>
  <c r="R279" i="92"/>
  <c r="R234" i="92"/>
  <c r="P180" i="92"/>
  <c r="R243" i="92"/>
  <c r="P78" i="92"/>
  <c r="R238" i="92"/>
  <c r="P161" i="92"/>
  <c r="R266" i="92"/>
  <c r="P176" i="92"/>
  <c r="P256" i="92"/>
  <c r="P245" i="92"/>
  <c r="P79" i="92"/>
  <c r="P29" i="92"/>
  <c r="P104" i="92"/>
  <c r="P39" i="92"/>
  <c r="P53" i="92"/>
  <c r="R281" i="92"/>
  <c r="R203" i="92"/>
  <c r="R256" i="92"/>
  <c r="P154" i="92"/>
  <c r="R37" i="92"/>
  <c r="P34" i="92"/>
  <c r="R4" i="92"/>
  <c r="R197" i="92"/>
  <c r="R86" i="92"/>
  <c r="R178" i="92"/>
  <c r="P151" i="92"/>
  <c r="R82" i="92"/>
  <c r="R158" i="92"/>
  <c r="R262" i="92"/>
  <c r="P266" i="92"/>
  <c r="R207" i="92"/>
  <c r="R259" i="92"/>
  <c r="P156" i="92"/>
  <c r="P86" i="92"/>
  <c r="R132" i="92"/>
  <c r="R227" i="92"/>
  <c r="P65" i="92"/>
  <c r="P167" i="92"/>
  <c r="R192" i="92"/>
  <c r="P153" i="92"/>
  <c r="R253" i="92"/>
  <c r="R280" i="92"/>
  <c r="R257" i="92"/>
  <c r="R272" i="92"/>
  <c r="R95" i="92"/>
  <c r="P155" i="92"/>
  <c r="R241" i="92"/>
  <c r="R152" i="92"/>
  <c r="P96" i="92"/>
  <c r="P81" i="92"/>
  <c r="R17" i="92"/>
  <c r="P120" i="92"/>
  <c r="R93" i="92"/>
  <c r="P103" i="92"/>
  <c r="P12" i="92"/>
  <c r="R216" i="92"/>
  <c r="P277" i="92"/>
  <c r="P200" i="92"/>
  <c r="R167" i="92"/>
  <c r="R179" i="92"/>
  <c r="R254" i="92"/>
  <c r="R117" i="92"/>
  <c r="R120" i="92"/>
  <c r="R60" i="92"/>
  <c r="R240" i="92"/>
  <c r="R194" i="92"/>
  <c r="P84" i="92"/>
  <c r="P60" i="92"/>
  <c r="R49" i="92"/>
  <c r="P223" i="92"/>
  <c r="R41" i="92"/>
  <c r="P232" i="92"/>
  <c r="R85" i="92"/>
  <c r="P70" i="92"/>
  <c r="P74" i="92"/>
  <c r="P142" i="92"/>
  <c r="P88" i="92"/>
  <c r="P115" i="92"/>
  <c r="F88" i="104"/>
  <c r="P80" i="92"/>
  <c r="J96" i="104"/>
  <c r="J99" i="104"/>
  <c r="J102" i="104"/>
  <c r="L102" i="104"/>
  <c r="F101" i="104" s="1"/>
  <c r="L99" i="104"/>
  <c r="F98" i="104" s="1"/>
  <c r="L96" i="104"/>
  <c r="F95" i="104" s="1"/>
  <c r="F66" i="105"/>
  <c r="F73" i="105"/>
  <c r="L77" i="105"/>
  <c r="F76" i="105" s="1"/>
  <c r="L66" i="104" l="1"/>
  <c r="F65" i="104" s="1"/>
  <c r="L69" i="104"/>
  <c r="F68" i="104" s="1"/>
  <c r="L40" i="104"/>
  <c r="F39" i="104" s="1"/>
  <c r="J40" i="104"/>
  <c r="L27" i="104"/>
  <c r="F26" i="104" s="1"/>
  <c r="L30" i="104" l="1"/>
  <c r="F29" i="104" s="1"/>
  <c r="J43" i="104"/>
  <c r="L43" i="104"/>
  <c r="F42" i="104" s="1"/>
  <c r="L61" i="102"/>
  <c r="F60" i="102" s="1"/>
  <c r="L63" i="102"/>
  <c r="L64" i="102"/>
  <c r="L67" i="102"/>
  <c r="F66" i="102" s="1"/>
  <c r="J63" i="102"/>
  <c r="F63" i="102" l="1"/>
  <c r="J69" i="104"/>
  <c r="J66" i="104"/>
  <c r="J86" i="105" l="1"/>
  <c r="J61" i="105"/>
  <c r="J67" i="105" s="1"/>
  <c r="J71" i="105"/>
  <c r="J56" i="105"/>
  <c r="J53" i="105"/>
  <c r="J87" i="105"/>
  <c r="Q85" i="120"/>
  <c r="Q270" i="120"/>
  <c r="Q78" i="120"/>
  <c r="Q152" i="120"/>
  <c r="Q90" i="120"/>
  <c r="Q58" i="120"/>
  <c r="Q191" i="120"/>
  <c r="Q209" i="120"/>
  <c r="Q242" i="120"/>
  <c r="Q231" i="120"/>
  <c r="Q156" i="120"/>
  <c r="Q204" i="120"/>
  <c r="Q104" i="120"/>
  <c r="Q227" i="120"/>
  <c r="Q22" i="120"/>
  <c r="Q283" i="120"/>
  <c r="Q140" i="120"/>
  <c r="Q101" i="120"/>
  <c r="Q157" i="120"/>
  <c r="Q54" i="120"/>
  <c r="Q30" i="120"/>
  <c r="Q103" i="120"/>
  <c r="Q271" i="120"/>
  <c r="Q185" i="120"/>
  <c r="Q144" i="120"/>
  <c r="Q122" i="120"/>
  <c r="Q129" i="120"/>
  <c r="Q205" i="120"/>
  <c r="Q93" i="120"/>
  <c r="Q192" i="120"/>
  <c r="Q56" i="120"/>
  <c r="Q127" i="120"/>
  <c r="Q163" i="120"/>
  <c r="Q169" i="120"/>
  <c r="Q18" i="120"/>
  <c r="Q268" i="120"/>
  <c r="Q194" i="120"/>
  <c r="Q57" i="120"/>
  <c r="Q237" i="120"/>
  <c r="Q35" i="120"/>
  <c r="Q42" i="120"/>
  <c r="Q37" i="120"/>
  <c r="Q100" i="120"/>
  <c r="Q43" i="120"/>
  <c r="Q111" i="120"/>
  <c r="Q24" i="120"/>
  <c r="Q52" i="120"/>
  <c r="Q132" i="120"/>
  <c r="Q109" i="120"/>
  <c r="Q70" i="120"/>
  <c r="Q20" i="120"/>
  <c r="Q145" i="120"/>
  <c r="Q148" i="120"/>
  <c r="Q86" i="120"/>
  <c r="Q269" i="120"/>
  <c r="Q88" i="120"/>
  <c r="Q160" i="120"/>
  <c r="Q281" i="120"/>
  <c r="Q282" i="120"/>
  <c r="Q120" i="120"/>
  <c r="Q115" i="120"/>
  <c r="Q14" i="120"/>
  <c r="Q108" i="120"/>
  <c r="Q116" i="120"/>
  <c r="Q263" i="120"/>
  <c r="Q256" i="120"/>
  <c r="Q197" i="120"/>
  <c r="Q47" i="120"/>
  <c r="Q26" i="120"/>
  <c r="Q38" i="120"/>
  <c r="Q61" i="120"/>
  <c r="Q119" i="120"/>
  <c r="Q261" i="120"/>
  <c r="Q82" i="120"/>
  <c r="Q11" i="120"/>
  <c r="Q32" i="120"/>
  <c r="Q5" i="120"/>
  <c r="Q203" i="120"/>
  <c r="Q68" i="120"/>
  <c r="Q189" i="120"/>
  <c r="Q150" i="120"/>
  <c r="Q89" i="120"/>
  <c r="Q174" i="120"/>
  <c r="Q28" i="120"/>
  <c r="Q39" i="120"/>
  <c r="Q165" i="120"/>
  <c r="Q265" i="120"/>
  <c r="Q264" i="120"/>
  <c r="Q146" i="120"/>
  <c r="Q16" i="120"/>
  <c r="Q72" i="120"/>
  <c r="Q273" i="120"/>
  <c r="Q98" i="120"/>
  <c r="Q230" i="120"/>
  <c r="Q106" i="120"/>
  <c r="Q161" i="120"/>
  <c r="Q79" i="120"/>
  <c r="Q274" i="120"/>
  <c r="Q223" i="120"/>
  <c r="Q226" i="120"/>
  <c r="Q125" i="120"/>
  <c r="Q266" i="120"/>
  <c r="Q202" i="120"/>
  <c r="Q51" i="120"/>
  <c r="Q173" i="120"/>
  <c r="Q229" i="120"/>
  <c r="Q66" i="120"/>
  <c r="Q97" i="120"/>
  <c r="Q279" i="120"/>
  <c r="Q48" i="120"/>
  <c r="Q114" i="120"/>
  <c r="Q117" i="120"/>
  <c r="Q167" i="120"/>
  <c r="Q118" i="120"/>
  <c r="Q141" i="120"/>
  <c r="Q9" i="120"/>
  <c r="Q135" i="120"/>
  <c r="Q149" i="120"/>
  <c r="Q87" i="120"/>
  <c r="Q213" i="120"/>
  <c r="Q222" i="120"/>
  <c r="Q143" i="120"/>
  <c r="Q12" i="120"/>
  <c r="Q71" i="120"/>
  <c r="Q238" i="120"/>
  <c r="Q186" i="120"/>
  <c r="Q53" i="120"/>
  <c r="Q50" i="120"/>
  <c r="Q177" i="120"/>
  <c r="Q65" i="120"/>
  <c r="Q77" i="120"/>
  <c r="Q278" i="120"/>
  <c r="Q91" i="120"/>
  <c r="Q74" i="120"/>
  <c r="Q7" i="120"/>
  <c r="Q67" i="120"/>
  <c r="Q243" i="120"/>
  <c r="Q49" i="120"/>
  <c r="Q112" i="120"/>
  <c r="Q60" i="120"/>
  <c r="Q257" i="120"/>
  <c r="Q262" i="120"/>
  <c r="Q138" i="120"/>
  <c r="Q166" i="120"/>
  <c r="Q188" i="120"/>
  <c r="Q6" i="120"/>
  <c r="Q137" i="120"/>
  <c r="Q199" i="120"/>
  <c r="Q171" i="120"/>
  <c r="Q134" i="120"/>
  <c r="Q102" i="120"/>
  <c r="Q21" i="120"/>
  <c r="Q76" i="120"/>
  <c r="Q162" i="120"/>
  <c r="Q136" i="120"/>
  <c r="Q214" i="120"/>
  <c r="Q210" i="120"/>
  <c r="Q130" i="120"/>
  <c r="Q225" i="120"/>
  <c r="Q267" i="120"/>
  <c r="Q15" i="120"/>
  <c r="Q255" i="120"/>
  <c r="Q200" i="120"/>
  <c r="Q73" i="120"/>
  <c r="Q45" i="120"/>
  <c r="Q153" i="120"/>
  <c r="Q176" i="120"/>
  <c r="Q251" i="120"/>
  <c r="Q81" i="120"/>
  <c r="Q83" i="120"/>
  <c r="Q180" i="120"/>
  <c r="Q126" i="120"/>
  <c r="Q8" i="120"/>
  <c r="Q131" i="120"/>
  <c r="Q228" i="120"/>
  <c r="Q17" i="120"/>
  <c r="Q46" i="120"/>
  <c r="Q284" i="120"/>
  <c r="Q241" i="120"/>
  <c r="Q36" i="120"/>
  <c r="Q94" i="120"/>
  <c r="Q175" i="120"/>
  <c r="Q133" i="120"/>
  <c r="Q142" i="120"/>
  <c r="Q215" i="120"/>
  <c r="Q34" i="120"/>
  <c r="Q31" i="120"/>
  <c r="Q13" i="120"/>
  <c r="Q124" i="120"/>
  <c r="Q276" i="120"/>
  <c r="Q239" i="120"/>
  <c r="Q280" i="120"/>
  <c r="Q27" i="120"/>
  <c r="Q240" i="120"/>
  <c r="Q123" i="120"/>
  <c r="Q193" i="120"/>
  <c r="Q25" i="120"/>
  <c r="Q183" i="120"/>
  <c r="Q95" i="120"/>
  <c r="Q23" i="120"/>
  <c r="Q244" i="120"/>
  <c r="Q206" i="120"/>
  <c r="Q178" i="120"/>
  <c r="Q107" i="120"/>
  <c r="Q147" i="120"/>
  <c r="Q164" i="120"/>
  <c r="Q3" i="120"/>
  <c r="Q69" i="120"/>
  <c r="Q121" i="120"/>
  <c r="Q110" i="120"/>
  <c r="Q234" i="120"/>
  <c r="Q80" i="120"/>
  <c r="Q212" i="120"/>
  <c r="Q233" i="120"/>
  <c r="Q179" i="120"/>
  <c r="Q272" i="120"/>
  <c r="Q196" i="120"/>
  <c r="Q10" i="120"/>
  <c r="Q113" i="120"/>
  <c r="Q260" i="120"/>
  <c r="Q224" i="120"/>
  <c r="Q208" i="120"/>
  <c r="Q211" i="120"/>
  <c r="Q55" i="120"/>
  <c r="Q159" i="120"/>
  <c r="Q235" i="120"/>
  <c r="Q201" i="120"/>
  <c r="Q258" i="120"/>
  <c r="Q29" i="120"/>
  <c r="Q277" i="120"/>
  <c r="Q105" i="120"/>
  <c r="Q172" i="120"/>
  <c r="Q92" i="120"/>
  <c r="Q236" i="120"/>
  <c r="Q182" i="120"/>
  <c r="Q275" i="120"/>
  <c r="Q195" i="120"/>
  <c r="Q181" i="120"/>
  <c r="Q184" i="120"/>
  <c r="Q170" i="120"/>
  <c r="Q84" i="120"/>
  <c r="Q198" i="120"/>
  <c r="Q59" i="120"/>
  <c r="Q158" i="120"/>
  <c r="Q168" i="120"/>
  <c r="Q190" i="120"/>
  <c r="Q33" i="120"/>
  <c r="Q99" i="120"/>
  <c r="Q155" i="120"/>
  <c r="Q207" i="120"/>
  <c r="Q187" i="120"/>
  <c r="Q128" i="120"/>
  <c r="Q151" i="120"/>
  <c r="Q44" i="120"/>
  <c r="Q75" i="120"/>
  <c r="Q19" i="120"/>
  <c r="Q139" i="120"/>
  <c r="Q232" i="120"/>
  <c r="Q259" i="120"/>
  <c r="Q253" i="120"/>
  <c r="Q252" i="120"/>
  <c r="Q254" i="120"/>
  <c r="Q4" i="120"/>
  <c r="Q154" i="120"/>
  <c r="Q96" i="120"/>
  <c r="Q61" i="92" l="1"/>
  <c r="Q150" i="92"/>
  <c r="Q165" i="92"/>
  <c r="Q296" i="92"/>
  <c r="Q68" i="92"/>
  <c r="Q104" i="92"/>
  <c r="Q191" i="92"/>
  <c r="Q172" i="92"/>
  <c r="Q274" i="92"/>
  <c r="Q127" i="92"/>
  <c r="Q33" i="92"/>
  <c r="Q163" i="92"/>
  <c r="Q290" i="92"/>
  <c r="Q269" i="92"/>
  <c r="Q224" i="92"/>
  <c r="Q122" i="92"/>
  <c r="Q149" i="92"/>
  <c r="Q185" i="92"/>
  <c r="Q208" i="92"/>
  <c r="Q170" i="92"/>
  <c r="Q78" i="92"/>
  <c r="Q133" i="92"/>
  <c r="Q200" i="92"/>
  <c r="Q194" i="92"/>
  <c r="Q154" i="92"/>
  <c r="Q10" i="92"/>
  <c r="Q300" i="92"/>
  <c r="Q280" i="92"/>
  <c r="Q148" i="92"/>
  <c r="Q259" i="92"/>
  <c r="Q281" i="92"/>
  <c r="Q7" i="92"/>
  <c r="Q45" i="92"/>
  <c r="Q131" i="92"/>
  <c r="Q126" i="92"/>
  <c r="Q129" i="92"/>
  <c r="Q35" i="92"/>
  <c r="Q228" i="92"/>
  <c r="Q255" i="92"/>
  <c r="Q206" i="92"/>
  <c r="Q267" i="92"/>
  <c r="Q23" i="92"/>
  <c r="Q120" i="92"/>
  <c r="Q287" i="92"/>
  <c r="Q77" i="92"/>
  <c r="Q67" i="92"/>
  <c r="Q123" i="92"/>
  <c r="Q134" i="92"/>
  <c r="Q48" i="92"/>
  <c r="Q143" i="92"/>
  <c r="Q196" i="92"/>
  <c r="Q181" i="92"/>
  <c r="Q90" i="92"/>
  <c r="Q55" i="92"/>
  <c r="Q54" i="92"/>
  <c r="Q192" i="92"/>
  <c r="Q94" i="92"/>
  <c r="Q15" i="92"/>
  <c r="Q157" i="92"/>
  <c r="Q52" i="92"/>
  <c r="Q301" i="92"/>
  <c r="Q242" i="92"/>
  <c r="Q56" i="92"/>
  <c r="Q92" i="92"/>
  <c r="Q44" i="92"/>
  <c r="Q98" i="92"/>
  <c r="Q156" i="92"/>
  <c r="Q59" i="92"/>
  <c r="Q79" i="92"/>
  <c r="Q43" i="92"/>
  <c r="Q204" i="92"/>
  <c r="Q16" i="92"/>
  <c r="Q164" i="92"/>
  <c r="Q146" i="92"/>
  <c r="Q140" i="92"/>
  <c r="Q237" i="92"/>
  <c r="Q276" i="92"/>
  <c r="Q159" i="92"/>
  <c r="Q167" i="92"/>
  <c r="Q139" i="92"/>
  <c r="Q49" i="92"/>
  <c r="Q72" i="92"/>
  <c r="Q119" i="92"/>
  <c r="Q101" i="92"/>
  <c r="Q18" i="92"/>
  <c r="Q114" i="92"/>
  <c r="Q118" i="92"/>
  <c r="Q66" i="92"/>
  <c r="Q227" i="92"/>
  <c r="Q162" i="92"/>
  <c r="Q111" i="92"/>
  <c r="Q9" i="92"/>
  <c r="Q282" i="92"/>
  <c r="Q13" i="92"/>
  <c r="Q115" i="92"/>
  <c r="Q161" i="92"/>
  <c r="Q97" i="92"/>
  <c r="Q231" i="92"/>
  <c r="Q207" i="92"/>
  <c r="Q85" i="92"/>
  <c r="Q166" i="92"/>
  <c r="Q292" i="92"/>
  <c r="Q81" i="92"/>
  <c r="Q169" i="92"/>
  <c r="Q30" i="92"/>
  <c r="Q243" i="92"/>
  <c r="Q142" i="92"/>
  <c r="Q42" i="92"/>
  <c r="Q73" i="92"/>
  <c r="Q145" i="92"/>
  <c r="Q214" i="92"/>
  <c r="Q258" i="92"/>
  <c r="Q190" i="92"/>
  <c r="Q234" i="92"/>
  <c r="Q82" i="92"/>
  <c r="Q74" i="92"/>
  <c r="Q210" i="92"/>
  <c r="Q76" i="92"/>
  <c r="Q106" i="92"/>
  <c r="Q109" i="92"/>
  <c r="Q65" i="92"/>
  <c r="Q5" i="92"/>
  <c r="Q69" i="92"/>
  <c r="Q261" i="92"/>
  <c r="Q130" i="92"/>
  <c r="Q209" i="92"/>
  <c r="Q4" i="92"/>
  <c r="Q304" i="92"/>
  <c r="Q229" i="92"/>
  <c r="Q160" i="92"/>
  <c r="Q26" i="92"/>
  <c r="Q47" i="92"/>
  <c r="Q201" i="92"/>
  <c r="Q295" i="92"/>
  <c r="Q263" i="92"/>
  <c r="Q99" i="92"/>
  <c r="Q268" i="92"/>
  <c r="Q95" i="92"/>
  <c r="Q57" i="92"/>
  <c r="Q193" i="92"/>
  <c r="Q29" i="92"/>
  <c r="Q289" i="92"/>
  <c r="Q124" i="92"/>
  <c r="Q34" i="92"/>
  <c r="Q91" i="92"/>
  <c r="Q100" i="92"/>
  <c r="Q238" i="92"/>
  <c r="Q144" i="92"/>
  <c r="Q86" i="92"/>
  <c r="Q132" i="92"/>
  <c r="Q187" i="92"/>
  <c r="Q158" i="92"/>
  <c r="Q173" i="92"/>
  <c r="Q51" i="92"/>
  <c r="Q298" i="92"/>
  <c r="Q12" i="92"/>
  <c r="Q21" i="92"/>
  <c r="Q53" i="92"/>
  <c r="Q288" i="92"/>
  <c r="Q6" i="92"/>
  <c r="Q107" i="92"/>
  <c r="Q108" i="92"/>
  <c r="Q39" i="92"/>
  <c r="Q303" i="92"/>
  <c r="Q189" i="92"/>
  <c r="Q153" i="92"/>
  <c r="Q174" i="92"/>
  <c r="Q212" i="92"/>
  <c r="Q28" i="92"/>
  <c r="Q117" i="92"/>
  <c r="Q180" i="92"/>
  <c r="Q113" i="92"/>
  <c r="Q14" i="92"/>
  <c r="Q179" i="92"/>
  <c r="Q240" i="92"/>
  <c r="Q215" i="92"/>
  <c r="Q213" i="92"/>
  <c r="Q199" i="92"/>
  <c r="Q183" i="92"/>
  <c r="Q279" i="92"/>
  <c r="Q266" i="92"/>
  <c r="Q36" i="92"/>
  <c r="Q151" i="92"/>
  <c r="Q265" i="92"/>
  <c r="Q203" i="92"/>
  <c r="Q252" i="92"/>
  <c r="Q88" i="92"/>
  <c r="Q236" i="92"/>
  <c r="Q141" i="92"/>
  <c r="Q230" i="92"/>
  <c r="Q235" i="92"/>
  <c r="Q260" i="92"/>
  <c r="Q116" i="92"/>
  <c r="Q152" i="92"/>
  <c r="Q83" i="92"/>
  <c r="Q70" i="92"/>
  <c r="Q71" i="92"/>
  <c r="Q75" i="92"/>
  <c r="Q178" i="92"/>
  <c r="Q125" i="92"/>
  <c r="Q38" i="92"/>
  <c r="Q105" i="92"/>
  <c r="Q241" i="92"/>
  <c r="Q222" i="92"/>
  <c r="Q37" i="92"/>
  <c r="Q302" i="92"/>
  <c r="Q198" i="92"/>
  <c r="Q226" i="92"/>
  <c r="Q19" i="92"/>
  <c r="Q277" i="92"/>
  <c r="Q188" i="92"/>
  <c r="Q171" i="92"/>
  <c r="Q177" i="92"/>
  <c r="Q262" i="92"/>
  <c r="Q285" i="92"/>
  <c r="Q121" i="92"/>
  <c r="Q195" i="92"/>
  <c r="Q20" i="92"/>
  <c r="Q147" i="92"/>
  <c r="Q17" i="92"/>
  <c r="Q186" i="92"/>
  <c r="Q50" i="92"/>
  <c r="Q197" i="92"/>
  <c r="Q102" i="92"/>
  <c r="Q286" i="92"/>
  <c r="Q87" i="92"/>
  <c r="Q136" i="92"/>
  <c r="Q184" i="92"/>
  <c r="Q272" i="92"/>
  <c r="Q256" i="92"/>
  <c r="Q244" i="92"/>
  <c r="Q58" i="92"/>
  <c r="Q8" i="92"/>
  <c r="Q24" i="92"/>
  <c r="Q223" i="92"/>
  <c r="Q293" i="92"/>
  <c r="Q291" i="92"/>
  <c r="Q89" i="92"/>
  <c r="Q3" i="92"/>
  <c r="Q182" i="92"/>
  <c r="Q31" i="92"/>
  <c r="Q294" i="92"/>
  <c r="Q211" i="92"/>
  <c r="Q96" i="92"/>
  <c r="Q232" i="92"/>
  <c r="Q60" i="92"/>
  <c r="Q284" i="92"/>
  <c r="Q135" i="92"/>
  <c r="Q176" i="92"/>
  <c r="Q155" i="92"/>
  <c r="Q270" i="92"/>
  <c r="Q22" i="92"/>
  <c r="Q271" i="92"/>
  <c r="Q110" i="92"/>
  <c r="Q103" i="92"/>
  <c r="Q283" i="92"/>
  <c r="Q275" i="92"/>
  <c r="Q11" i="92"/>
  <c r="Q46" i="92"/>
  <c r="Q27" i="92"/>
  <c r="Q205" i="92"/>
  <c r="Q257" i="92"/>
  <c r="Q239" i="92"/>
  <c r="Q233" i="92"/>
  <c r="Q25" i="92"/>
  <c r="Q251" i="92"/>
  <c r="Q264" i="92"/>
  <c r="Q32" i="92"/>
  <c r="Q253" i="92"/>
  <c r="Q93" i="92"/>
  <c r="Q128" i="92"/>
  <c r="Q138" i="92"/>
  <c r="Q202" i="92"/>
  <c r="Q254" i="92"/>
  <c r="Q84" i="92"/>
  <c r="Q273" i="92"/>
  <c r="Q112" i="92"/>
  <c r="Q225" i="92"/>
  <c r="Q278" i="92"/>
  <c r="Q137" i="92"/>
  <c r="Q175" i="92"/>
  <c r="Q299" i="92"/>
  <c r="Q168" i="92"/>
  <c r="Q297" i="92"/>
  <c r="Q80" i="92"/>
  <c r="M64" i="92"/>
  <c r="N128" i="92"/>
  <c r="M205" i="92"/>
  <c r="M215" i="92"/>
  <c r="N41" i="92"/>
  <c r="M224" i="92"/>
  <c r="N185" i="92"/>
  <c r="M71" i="92"/>
  <c r="N127" i="92"/>
  <c r="M139" i="92"/>
  <c r="M187" i="92"/>
  <c r="M45" i="92"/>
  <c r="M124" i="92"/>
  <c r="M246" i="92"/>
  <c r="N188" i="92"/>
  <c r="M120" i="92"/>
  <c r="M78" i="92"/>
  <c r="N76" i="92"/>
  <c r="M76" i="92"/>
  <c r="N183" i="92"/>
  <c r="N279" i="92"/>
  <c r="N168" i="92"/>
  <c r="N156" i="92"/>
  <c r="N210" i="92"/>
  <c r="N74" i="92"/>
  <c r="N135" i="92"/>
  <c r="N254" i="92"/>
  <c r="M185" i="92"/>
  <c r="N75" i="92"/>
  <c r="N190" i="92"/>
  <c r="M72" i="92"/>
  <c r="N253" i="92"/>
  <c r="N276" i="92"/>
  <c r="M283" i="92"/>
  <c r="N176" i="92"/>
  <c r="N78" i="92"/>
  <c r="N244" i="92"/>
  <c r="N171" i="92"/>
  <c r="N61" i="92"/>
  <c r="N63" i="92"/>
  <c r="M60" i="92"/>
  <c r="M59" i="92"/>
  <c r="N70" i="92"/>
  <c r="M44" i="92"/>
  <c r="N69" i="92"/>
  <c r="M250" i="92"/>
  <c r="N224" i="92"/>
  <c r="M249" i="92"/>
  <c r="N252" i="92"/>
  <c r="M248" i="92"/>
  <c r="N64" i="92"/>
  <c r="N240" i="92"/>
  <c r="M242" i="92"/>
  <c r="M278" i="92"/>
  <c r="N242" i="92"/>
  <c r="N40" i="92"/>
  <c r="M126" i="92"/>
  <c r="N204" i="92"/>
  <c r="N283" i="92"/>
  <c r="M204" i="92"/>
  <c r="N136" i="92"/>
  <c r="M206" i="92"/>
  <c r="M225" i="92"/>
  <c r="M130" i="92"/>
  <c r="M281" i="92"/>
  <c r="N73" i="92"/>
  <c r="M190" i="92"/>
  <c r="N219" i="92"/>
  <c r="N173" i="92"/>
  <c r="M178" i="92"/>
  <c r="M221" i="92"/>
  <c r="N79" i="92"/>
  <c r="M41" i="92"/>
  <c r="M279" i="92"/>
  <c r="M216" i="92"/>
  <c r="N181" i="92"/>
  <c r="N134" i="92"/>
  <c r="M73" i="92"/>
  <c r="N222" i="92"/>
  <c r="M222" i="92"/>
  <c r="M141" i="92"/>
  <c r="N170" i="92"/>
  <c r="M217" i="92"/>
  <c r="M132" i="92"/>
  <c r="M123" i="92"/>
  <c r="N141" i="92"/>
  <c r="N277" i="92"/>
  <c r="N239" i="92"/>
  <c r="N158" i="92"/>
  <c r="M174" i="92"/>
  <c r="M125" i="92"/>
  <c r="N162" i="92"/>
  <c r="M135" i="92"/>
  <c r="N184" i="92"/>
  <c r="M176" i="92"/>
  <c r="N221" i="92"/>
  <c r="M211" i="92"/>
  <c r="M243" i="92"/>
  <c r="N180" i="92"/>
  <c r="M219" i="92"/>
  <c r="M186" i="92"/>
  <c r="M276" i="92"/>
  <c r="M210" i="92"/>
  <c r="N155" i="92"/>
  <c r="M140" i="92"/>
  <c r="N186" i="92"/>
  <c r="M167" i="92"/>
  <c r="N257" i="92"/>
  <c r="N161" i="92"/>
  <c r="N72" i="92"/>
  <c r="M61" i="92"/>
  <c r="M42" i="92"/>
  <c r="N68" i="92"/>
  <c r="N182" i="92"/>
  <c r="N246" i="92"/>
  <c r="M280" i="92"/>
  <c r="M241" i="92"/>
  <c r="N259" i="92"/>
  <c r="N255" i="92"/>
  <c r="M181" i="92"/>
  <c r="M171" i="92"/>
  <c r="M79" i="92"/>
  <c r="N189" i="92"/>
  <c r="M175" i="92"/>
  <c r="N247" i="92"/>
  <c r="M213" i="92"/>
  <c r="N154" i="92"/>
  <c r="N280" i="92"/>
  <c r="M179" i="92"/>
  <c r="M118" i="92"/>
  <c r="N118" i="92"/>
  <c r="N177" i="92"/>
  <c r="M131" i="92"/>
  <c r="M212" i="92"/>
  <c r="N211" i="92"/>
  <c r="N256" i="92"/>
  <c r="M214" i="92"/>
  <c r="N169" i="92"/>
  <c r="N245" i="92"/>
  <c r="N225" i="92"/>
  <c r="N214" i="92"/>
  <c r="M220" i="92"/>
  <c r="N164" i="92"/>
  <c r="N250" i="92"/>
  <c r="N137" i="92"/>
  <c r="N165" i="92"/>
  <c r="N258" i="92"/>
  <c r="M183" i="92"/>
  <c r="M218" i="92"/>
  <c r="N178" i="92"/>
  <c r="M122" i="92"/>
  <c r="M134" i="92"/>
  <c r="M136" i="92"/>
  <c r="M43" i="92"/>
  <c r="M177" i="92"/>
  <c r="N130" i="92"/>
  <c r="N243" i="92"/>
  <c r="M180" i="92"/>
  <c r="N260" i="92"/>
  <c r="M284" i="92"/>
  <c r="N278" i="92"/>
  <c r="N215" i="92"/>
  <c r="M69" i="92"/>
  <c r="N206" i="92"/>
  <c r="N248" i="92"/>
  <c r="M169" i="92"/>
  <c r="N163" i="92"/>
  <c r="M172" i="92"/>
  <c r="N179" i="92"/>
  <c r="N132" i="92"/>
  <c r="M223" i="92"/>
  <c r="N220" i="92"/>
  <c r="M138" i="92"/>
  <c r="M182" i="92"/>
  <c r="M239" i="92"/>
  <c r="N157" i="92"/>
  <c r="N138" i="92"/>
  <c r="N241" i="92"/>
  <c r="M127" i="92"/>
  <c r="N172" i="92"/>
  <c r="N282" i="92"/>
  <c r="N42" i="92"/>
  <c r="M240" i="92"/>
  <c r="N251" i="92"/>
  <c r="M77" i="92"/>
  <c r="M188" i="92"/>
  <c r="N217" i="92"/>
  <c r="N174" i="92"/>
  <c r="M128" i="92"/>
  <c r="N205" i="92"/>
  <c r="M277" i="92"/>
  <c r="N167" i="92"/>
  <c r="M168" i="92"/>
  <c r="N133" i="92"/>
  <c r="N139" i="92"/>
  <c r="N131" i="92"/>
  <c r="M74" i="92"/>
  <c r="N223" i="92"/>
  <c r="M63" i="92"/>
  <c r="M121" i="92"/>
  <c r="N262" i="92"/>
  <c r="M170" i="92"/>
  <c r="M247" i="92"/>
  <c r="M245" i="92"/>
  <c r="N159" i="92"/>
  <c r="N77" i="92"/>
  <c r="M189" i="92"/>
  <c r="N59" i="92"/>
  <c r="M70" i="92"/>
  <c r="N187" i="92"/>
  <c r="N71" i="92"/>
  <c r="N218" i="92"/>
  <c r="N284" i="92"/>
  <c r="M184" i="92"/>
  <c r="N140" i="92"/>
  <c r="N62" i="92"/>
  <c r="N212" i="92"/>
  <c r="M75" i="92"/>
  <c r="N281" i="92"/>
  <c r="M282" i="92"/>
  <c r="M62" i="92"/>
  <c r="N249" i="92"/>
  <c r="N160" i="92"/>
  <c r="M68" i="92"/>
  <c r="N216" i="92"/>
  <c r="M244" i="92"/>
  <c r="M119" i="92"/>
  <c r="M137" i="92"/>
  <c r="M133" i="92"/>
  <c r="N261" i="92"/>
  <c r="N213" i="92"/>
  <c r="N60" i="92"/>
  <c r="J64" i="105"/>
  <c r="N129" i="92"/>
  <c r="N120" i="92"/>
  <c r="N121" i="92"/>
  <c r="M129" i="92"/>
  <c r="N123" i="92"/>
  <c r="N119" i="92"/>
  <c r="J77" i="105"/>
  <c r="J74" i="105"/>
  <c r="J67" i="102"/>
  <c r="J64" i="102"/>
  <c r="J61" i="102"/>
  <c r="Q41" i="120"/>
  <c r="Q40" i="120"/>
  <c r="Q40" i="92" l="1"/>
  <c r="Q41" i="92"/>
  <c r="N122" i="92"/>
  <c r="N44" i="92"/>
  <c r="N125" i="92"/>
  <c r="N124" i="92"/>
  <c r="N126" i="92"/>
  <c r="N43" i="92"/>
  <c r="N45" i="92"/>
  <c r="D100" i="105"/>
  <c r="D49" i="109" l="1"/>
  <c r="D46" i="109"/>
  <c r="D43" i="109"/>
  <c r="D39" i="109"/>
  <c r="D36" i="109"/>
  <c r="D33" i="109"/>
  <c r="D58" i="108" l="1"/>
  <c r="D55" i="108"/>
  <c r="D52" i="108"/>
  <c r="D48" i="108"/>
  <c r="D45" i="108"/>
  <c r="D42" i="108"/>
  <c r="D45" i="107"/>
  <c r="Q224" i="117"/>
  <c r="Q248" i="120"/>
  <c r="Q250" i="120"/>
  <c r="Q249" i="120"/>
  <c r="Q245" i="120"/>
  <c r="Q247" i="120"/>
  <c r="Q246" i="120"/>
  <c r="Q213" i="117"/>
  <c r="Q245" i="92" l="1"/>
  <c r="Q246" i="92"/>
  <c r="Q248" i="92"/>
  <c r="Q247" i="92"/>
  <c r="Q249" i="92"/>
  <c r="Q250" i="92"/>
  <c r="O224" i="92"/>
  <c r="O213" i="92"/>
  <c r="D72" i="107"/>
  <c r="D69" i="107"/>
  <c r="D66" i="107"/>
  <c r="D62" i="107"/>
  <c r="D59" i="107"/>
  <c r="D56" i="107"/>
  <c r="D125" i="106"/>
  <c r="D122" i="106"/>
  <c r="D115" i="106"/>
  <c r="D112" i="106"/>
  <c r="D109" i="106"/>
  <c r="J81" i="106"/>
  <c r="D121" i="105"/>
  <c r="D118" i="105"/>
  <c r="D115" i="105"/>
  <c r="D110" i="105"/>
  <c r="D107" i="105"/>
  <c r="D104" i="105"/>
  <c r="D101" i="104"/>
  <c r="D98" i="104"/>
  <c r="D95" i="104"/>
  <c r="D91" i="104"/>
  <c r="D88" i="104"/>
  <c r="D85" i="104"/>
  <c r="Q218" i="117"/>
  <c r="Q217" i="117"/>
  <c r="Q203" i="117"/>
  <c r="Q219" i="117"/>
  <c r="Q216" i="117"/>
  <c r="Q217" i="120"/>
  <c r="Q221" i="120"/>
  <c r="Q220" i="117"/>
  <c r="Q221" i="117"/>
  <c r="Q220" i="120"/>
  <c r="Q218" i="120"/>
  <c r="Q216" i="120"/>
  <c r="Q219" i="120"/>
  <c r="Q220" i="92" l="1"/>
  <c r="Q218" i="92"/>
  <c r="Q216" i="92"/>
  <c r="Q217" i="92"/>
  <c r="Q221" i="92"/>
  <c r="Q219" i="92"/>
  <c r="O219" i="92"/>
  <c r="O203" i="92"/>
  <c r="O217" i="92"/>
  <c r="O220" i="92"/>
  <c r="O218" i="92"/>
  <c r="O216" i="92"/>
  <c r="O221" i="92"/>
  <c r="M173" i="92"/>
  <c r="J96" i="108"/>
  <c r="J93" i="108"/>
  <c r="J90" i="108"/>
  <c r="J87" i="108"/>
  <c r="J84" i="108"/>
  <c r="J81" i="108"/>
  <c r="J78" i="108"/>
  <c r="J75" i="108"/>
  <c r="J72" i="108"/>
  <c r="J69" i="108"/>
  <c r="J66" i="108"/>
  <c r="J63" i="108"/>
  <c r="J53" i="106"/>
  <c r="J50" i="106"/>
  <c r="J47" i="106"/>
  <c r="J44" i="106"/>
  <c r="J41" i="106"/>
  <c r="J38" i="106"/>
  <c r="J35" i="106"/>
  <c r="J32" i="106"/>
  <c r="J29" i="106"/>
  <c r="J26" i="106"/>
  <c r="J23" i="106"/>
  <c r="J20" i="106"/>
  <c r="M253" i="92" l="1"/>
  <c r="M257" i="92"/>
  <c r="M261" i="92"/>
  <c r="M254" i="92"/>
  <c r="M258" i="92"/>
  <c r="M262" i="92"/>
  <c r="M251" i="92"/>
  <c r="M259" i="92"/>
  <c r="M255" i="92"/>
  <c r="M252" i="92"/>
  <c r="M256" i="92"/>
  <c r="M260" i="92"/>
  <c r="M156" i="92"/>
  <c r="M164" i="92"/>
  <c r="M157" i="92"/>
  <c r="M161" i="92"/>
  <c r="M165" i="92"/>
  <c r="M154" i="92"/>
  <c r="M158" i="92"/>
  <c r="M162" i="92"/>
  <c r="M160" i="92"/>
  <c r="M155" i="92"/>
  <c r="M159" i="92"/>
  <c r="M163" i="92"/>
  <c r="D66" i="106"/>
  <c r="D63" i="106"/>
  <c r="D96" i="108" l="1"/>
  <c r="D93" i="108"/>
  <c r="D90" i="108"/>
  <c r="D87" i="108"/>
  <c r="D84" i="108"/>
  <c r="D81" i="108"/>
  <c r="D78" i="108"/>
  <c r="D75" i="108"/>
  <c r="D72" i="108"/>
  <c r="D69" i="108"/>
  <c r="D66" i="108"/>
  <c r="D63" i="108"/>
  <c r="D29" i="106"/>
  <c r="D26" i="106"/>
  <c r="D23" i="106"/>
  <c r="D20" i="106"/>
  <c r="D41" i="106"/>
  <c r="D38" i="106"/>
  <c r="D35" i="106"/>
  <c r="D32" i="106"/>
  <c r="Q245" i="117"/>
  <c r="Q31" i="117"/>
  <c r="Q150" i="117"/>
  <c r="Q136" i="117"/>
  <c r="Q161" i="117"/>
  <c r="Q19" i="117"/>
  <c r="Q260" i="117"/>
  <c r="Q147" i="117"/>
  <c r="Q251" i="117"/>
  <c r="Q32" i="117"/>
  <c r="Q48" i="117"/>
  <c r="Q246" i="117"/>
  <c r="Q158" i="117"/>
  <c r="Q248" i="117"/>
  <c r="Q160" i="117"/>
  <c r="Q36" i="117"/>
  <c r="Q145" i="117"/>
  <c r="Q30" i="117"/>
  <c r="Q255" i="117"/>
  <c r="Q155" i="117"/>
  <c r="Q33" i="117"/>
  <c r="Q28" i="117"/>
  <c r="Q39" i="117"/>
  <c r="Q21" i="117"/>
  <c r="Q38" i="117"/>
  <c r="Q25" i="117"/>
  <c r="Q249" i="117"/>
  <c r="Q252" i="117"/>
  <c r="Q115" i="117"/>
  <c r="Q134" i="117"/>
  <c r="Q35" i="117"/>
  <c r="Q146" i="117"/>
  <c r="Q144" i="117"/>
  <c r="Q139" i="117"/>
  <c r="Q257" i="117"/>
  <c r="Q284" i="117"/>
  <c r="Q149" i="117"/>
  <c r="Q156" i="117"/>
  <c r="Q247" i="117"/>
  <c r="Q283" i="117"/>
  <c r="Q16" i="117"/>
  <c r="Q238" i="117"/>
  <c r="Q116" i="117"/>
  <c r="Q279" i="117"/>
  <c r="Q256" i="117"/>
  <c r="Q135" i="117"/>
  <c r="Q159" i="117"/>
  <c r="Q151" i="117"/>
  <c r="Q253" i="117"/>
  <c r="Q18" i="117"/>
  <c r="Q117" i="117"/>
  <c r="Q261" i="117"/>
  <c r="Q34" i="117"/>
  <c r="Q137" i="117"/>
  <c r="Q22" i="117"/>
  <c r="Q254" i="117"/>
  <c r="Q142" i="117"/>
  <c r="Q47" i="117"/>
  <c r="Q29" i="117"/>
  <c r="Q154" i="117"/>
  <c r="Q143" i="117"/>
  <c r="Q280" i="117"/>
  <c r="Q50" i="117"/>
  <c r="Q23" i="117"/>
  <c r="Q262" i="117"/>
  <c r="Q27" i="117"/>
  <c r="Q258" i="117"/>
  <c r="Q259" i="117"/>
  <c r="Q46" i="117"/>
  <c r="Q26" i="117"/>
  <c r="Q282" i="117"/>
  <c r="Q17" i="117"/>
  <c r="Q24" i="117"/>
  <c r="Q250" i="117"/>
  <c r="Q157" i="117"/>
  <c r="Q152" i="117"/>
  <c r="Q49" i="117"/>
  <c r="Q20" i="117"/>
  <c r="Q275" i="117"/>
  <c r="Q153" i="117"/>
  <c r="Q37" i="117"/>
  <c r="Q138" i="117"/>
  <c r="Q3" i="117"/>
  <c r="Q148" i="117"/>
  <c r="Q281" i="117"/>
  <c r="O3" i="92" l="1"/>
  <c r="R3" i="92"/>
  <c r="O279" i="92"/>
  <c r="O115" i="92"/>
  <c r="O36" i="92"/>
  <c r="O259" i="92"/>
  <c r="O150" i="92"/>
  <c r="O249" i="92"/>
  <c r="O275" i="92"/>
  <c r="O149" i="92"/>
  <c r="O158" i="92"/>
  <c r="O46" i="92"/>
  <c r="O283" i="92"/>
  <c r="O135" i="92"/>
  <c r="O116" i="92"/>
  <c r="O30" i="92"/>
  <c r="O146" i="92"/>
  <c r="O139" i="92"/>
  <c r="O142" i="92"/>
  <c r="O152" i="92"/>
  <c r="O145" i="92"/>
  <c r="O238" i="92"/>
  <c r="O260" i="92"/>
  <c r="O282" i="92"/>
  <c r="O256" i="92"/>
  <c r="O23" i="92"/>
  <c r="O254" i="92"/>
  <c r="O284" i="92"/>
  <c r="O143" i="92"/>
  <c r="O48" i="92"/>
  <c r="O147" i="92"/>
  <c r="O255" i="92"/>
  <c r="O250" i="92"/>
  <c r="O159" i="92"/>
  <c r="O49" i="92"/>
  <c r="O117" i="92"/>
  <c r="O134" i="92"/>
  <c r="O31" i="92"/>
  <c r="O160" i="92"/>
  <c r="O33" i="92"/>
  <c r="O248" i="92"/>
  <c r="O155" i="92"/>
  <c r="O247" i="92"/>
  <c r="O280" i="92"/>
  <c r="O27" i="92"/>
  <c r="O39" i="92"/>
  <c r="O246" i="92"/>
  <c r="O50" i="92"/>
  <c r="O136" i="92"/>
  <c r="O137" i="92"/>
  <c r="O156" i="92"/>
  <c r="O16" i="92"/>
  <c r="O24" i="92"/>
  <c r="O245" i="92"/>
  <c r="O34" i="92"/>
  <c r="O161" i="92"/>
  <c r="O261" i="92"/>
  <c r="O262" i="92"/>
  <c r="O148" i="92"/>
  <c r="O251" i="92"/>
  <c r="O28" i="92"/>
  <c r="O22" i="92"/>
  <c r="O25" i="92"/>
  <c r="O29" i="92"/>
  <c r="O253" i="92"/>
  <c r="O138" i="92"/>
  <c r="O257" i="92"/>
  <c r="O37" i="92"/>
  <c r="O153" i="92"/>
  <c r="O26" i="92"/>
  <c r="O21" i="92"/>
  <c r="O19" i="92"/>
  <c r="O252" i="92"/>
  <c r="O17" i="92"/>
  <c r="O18" i="92"/>
  <c r="O144" i="92"/>
  <c r="O157" i="92"/>
  <c r="O20" i="92"/>
  <c r="O258" i="92"/>
  <c r="O38" i="92"/>
  <c r="O281" i="92"/>
  <c r="O151" i="92"/>
  <c r="O32" i="92"/>
  <c r="O35" i="92"/>
  <c r="O154" i="92"/>
  <c r="O47" i="92"/>
  <c r="D76" i="105"/>
  <c r="D73" i="105"/>
  <c r="D70" i="105"/>
  <c r="D55" i="105"/>
  <c r="D52" i="105"/>
  <c r="D49" i="105"/>
  <c r="D68" i="104"/>
  <c r="D65" i="104"/>
  <c r="D62" i="104"/>
  <c r="D29" i="104"/>
  <c r="D42" i="104"/>
  <c r="D26" i="104"/>
  <c r="D23" i="104"/>
  <c r="Q64" i="117"/>
  <c r="Q61" i="117"/>
  <c r="Q77" i="117"/>
  <c r="Q60" i="117"/>
  <c r="Q120" i="117"/>
  <c r="Q80" i="117"/>
  <c r="Q126" i="117"/>
  <c r="Q64" i="120"/>
  <c r="Q65" i="117"/>
  <c r="Q79" i="117"/>
  <c r="Q184" i="117"/>
  <c r="Q66" i="117"/>
  <c r="Q74" i="117"/>
  <c r="Q168" i="117"/>
  <c r="Q124" i="117"/>
  <c r="Q58" i="117"/>
  <c r="Q118" i="117"/>
  <c r="Q180" i="117"/>
  <c r="Q67" i="117"/>
  <c r="Q75" i="117"/>
  <c r="Q70" i="117"/>
  <c r="Q119" i="117"/>
  <c r="Q78" i="117"/>
  <c r="Q68" i="117"/>
  <c r="Q69" i="117"/>
  <c r="Q59" i="117"/>
  <c r="Q166" i="117"/>
  <c r="Q125" i="117"/>
  <c r="Q181" i="117"/>
  <c r="Q76" i="117"/>
  <c r="Q183" i="117"/>
  <c r="Q64" i="92" l="1"/>
  <c r="O78" i="92"/>
  <c r="O67" i="92"/>
  <c r="O74" i="92"/>
  <c r="O183" i="92"/>
  <c r="O69" i="92"/>
  <c r="O168" i="92"/>
  <c r="O184" i="92"/>
  <c r="O118" i="92"/>
  <c r="O59" i="92"/>
  <c r="O79" i="92"/>
  <c r="O66" i="92"/>
  <c r="O70" i="92"/>
  <c r="O60" i="92"/>
  <c r="O80" i="92"/>
  <c r="O65" i="92"/>
  <c r="O124" i="92"/>
  <c r="O61" i="92"/>
  <c r="O126" i="92"/>
  <c r="O77" i="92"/>
  <c r="O180" i="92"/>
  <c r="O68" i="92"/>
  <c r="O181" i="92"/>
  <c r="O58" i="92"/>
  <c r="O64" i="92"/>
  <c r="O120" i="92"/>
  <c r="O119" i="92"/>
  <c r="O75" i="92"/>
  <c r="O166" i="92"/>
  <c r="O76" i="92"/>
  <c r="O125" i="92"/>
  <c r="J50" i="102"/>
  <c r="M40" i="92" l="1"/>
  <c r="Q295" i="117"/>
  <c r="Q290" i="117"/>
  <c r="Q291" i="117"/>
  <c r="Q296" i="117"/>
  <c r="Q289" i="117"/>
  <c r="Q292" i="117"/>
  <c r="Q294" i="117"/>
  <c r="Q288" i="117"/>
  <c r="Q297" i="117"/>
  <c r="Q293" i="117"/>
  <c r="O295" i="92" l="1"/>
  <c r="O297" i="92"/>
  <c r="O291" i="92"/>
  <c r="O294" i="92"/>
  <c r="O290" i="92"/>
  <c r="O293" i="92"/>
  <c r="O288" i="92"/>
  <c r="O296" i="92"/>
  <c r="O289" i="92"/>
  <c r="O292" i="92"/>
  <c r="D60" i="105"/>
  <c r="Q105" i="117"/>
  <c r="Q81" i="117"/>
  <c r="Q108" i="117"/>
  <c r="Q98" i="117"/>
  <c r="Q270" i="117"/>
  <c r="Q191" i="117"/>
  <c r="Q271" i="117"/>
  <c r="Q100" i="117"/>
  <c r="Q5" i="117"/>
  <c r="Q54" i="117"/>
  <c r="Q89" i="117"/>
  <c r="Q166" i="123"/>
  <c r="Q52" i="117"/>
  <c r="Q286" i="117"/>
  <c r="Q232" i="117"/>
  <c r="Q227" i="117"/>
  <c r="Q200" i="117"/>
  <c r="Q113" i="117"/>
  <c r="Q13" i="117"/>
  <c r="Q237" i="117"/>
  <c r="Q104" i="117"/>
  <c r="Q193" i="117"/>
  <c r="Q268" i="117"/>
  <c r="Q93" i="117"/>
  <c r="Q233" i="117"/>
  <c r="Q230" i="117"/>
  <c r="Q272" i="117"/>
  <c r="Q101" i="117"/>
  <c r="Q121" i="117"/>
  <c r="Q106" i="117"/>
  <c r="Q99" i="117"/>
  <c r="Q8" i="117"/>
  <c r="Q10" i="117"/>
  <c r="Q12" i="117"/>
  <c r="Q274" i="117"/>
  <c r="Q97" i="117"/>
  <c r="Q95" i="117"/>
  <c r="Q266" i="117"/>
  <c r="Q94" i="117"/>
  <c r="Q192" i="117"/>
  <c r="Q229" i="117"/>
  <c r="Q87" i="117"/>
  <c r="Q103" i="117"/>
  <c r="Q53" i="117"/>
  <c r="Q55" i="117"/>
  <c r="Q92" i="117"/>
  <c r="Q269" i="117"/>
  <c r="Q226" i="117"/>
  <c r="Q56" i="117"/>
  <c r="Q273" i="117"/>
  <c r="Q96" i="117"/>
  <c r="Q7" i="117"/>
  <c r="Q112" i="117"/>
  <c r="Q84" i="117"/>
  <c r="Q201" i="117"/>
  <c r="Q51" i="117"/>
  <c r="Q265" i="117"/>
  <c r="Q88" i="117"/>
  <c r="Q6" i="117"/>
  <c r="Q267" i="117"/>
  <c r="Q86" i="117"/>
  <c r="Q57" i="117"/>
  <c r="Q195" i="117"/>
  <c r="Q263" i="117"/>
  <c r="Q9" i="117"/>
  <c r="Q228" i="117"/>
  <c r="Q234" i="117"/>
  <c r="Q82" i="117"/>
  <c r="Q231" i="117"/>
  <c r="Q90" i="117"/>
  <c r="Q109" i="117"/>
  <c r="Q85" i="117"/>
  <c r="Q114" i="117"/>
  <c r="Q111" i="117"/>
  <c r="Q235" i="117"/>
  <c r="Q15" i="117"/>
  <c r="Q199" i="117"/>
  <c r="Q202" i="117"/>
  <c r="Q197" i="117"/>
  <c r="Q102" i="117"/>
  <c r="Q194" i="117"/>
  <c r="Q110" i="117"/>
  <c r="Q107" i="117"/>
  <c r="Q264" i="117"/>
  <c r="Q196" i="117"/>
  <c r="Q11" i="117"/>
  <c r="Q198" i="117"/>
  <c r="Q14" i="117"/>
  <c r="Q91" i="117"/>
  <c r="Q4" i="117"/>
  <c r="Q236" i="117"/>
  <c r="Q287" i="117"/>
  <c r="Q285" i="117"/>
  <c r="Q83" i="117"/>
  <c r="P166" i="92" l="1"/>
  <c r="O228" i="92"/>
  <c r="O8" i="92"/>
  <c r="O201" i="92"/>
  <c r="O196" i="92"/>
  <c r="O4" i="92"/>
  <c r="O84" i="92"/>
  <c r="O192" i="92"/>
  <c r="O14" i="92"/>
  <c r="O121" i="92"/>
  <c r="O105" i="92"/>
  <c r="O104" i="92"/>
  <c r="O100" i="92"/>
  <c r="O286" i="92"/>
  <c r="O95" i="92"/>
  <c r="O235" i="92"/>
  <c r="O91" i="92"/>
  <c r="O194" i="92"/>
  <c r="O191" i="92"/>
  <c r="O81" i="92"/>
  <c r="O231" i="92"/>
  <c r="O11" i="92"/>
  <c r="O99" i="92"/>
  <c r="O52" i="92"/>
  <c r="O197" i="92"/>
  <c r="O15" i="92"/>
  <c r="O285" i="92"/>
  <c r="O103" i="92"/>
  <c r="O101" i="92"/>
  <c r="O263" i="92"/>
  <c r="O265" i="92"/>
  <c r="O97" i="92"/>
  <c r="O270" i="92"/>
  <c r="O232" i="92"/>
  <c r="O6" i="92"/>
  <c r="O13" i="92"/>
  <c r="O234" i="92"/>
  <c r="O9" i="92"/>
  <c r="O96" i="92"/>
  <c r="O113" i="92"/>
  <c r="O12" i="92"/>
  <c r="O274" i="92"/>
  <c r="O83" i="92"/>
  <c r="O200" i="92"/>
  <c r="O93" i="92"/>
  <c r="O198" i="92"/>
  <c r="O114" i="92"/>
  <c r="O267" i="92"/>
  <c r="O88" i="92"/>
  <c r="O195" i="92"/>
  <c r="O89" i="92"/>
  <c r="O98" i="92"/>
  <c r="O273" i="92"/>
  <c r="O264" i="92"/>
  <c r="O287" i="92"/>
  <c r="O236" i="92"/>
  <c r="O90" i="92"/>
  <c r="O266" i="92"/>
  <c r="O7" i="92"/>
  <c r="O202" i="92"/>
  <c r="O111" i="92"/>
  <c r="O230" i="92"/>
  <c r="O51" i="92"/>
  <c r="O237" i="92"/>
  <c r="O268" i="92"/>
  <c r="O57" i="92"/>
  <c r="O106" i="92"/>
  <c r="O107" i="92"/>
  <c r="O92" i="92"/>
  <c r="O229" i="92"/>
  <c r="O199" i="92"/>
  <c r="O82" i="92"/>
  <c r="O56" i="92"/>
  <c r="O94" i="92"/>
  <c r="O233" i="92"/>
  <c r="O86" i="92"/>
  <c r="O110" i="92"/>
  <c r="O102" i="92"/>
  <c r="O85" i="92"/>
  <c r="O54" i="92"/>
  <c r="O10" i="92"/>
  <c r="O87" i="92"/>
  <c r="O53" i="92"/>
  <c r="O227" i="92"/>
  <c r="O109" i="92"/>
  <c r="O108" i="92"/>
  <c r="O193" i="92"/>
  <c r="O271" i="92"/>
  <c r="O269" i="92"/>
  <c r="O226" i="92"/>
  <c r="O5" i="92"/>
  <c r="O272" i="92"/>
  <c r="O55" i="92"/>
  <c r="O112" i="92"/>
  <c r="D36" i="104"/>
  <c r="D39" i="104"/>
  <c r="Q62" i="117"/>
  <c r="Q63" i="117"/>
  <c r="Q63" i="120"/>
  <c r="Q62" i="120"/>
  <c r="Q63" i="92" l="1"/>
  <c r="Q62" i="92"/>
  <c r="O63" i="92"/>
  <c r="O62" i="92"/>
  <c r="U174" i="117"/>
  <c r="U131" i="117"/>
  <c r="U116" i="117"/>
  <c r="U115" i="117"/>
  <c r="U110" i="117"/>
  <c r="U109" i="117"/>
  <c r="U104" i="117"/>
  <c r="U103" i="117"/>
  <c r="U98" i="117"/>
  <c r="U97" i="117"/>
  <c r="U92" i="117"/>
  <c r="U91" i="117"/>
  <c r="U86" i="117"/>
  <c r="U85" i="117"/>
  <c r="U73" i="117"/>
  <c r="U72" i="117"/>
  <c r="U39" i="117"/>
  <c r="U38" i="117"/>
  <c r="U33" i="117"/>
  <c r="U32" i="117"/>
  <c r="U27" i="117"/>
  <c r="U26" i="117"/>
  <c r="U21" i="117"/>
  <c r="U20" i="117"/>
  <c r="D63" i="102" l="1"/>
  <c r="D60" i="102"/>
  <c r="D56" i="102"/>
  <c r="Q42" i="117"/>
  <c r="Q43" i="117"/>
  <c r="Q44" i="117"/>
  <c r="O44" i="92" l="1"/>
  <c r="O42" i="92"/>
  <c r="O43" i="92"/>
  <c r="D53" i="102"/>
  <c r="D50" i="102"/>
  <c r="D66" i="102"/>
  <c r="Q40" i="117"/>
  <c r="Q45" i="117"/>
  <c r="Q41" i="117"/>
  <c r="O45" i="92" l="1"/>
  <c r="O41" i="92"/>
  <c r="O40" i="92"/>
  <c r="D96" i="105" l="1"/>
  <c r="Q132" i="117"/>
  <c r="O132" i="92" l="1"/>
  <c r="J91" i="106"/>
  <c r="N175" i="92" l="1"/>
  <c r="Y131" i="92"/>
  <c r="D29" i="109" l="1"/>
  <c r="D26" i="109"/>
  <c r="D23" i="109"/>
  <c r="D22" i="108"/>
  <c r="D90" i="106"/>
  <c r="D100" i="106"/>
  <c r="D97" i="106"/>
  <c r="D94" i="106"/>
  <c r="D86" i="106"/>
  <c r="D81" i="106"/>
  <c r="D77" i="106"/>
  <c r="D74" i="106"/>
  <c r="D71" i="106"/>
  <c r="D44" i="106"/>
  <c r="D92" i="105"/>
  <c r="D89" i="105"/>
  <c r="D83" i="105"/>
  <c r="D78" i="104"/>
  <c r="D75" i="104"/>
  <c r="A6" i="26"/>
  <c r="A7" i="26" s="1"/>
  <c r="A8" i="26" s="1"/>
  <c r="A9" i="26" s="1"/>
  <c r="A10" i="26" s="1"/>
  <c r="A11" i="26" s="1"/>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Y174" i="92"/>
  <c r="Y116" i="92"/>
  <c r="Y115" i="92"/>
  <c r="Y110" i="92"/>
  <c r="Y109" i="92"/>
  <c r="Y104" i="92"/>
  <c r="Y103" i="92"/>
  <c r="Y98" i="92"/>
  <c r="Y97" i="92"/>
  <c r="Y92" i="92"/>
  <c r="Y91" i="92"/>
  <c r="Y86" i="92"/>
  <c r="Y85" i="92"/>
  <c r="Y73" i="92"/>
  <c r="Y72" i="92"/>
  <c r="Y39" i="92"/>
  <c r="Y38" i="92"/>
  <c r="Y33" i="92"/>
  <c r="Y32" i="92"/>
  <c r="Y27" i="92"/>
  <c r="Y26" i="92"/>
  <c r="Y21" i="92"/>
  <c r="Y20" i="92"/>
  <c r="Q130" i="117"/>
  <c r="Q178" i="117"/>
  <c r="Q133" i="117"/>
  <c r="Q239" i="117"/>
  <c r="Q128" i="117"/>
  <c r="Q162" i="117"/>
  <c r="Q278" i="117"/>
  <c r="Q276" i="117"/>
  <c r="Q71" i="117"/>
  <c r="Q176" i="117"/>
  <c r="Q175" i="117"/>
  <c r="Q240" i="117"/>
  <c r="Q171" i="117"/>
  <c r="Q170" i="117"/>
  <c r="Q131" i="117"/>
  <c r="Q167" i="117"/>
  <c r="Q172" i="117"/>
  <c r="Q182" i="117"/>
  <c r="Q173" i="117"/>
  <c r="Q72" i="117"/>
  <c r="Q185" i="117"/>
  <c r="Q277" i="117"/>
  <c r="Q174" i="117"/>
  <c r="Q169" i="117"/>
  <c r="Q177" i="117"/>
  <c r="Q241" i="117"/>
  <c r="O276" i="92" l="1"/>
  <c r="O170" i="92"/>
  <c r="O182" i="92"/>
  <c r="O130" i="92"/>
  <c r="O71" i="92"/>
  <c r="O178" i="92"/>
  <c r="O173" i="92"/>
  <c r="O176" i="92"/>
  <c r="O171" i="92"/>
  <c r="O167" i="92"/>
  <c r="O131" i="92"/>
  <c r="O175" i="92"/>
  <c r="O278" i="92"/>
  <c r="O128" i="92"/>
  <c r="O177" i="92"/>
  <c r="O162" i="92"/>
  <c r="O72" i="92"/>
  <c r="O277" i="92"/>
  <c r="O240" i="92"/>
  <c r="O133" i="92"/>
  <c r="O241" i="92"/>
  <c r="O174" i="92"/>
  <c r="O185" i="92"/>
  <c r="O172" i="92"/>
  <c r="O169" i="92"/>
  <c r="O239" i="92"/>
  <c r="D81" i="104"/>
  <c r="D63" i="105"/>
  <c r="D84" i="107"/>
  <c r="D81" i="107"/>
  <c r="D47" i="106"/>
  <c r="D50" i="106"/>
  <c r="D53" i="106"/>
  <c r="Q164" i="117"/>
  <c r="Q122" i="117"/>
  <c r="Q223" i="117"/>
  <c r="Q163" i="117"/>
  <c r="Q73" i="117"/>
  <c r="Q165" i="117"/>
  <c r="O163" i="92" l="1"/>
  <c r="O165" i="92"/>
  <c r="O122" i="92"/>
  <c r="O164" i="92"/>
  <c r="O73" i="92"/>
  <c r="O223" i="92"/>
  <c r="D105" i="106"/>
  <c r="Q179" i="117"/>
  <c r="O179" i="92" l="1"/>
  <c r="D80" i="105"/>
  <c r="Q127" i="117"/>
  <c r="O127" i="92" l="1"/>
  <c r="D66" i="105"/>
  <c r="D86" i="105"/>
  <c r="Q129" i="117"/>
  <c r="Q123" i="117"/>
  <c r="O123" i="92" l="1"/>
  <c r="O129" i="9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Y304" authorId="0" shapeId="0" xr:uid="{E1A5FFAD-0252-4544-BA91-EF36049DC799}">
      <text>
        <r>
          <rPr>
            <b/>
            <sz val="9"/>
            <color indexed="81"/>
            <rFont val="Tahoma"/>
            <family val="2"/>
          </rPr>
          <t>Nguyen, Loan:</t>
        </r>
        <r>
          <rPr>
            <sz val="9"/>
            <color indexed="81"/>
            <rFont val="Tahoma"/>
            <family val="2"/>
          </rPr>
          <t xml:space="preserve">
SoCalGas will use the rest of 2018 to lay a foundation for more formal collaborations in 2019, including a potential "call for partners" providing core energy education.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U304" authorId="0" shapeId="0" xr:uid="{83059890-0BA4-499F-820E-37230CD48279}">
      <text>
        <r>
          <rPr>
            <b/>
            <sz val="9"/>
            <color indexed="81"/>
            <rFont val="Tahoma"/>
            <family val="2"/>
          </rPr>
          <t>Nguyen, Loan:</t>
        </r>
        <r>
          <rPr>
            <sz val="9"/>
            <color indexed="81"/>
            <rFont val="Tahoma"/>
            <family val="2"/>
          </rPr>
          <t xml:space="preserve">
SoCalGas will use the rest of 2018 to lay a foundation for more formal collaborations in 2019, including a potential "call for partners" providing core energy education.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U304" authorId="0" shapeId="0" xr:uid="{CE82AAA1-6C0A-493C-9D3A-C23F9A0B4C62}">
      <text>
        <r>
          <rPr>
            <b/>
            <sz val="9"/>
            <color indexed="81"/>
            <rFont val="Tahoma"/>
            <family val="2"/>
          </rPr>
          <t>Nguyen, Loan:</t>
        </r>
        <r>
          <rPr>
            <sz val="9"/>
            <color indexed="81"/>
            <rFont val="Tahoma"/>
            <family val="2"/>
          </rPr>
          <t xml:space="preserve">
SoCalGas will use the rest of 2018 to lay a foundation for more formal collaborations in 2019, including a potential "call for partners" providing core energy education.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U304" authorId="0" shapeId="0" xr:uid="{CA99AB54-2161-4BD4-8095-8BC7DC92641A}">
      <text>
        <r>
          <rPr>
            <b/>
            <sz val="9"/>
            <color indexed="81"/>
            <rFont val="Tahoma"/>
            <family val="2"/>
          </rPr>
          <t>Nguyen, Loan:</t>
        </r>
        <r>
          <rPr>
            <sz val="9"/>
            <color indexed="81"/>
            <rFont val="Tahoma"/>
            <family val="2"/>
          </rPr>
          <t xml:space="preserve">
SoCalGas will use the rest of 2018 to lay a foundation for more formal collaborations in 2019, including a potential "call for partners" providing core energy education.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U304" authorId="0" shapeId="0" xr:uid="{69D65D3E-AC64-437A-A0DB-ED3304761EE2}">
      <text>
        <r>
          <rPr>
            <b/>
            <sz val="9"/>
            <color indexed="81"/>
            <rFont val="Tahoma"/>
            <family val="2"/>
          </rPr>
          <t>Nguyen, Loan:</t>
        </r>
        <r>
          <rPr>
            <sz val="9"/>
            <color indexed="81"/>
            <rFont val="Tahoma"/>
            <family val="2"/>
          </rPr>
          <t xml:space="preserve">
SoCalGas will use the rest of 2018 to lay a foundation for more formal collaborations in 2019, including a potential "call for partners" providing core energy education.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F12" authorId="0" shapeId="0" xr:uid="{8C7FED4C-CF54-4306-BF64-EFEA7221CDFA}">
      <text>
        <r>
          <rPr>
            <b/>
            <sz val="9"/>
            <color indexed="81"/>
            <rFont val="Tahoma"/>
            <family val="2"/>
          </rPr>
          <t>Nguyen, Loan:</t>
        </r>
        <r>
          <rPr>
            <sz val="9"/>
            <color indexed="81"/>
            <rFont val="Tahoma"/>
            <family val="2"/>
          </rPr>
          <t xml:space="preserve">
In 2018, the DOE did not consider any federal standards.As a result, no federal standards were advocated by the IOUs.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 Wadhwa</author>
  </authors>
  <commentList>
    <comment ref="H6" authorId="0" shapeId="0" xr:uid="{3FD22011-AE80-44E1-A360-35CB8B39C768}">
      <text>
        <r>
          <rPr>
            <b/>
            <sz val="9"/>
            <color indexed="81"/>
            <rFont val="Tahoma"/>
            <family val="2"/>
          </rPr>
          <t>A Wadhwa:</t>
        </r>
        <r>
          <rPr>
            <sz val="9"/>
            <color indexed="81"/>
            <rFont val="Tahoma"/>
            <family val="2"/>
          </rPr>
          <t xml:space="preserve">
The definition of EE empolyee as outlined in this report is not in line with the intent of this metric. ED is accepting it only for compliance filing. If no other source exists, please provide a study scope and estimated budget.</t>
        </r>
      </text>
    </comment>
  </commentList>
</comments>
</file>

<file path=xl/sharedStrings.xml><?xml version="1.0" encoding="utf-8"?>
<sst xmlns="http://schemas.openxmlformats.org/spreadsheetml/2006/main" count="26827" uniqueCount="1887">
  <si>
    <t xml:space="preserve">San Diego Gas &amp; Electric
Energy Efficiency Sector Metrics 
Energy Efficiency Sector Metrics with Targets </t>
  </si>
  <si>
    <t>Attachment A</t>
  </si>
  <si>
    <t xml:space="preserve">San Diego Gas &amp; Electric
Energy Efficiency Sector Metrics with Targets </t>
  </si>
  <si>
    <t>A.  Metrics/Indicators in Energy Division Defined Template</t>
  </si>
  <si>
    <t>B.  Definition</t>
  </si>
  <si>
    <t>C.  Inputs and calculations by sectors</t>
  </si>
  <si>
    <t xml:space="preserve">      1.  Portfolio</t>
  </si>
  <si>
    <t xml:space="preserve">      2.  Residential single-family</t>
  </si>
  <si>
    <t xml:space="preserve">      3.  Residential multi-family</t>
  </si>
  <si>
    <t xml:space="preserve">      4.  Commercial</t>
  </si>
  <si>
    <t xml:space="preserve">      5.  Public</t>
  </si>
  <si>
    <t xml:space="preserve">      6.  Industrial</t>
  </si>
  <si>
    <t xml:space="preserve">      7.  Agricultural</t>
  </si>
  <si>
    <t xml:space="preserve">      8. Codes &amp; Standards</t>
  </si>
  <si>
    <t xml:space="preserve">      9.  Emerging Technology</t>
  </si>
  <si>
    <t>Energy Division Template</t>
  </si>
  <si>
    <t>Spreadsheet Index</t>
  </si>
  <si>
    <t>Baseline</t>
  </si>
  <si>
    <t>Actual</t>
  </si>
  <si>
    <t>Short Term Target</t>
  </si>
  <si>
    <t>Mid Term Target (2021-2023)
Cumulative</t>
  </si>
  <si>
    <t>Long Term Target (2024-2025)
Cumulative</t>
  </si>
  <si>
    <t>PA</t>
  </si>
  <si>
    <t>AttA Page</t>
  </si>
  <si>
    <t>AttA Order</t>
  </si>
  <si>
    <t>Method Code</t>
  </si>
  <si>
    <t>Units of Measurement</t>
  </si>
  <si>
    <t>Metric Type</t>
  </si>
  <si>
    <t>Metric/ Indicator</t>
  </si>
  <si>
    <t>Business Plan Att A Description</t>
  </si>
  <si>
    <t>Metric</t>
  </si>
  <si>
    <t>Sector</t>
  </si>
  <si>
    <t>Year</t>
  </si>
  <si>
    <t>Numerator</t>
  </si>
  <si>
    <t>Denominator</t>
  </si>
  <si>
    <t>Methodology</t>
  </si>
  <si>
    <t>Key Definitions</t>
  </si>
  <si>
    <t>Proxy Explanation</t>
  </si>
  <si>
    <t>FLAG</t>
  </si>
  <si>
    <t>SDGE</t>
  </si>
  <si>
    <t>A03</t>
  </si>
  <si>
    <t>PL1</t>
  </si>
  <si>
    <t>G</t>
  </si>
  <si>
    <t>MT CO2eq</t>
  </si>
  <si>
    <t>GHG</t>
  </si>
  <si>
    <t>RSF2-G - Greenhouse gasses (MT CO2eq) Net kWh savings, reported on an annual basis</t>
  </si>
  <si>
    <t>CO2-equivalent of net annual kWh savings</t>
  </si>
  <si>
    <t xml:space="preserve">Portfolio Level (PL)– All Sectors </t>
  </si>
  <si>
    <t>Per CEDARS</t>
  </si>
  <si>
    <t>None</t>
  </si>
  <si>
    <t>A02</t>
  </si>
  <si>
    <t>S1</t>
  </si>
  <si>
    <t>First year annual kW gross</t>
  </si>
  <si>
    <t>S1: Energy Savings</t>
  </si>
  <si>
    <t>PL1-S1- First year annual and lifecycle ex‐ante (pre‐evaluation) gas, electric, and demand savings (gross and net)</t>
  </si>
  <si>
    <t>First year annual kW net</t>
  </si>
  <si>
    <t>First year annual kWh gross</t>
  </si>
  <si>
    <t>First year annual kWh net</t>
  </si>
  <si>
    <t>First year annual Therm gross</t>
  </si>
  <si>
    <t>N/A</t>
  </si>
  <si>
    <t>First year annual Therm net</t>
  </si>
  <si>
    <t>Lifecycle ex-ante kW gross</t>
  </si>
  <si>
    <t>Lifecycle ex-ante kW net</t>
  </si>
  <si>
    <t>Lifecycle ex-ante kWh gross</t>
  </si>
  <si>
    <t>Lifecycle ex-ante kWh net</t>
  </si>
  <si>
    <t>Lifecycle ex-ante Therm gross</t>
  </si>
  <si>
    <t>Lifecycle ex-ante Therm net</t>
  </si>
  <si>
    <t>PL2</t>
  </si>
  <si>
    <t>S3</t>
  </si>
  <si>
    <t>S3: DAC Savings</t>
  </si>
  <si>
    <t>PL2-S3- First year annual and lifecycle ex‐ante (pre‐evaluation) gas, electric, and demand savings (gross and net) in disadvantaged communities</t>
  </si>
  <si>
    <t>First year annual kW gross in Disadvantaged Communities</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</si>
  <si>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</si>
  <si>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</si>
  <si>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</si>
  <si>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</si>
  <si>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</si>
  <si>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</si>
  <si>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Lifecycle ex-ante kW net in Disadvantaged Communities</t>
  </si>
  <si>
    <t>Lifecycle ex-ante kWh gross in Disadvantaged Communities</t>
  </si>
  <si>
    <t>Lifecycle ex-ante kWh net in Disadvantaged Communities</t>
  </si>
  <si>
    <t>Lifecycle ex-ante Therm gross in Disadvantaged Communities</t>
  </si>
  <si>
    <t>Lifecycle ex-ante Therm net in Disadvantaged Communities</t>
  </si>
  <si>
    <t>PL3</t>
  </si>
  <si>
    <t xml:space="preserve">S4 </t>
  </si>
  <si>
    <t>S4: Hard to reach markets</t>
  </si>
  <si>
    <t>PL3-S4 - First year annual and lifecycle ex‐ante (pre‐evaluation) gas, electric, and demand savings (gross and net) in hard‐to‐reach markets</t>
  </si>
  <si>
    <t>First year annual kW gross in Hard-to-Reach Markets</t>
  </si>
  <si>
    <t>First year annual kW net in Hard-to-Reach Markets</t>
  </si>
  <si>
    <t>First year annual kWh gross in Hard-to-Reach Markets</t>
  </si>
  <si>
    <t>PL4</t>
  </si>
  <si>
    <t>LC</t>
  </si>
  <si>
    <t>PAC Levelized Cost ($/kW)</t>
  </si>
  <si>
    <t>Cost per unit saved</t>
  </si>
  <si>
    <t>PL4-LC - Levelized cost of energy efficiency per kWh, therm and kW (use both TRC and PAC)</t>
  </si>
  <si>
    <t>PAC Levelized Cost ($/kWh)</t>
  </si>
  <si>
    <t>PAC Levelized Cost ($/therm)</t>
  </si>
  <si>
    <t>TRC Levelized Cost ($/kW)</t>
  </si>
  <si>
    <t>TRC Levelized Cost ($/kWh)</t>
  </si>
  <si>
    <t>TRC Levelized Cost ($/therm)</t>
  </si>
  <si>
    <t>RSF1</t>
  </si>
  <si>
    <t>RSF1-S1-First year annual and lifecycle ex‐ante (pre‐evaluation) gas, electric, and demand savings (gross and net) for Single Family Customers</t>
  </si>
  <si>
    <t>Residential (RSF)</t>
  </si>
  <si>
    <t>RSF2</t>
  </si>
  <si>
    <t>RSF2-GGreenhouse gasses (MT CO2eq) Net kWh savings, reported on an annual basis</t>
  </si>
  <si>
    <t>Definition: Single family are defined as bill account on GR rates, with dwelling code of single family home or single family dwelling.</t>
  </si>
  <si>
    <t>RSF3</t>
  </si>
  <si>
    <t>D1-D</t>
  </si>
  <si>
    <t>Lifecycle NET kW</t>
  </si>
  <si>
    <t>D1: Depth of interventions Per downstream participant</t>
  </si>
  <si>
    <t>RSF3-D1D - Average savings per participant in both opt‐in and opt‐out programs (broken down by downstream, midstream and upstream, as feasible)</t>
  </si>
  <si>
    <t>Average lifecycle ex-ante kW net savings per participant - Opt-in - Downstream</t>
  </si>
  <si>
    <t>Lifecycle NET kWh</t>
  </si>
  <si>
    <t>Average lifecycle ex-ante kWh net savings per participant - Opt-in - Downstream</t>
  </si>
  <si>
    <t>Lifecycle NET Therms</t>
  </si>
  <si>
    <t>Average lifecycle ex-ante Therm net savings per participant - Opt-in - Downstream</t>
  </si>
  <si>
    <t xml:space="preserve">D1D: Downstream methodology- Numerator: Total downstream savings claimedDenominator: Total number of downstream participants </t>
  </si>
  <si>
    <t xml:space="preserve">Per ED: “Energy savings” = lifecycle NET savings. </t>
  </si>
  <si>
    <t>D1-M</t>
  </si>
  <si>
    <t>D1: Depth of interventions Per midstream participant</t>
  </si>
  <si>
    <t>RSF3-D1M - Average savings per participant in both opt‐in and opt‐out programs (broken down by downstream, midstream and upstream, as feasible)</t>
  </si>
  <si>
    <t>Average lifecycle ex-ante kW net savings per participant - Opt-in - Midstream</t>
  </si>
  <si>
    <t>Average lifecycle ex-ante kWh net savings per participant - Opt-in - Midstream</t>
  </si>
  <si>
    <t>Average lifecycle ex-ante Therm net savings per participant - Opt-in - Midstream</t>
  </si>
  <si>
    <t>D1M: Midstream methodology – Numerator: Total midstream savings claimed Denominator: number of midstream equipment rebated * Single family participation rate for PLA</t>
  </si>
  <si>
    <t>D1-O</t>
  </si>
  <si>
    <t>D1: Depth of interventions Per opt out participant</t>
  </si>
  <si>
    <t>RSF3-D1O - Average savings per participant in both opt‐in and opt‐out programs (broken down by downstream, midstream and upstream, as feasible)</t>
  </si>
  <si>
    <t>Average lifecycle ex-ante kW net savings per participant - Opt-out</t>
  </si>
  <si>
    <t>Average lifecycle ex-ante kWh net savings per participant - Opt-out</t>
  </si>
  <si>
    <t>Average lifecycle ex-ante Therm net savings per participant - Opt-out</t>
  </si>
  <si>
    <t>D1O Methodology: Only ex post savings can be claimed. Per participant savings will be calculated in the EM&amp;V study.</t>
  </si>
  <si>
    <t xml:space="preserve">D1O Key Definitions: 1) The only opt-out program is the Home Energy Report using social norming through neighborhood comparisons 2) Per ED: “Energy savings” = lifecycle NET savings. </t>
  </si>
  <si>
    <t>D1-U</t>
  </si>
  <si>
    <t>D1: Depth of interventions Per upstream participant</t>
  </si>
  <si>
    <t>RSF3-D1U- Average savings per participant in both opt‐in and opt‐out programs (broken down by downstream, midstream and upstream, as feasible)</t>
  </si>
  <si>
    <t>Average lifecycle ex-ante kW net savings per participant - Opt-in - Upstream</t>
  </si>
  <si>
    <t>Average lifecycle ex-ante kWh net savings per participant - Opt-in - Upstream</t>
  </si>
  <si>
    <t>Average lifecycle ex-ante Therm net savings per participant - Opt-in - Upstream</t>
  </si>
  <si>
    <t>D1M: Upstream methodology – Numerator: Total upstream savings claimed Denominator: number of upstream equipment rebated * Single family participation rate for PLA</t>
  </si>
  <si>
    <t>RSF4</t>
  </si>
  <si>
    <t>P1</t>
  </si>
  <si>
    <t>Percent</t>
  </si>
  <si>
    <t>P1: Penetration of energy efficiency programs in the eligible market Percent of Participation</t>
  </si>
  <si>
    <t>RSF-P1Percent of participation relative to eligible population</t>
  </si>
  <si>
    <t>Percent of participation relative to eligible population</t>
  </si>
  <si>
    <t>P1 Methodology: Numerator: Number of downstream participants) Denominator: total number of service accounts in the sector</t>
  </si>
  <si>
    <t>Definition: "Eligible population" refers to Total number of service accounts in sector/segment, excluding CARE. "Participation" is defined as the first instance of participation, should a customer participate more than once or participate in multiple programs in the calendar year. PAs also need to have enough information about a customer to determine if the customer is in the eligible population and service territory.</t>
  </si>
  <si>
    <t>P3</t>
  </si>
  <si>
    <t>P3: Penetration of energy efficiency programs in the eligible market - DAC</t>
  </si>
  <si>
    <t>RSF-P3 - Percent of participation in disadvantaged communities</t>
  </si>
  <si>
    <t>Percent of participation in disadvantaged communities</t>
  </si>
  <si>
    <t>Numerator: Number of participants in disadvantaged communities.Denominator: Total number of customers in disadvantaged communities.</t>
  </si>
  <si>
    <t>P4</t>
  </si>
  <si>
    <t>P4: Penetration of energy efficiency programs in the HTR market</t>
  </si>
  <si>
    <t>RSF-P4 - Percent of participation by customers defined as “hard‐to‐reach”</t>
  </si>
  <si>
    <t>Percent of participation by customers defined as “hard‐to‐reach”</t>
  </si>
  <si>
    <t>P4 Methodology:Numerator: number of participants in HTR geographic areaDenominator: Total number of service accounts in HTR geographic area</t>
  </si>
  <si>
    <t>RSF5</t>
  </si>
  <si>
    <t>RSF-LC -  Levelized cost of energy efficiency per kWh, therm and kW (use both TRC and PAC)</t>
  </si>
  <si>
    <t>RSF6i</t>
  </si>
  <si>
    <t>EI1</t>
  </si>
  <si>
    <t>Kbtu/Sqft</t>
  </si>
  <si>
    <t>Energy intensity per SF household</t>
  </si>
  <si>
    <t>Indicator</t>
  </si>
  <si>
    <t>RSF-EI1(Indicator) - Average energy use intensity of single family homes (average usage per household – not adjusted)</t>
  </si>
  <si>
    <t>Average first year annual kWh gross per household</t>
  </si>
  <si>
    <t>N/A - Indicator</t>
  </si>
  <si>
    <t xml:space="preserve">Numerator: Total energy used in sectorDenominator:  number of service accounts </t>
  </si>
  <si>
    <t>Definition: Household refers to a service account</t>
  </si>
  <si>
    <t>RMF1</t>
  </si>
  <si>
    <t>S1-IU</t>
  </si>
  <si>
    <t>RMF-S1-First year annual and lifecycle ex‐ante (pre‐evaluation) gas, electric, and demand savings (gross and net) for multifamily customers (in‐unit, common area, and master metered accounts)</t>
  </si>
  <si>
    <t>First year annual kW gross - In Unit</t>
  </si>
  <si>
    <t>Residential Sector – Multi-family (RMF)</t>
  </si>
  <si>
    <t>First year annual kW net - In Unit</t>
  </si>
  <si>
    <t>First year annual kWh gross - In Unit</t>
  </si>
  <si>
    <t>First year annual kWh net - In Unit</t>
  </si>
  <si>
    <t>First year annual Therm gross - In Unit</t>
  </si>
  <si>
    <t>Savings calculated using CET.</t>
  </si>
  <si>
    <t>First year annual Therm net - In Unit</t>
  </si>
  <si>
    <t>Lifecycle ex-ante kW gross - In Unit</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</si>
  <si>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</si>
  <si>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</si>
  <si>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</si>
  <si>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</si>
  <si>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</si>
  <si>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</si>
  <si>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Metereed</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</si>
  <si>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</si>
  <si>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</si>
  <si>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</si>
  <si>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</si>
  <si>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</si>
  <si>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</si>
  <si>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</si>
  <si>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</si>
  <si>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</si>
  <si>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</si>
  <si>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</si>
  <si>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</si>
  <si>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</si>
  <si>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</si>
  <si>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</si>
  <si>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</si>
  <si>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</si>
  <si>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</si>
  <si>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</si>
  <si>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</si>
  <si>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</si>
  <si>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</si>
  <si>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</si>
  <si>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</si>
  <si>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</si>
  <si>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RMF-G Greenhouse gasses (MT CO2eq) Net kWh savings, reported on an annual basis</t>
  </si>
  <si>
    <t>Definition: Multi-family refers to any buliding or property with at least two residential housing units.</t>
  </si>
  <si>
    <t>A04</t>
  </si>
  <si>
    <t>RMF3</t>
  </si>
  <si>
    <t>D3a</t>
  </si>
  <si>
    <t>D3: Depth of interventions per building</t>
  </si>
  <si>
    <t>RMF-D3 - Energy savings (kWh, kw, therms) per project (building)</t>
  </si>
  <si>
    <t>Lifecycle ex-ante kW net per project (building)</t>
  </si>
  <si>
    <t>Lifecycle ex-ante kWh net per project (building)</t>
  </si>
  <si>
    <t>Lifecycle ex-ante Therm net per project (building)</t>
  </si>
  <si>
    <t>D3 Methodology:Numerator: Total Savings claimed for MF building retrofitsDenominator: Number of buildings that have been retrofitted, per application (assumed 7.4 units per building (CALMAC http://www.calmac.org/publications/MFEER_Process_Evaluation_FINAL_130415.pdf))</t>
  </si>
  <si>
    <t>D3 Key Definitions: Project applications are made at the property level (premise ID and service account number) not the building level; building information will be used as is available on project applications“Energy savings” = Lifecycle NET savings</t>
  </si>
  <si>
    <t>D4</t>
  </si>
  <si>
    <t>D4: Depth of interventions per property</t>
  </si>
  <si>
    <t>RMF-D4 - Average savings per participant Savings per project (property)</t>
  </si>
  <si>
    <t>Lifecycle ex-ante kW net per project (property)</t>
  </si>
  <si>
    <t>Lifecycle ex-ante kWh net per project (property)</t>
  </si>
  <si>
    <t>Lifecycle ex-ante Therm net per project (property)</t>
  </si>
  <si>
    <t>D4 Methodology:Numerator - Total downstream savings Denominator - number of participating properties (i.e., premise ID x service account}</t>
  </si>
  <si>
    <t>D4 Definition: “Project (property)” is defined by a unique project ID. “Energy savings” = Lifecycle NET savings</t>
  </si>
  <si>
    <t>D5</t>
  </si>
  <si>
    <t>D5: Depth of interventions Per square foot</t>
  </si>
  <si>
    <t>RMF-D5 Energy savings (kWh, kw, therms) per square foot</t>
  </si>
  <si>
    <t>Lifecycle ex-ante kW net per square foot</t>
  </si>
  <si>
    <t>Lifecycle ex-ante kWh net per square foot</t>
  </si>
  <si>
    <t>Lifecycle ex-ante Therm net per square foot</t>
  </si>
  <si>
    <t>D5 Methodology: [Numerator] Total downstream savings [Denominator] Total MF square foot per Assessor data</t>
  </si>
  <si>
    <t>RMF4</t>
  </si>
  <si>
    <t>P1-P</t>
  </si>
  <si>
    <t>RMF-P1P Percent of participation relative to eligible population (by unit, and property)</t>
  </si>
  <si>
    <t>Percent of participation relative to eligible population by property</t>
  </si>
  <si>
    <t xml:space="preserve">P1 Methodology: Numerator: Number of downstream participating properties (unique project ID) Denominator: total number of properties (unique service account) in the sector. </t>
  </si>
  <si>
    <t>Participation is defined as the first instance of participation, should a customer participate more than once or participate in multiple programs in the calendar year. PAs also need to have enough information about a customer to determine if the customer is in the eligible population and service territory.</t>
  </si>
  <si>
    <t>P1-U</t>
  </si>
  <si>
    <t>RMF-P1U Percent of participation relative to eligible population (by unit, and property)</t>
  </si>
  <si>
    <t>Percent of participation relative to eligible population by unit</t>
  </si>
  <si>
    <t xml:space="preserve">P1 Methodology:  Numerator: Number of downstream participating MF units (unique service account = "unit") Denominator: total number of units (service accounts) in the sector. </t>
  </si>
  <si>
    <t xml:space="preserve">Participation is defined as the first instance of participation, should a customer participate more than once or participate in multiple programs in the calendar year. PAs also need to have enough information about a customer to determine if the customer is in the eligible population and service territory. </t>
  </si>
  <si>
    <t>P2</t>
  </si>
  <si>
    <r>
      <t>P2: Penetration of energy efficiency programs in terms of</t>
    </r>
    <r>
      <rPr>
        <b/>
        <sz val="11"/>
        <rFont val="Calibri"/>
        <family val="2"/>
        <scheme val="minor"/>
      </rPr>
      <t xml:space="preserve"> square feet of eligible population</t>
    </r>
  </si>
  <si>
    <t>RMF-P2 - Percent of square feet of eligible population participating (by property)</t>
  </si>
  <si>
    <t xml:space="preserve"> Percent of square feet of eligible population participating (by property)</t>
  </si>
  <si>
    <t>P2 Methodology: Numerator: # service accounts participating X average sqft/service account)Denominator: Square footage of all eligible accounts (per Assessor)</t>
  </si>
  <si>
    <t>P3: DAC</t>
  </si>
  <si>
    <t>RMF-P3 - Percent of participation in disadvantaged communities</t>
  </si>
  <si>
    <t>Numerator: Number of participants (service accounts) in disadvantaged communities.Denominator: Total number of customers (service accounts) in disadvantaged communities.</t>
  </si>
  <si>
    <t>D.18-05-041: DAC = Bill accounts in census tract corresponding to the top quartile of CalEnviroScreen 3.0 scores.</t>
  </si>
  <si>
    <t>P4: HTR</t>
  </si>
  <si>
    <t>RMF-P4 Percent of participation by customers defined as “hard‐to‐reach”</t>
  </si>
  <si>
    <t xml:space="preserve"> Percent of participation by customers defined as “hard‐to‐reach”</t>
  </si>
  <si>
    <t>RMF5</t>
  </si>
  <si>
    <t>B1</t>
  </si>
  <si>
    <t>B1: MF Benchmarking Penetration</t>
  </si>
  <si>
    <t>RMF-B1 - Percent of benchmarked multi‐family properties relative to the eligible population</t>
  </si>
  <si>
    <t>Percent of benchmarked multi‐family properties relative to the eligible population</t>
  </si>
  <si>
    <t>Total benchmarked units in RMF sectorTotal number of service account in RMF sectorBenchmarked via Portfolio Manager2019 MF with 17 or units MUST Benchmark</t>
  </si>
  <si>
    <t>B6</t>
  </si>
  <si>
    <t>B6: Benchmarking of HTR Properties</t>
  </si>
  <si>
    <t>B6(RMF) - Percent of benchmarking by properties defined as “hard‐to‐reach”</t>
  </si>
  <si>
    <t>Percent of benchmarking by properties defined as “hard‐to‐reach”</t>
  </si>
  <si>
    <t>Benchmarking per Portfolio Manager. Service accounts in HTR market</t>
  </si>
  <si>
    <t>RMF6</t>
  </si>
  <si>
    <t>RMF-LC -  Levelized cost of energy efficiency per kWh, therm and kW (use both TRC and PAC)</t>
  </si>
  <si>
    <t>RMF7i</t>
  </si>
  <si>
    <t>EI2</t>
  </si>
  <si>
    <t>KBtu/unit</t>
  </si>
  <si>
    <t>Energy Intensity per MF unit</t>
  </si>
  <si>
    <t>RMF-E12[Indicator] - and Average energy use intensity of multifamily units. including in‐unit accounts)</t>
  </si>
  <si>
    <t>Average Kbtu per per unit</t>
  </si>
  <si>
    <t>Numerator: Total usage of Res MF sectorDenominator: total units (service accounts) in Res MF sector</t>
  </si>
  <si>
    <t>EI3</t>
  </si>
  <si>
    <t>KBtu/sqft</t>
  </si>
  <si>
    <t>Energy Intensity per MF unit square foot</t>
  </si>
  <si>
    <t xml:space="preserve">RMF-E13[Indicator] Average energy use intensity of multifamily buildings (average usage per square foot – not adjusted </t>
  </si>
  <si>
    <t>Average KBtu per square foot</t>
  </si>
  <si>
    <t>Numerator: Total usage of Res MF sectorDenominator: average number of units in MF buiilding times average square footage of MF units</t>
  </si>
  <si>
    <t>A05</t>
  </si>
  <si>
    <t>C1</t>
  </si>
  <si>
    <t>C-S1 - First year annual and lifecycle ex‐ante (pre‐evaluation) gas, electric, and demand savings (gross and net)</t>
  </si>
  <si>
    <t xml:space="preserve">Commercial Sector (C) </t>
  </si>
  <si>
    <t>per CEDARS</t>
  </si>
  <si>
    <t>Excludes public accounts.</t>
  </si>
  <si>
    <t>S2</t>
  </si>
  <si>
    <t>Percent first year annual kW gross</t>
  </si>
  <si>
    <t>S2: Percent Overall Sectoral Savings</t>
  </si>
  <si>
    <t>C-S2 - First year annual and lifecycle ex‐ante (pre‐evaluation) gas, electric, and demand savings (gross and net) as a percentage of overall sectoral usage</t>
  </si>
  <si>
    <t>Percent first year annual kW net</t>
  </si>
  <si>
    <t>Percent first year annual kWh gross</t>
  </si>
  <si>
    <t>Percent first year annual kWh net</t>
  </si>
  <si>
    <t>Percent first year annual Therm gross</t>
  </si>
  <si>
    <t>S2 Methodology:Numerator = Metric C1 Denominator = Total sectoral usage, from PA billing database</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</si>
  <si>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</si>
  <si>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</si>
  <si>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</si>
  <si>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</si>
  <si>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</si>
  <si>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</si>
  <si>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</si>
  <si>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</si>
  <si>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C-GGreenhouse gasses (MT CO2eq) Net kWh savings, reported on an annual basis</t>
  </si>
  <si>
    <t>CO2-equivalent of net annual therm savings</t>
  </si>
  <si>
    <t>C3</t>
  </si>
  <si>
    <t>D2</t>
  </si>
  <si>
    <t>Percent lifecycle gross kW</t>
  </si>
  <si>
    <t>D2: Depth of  interventions by project</t>
  </si>
  <si>
    <t>Energy savings (gross kWh, therms) as a fraction of total project consumption.</t>
  </si>
  <si>
    <t>Percent lifecycle gross kWh</t>
  </si>
  <si>
    <t>Percent lifecycle gross Therms</t>
  </si>
  <si>
    <t>D2 Methodology (ED Ok)**Numerator: Energy savings claimed for project**Denominator: Energy Usage Baseline on application, against which project savings is calculated.</t>
  </si>
  <si>
    <t>For compliance filing, denominator is equal to participant energy consumption.</t>
  </si>
  <si>
    <t>C4</t>
  </si>
  <si>
    <t>P1L</t>
  </si>
  <si>
    <t>•C-P1M•Percent of participation relative to eligiblepopulation for small, medium, and large customers</t>
  </si>
  <si>
    <t>Percent of participation relative to eligible population for large customers</t>
  </si>
  <si>
    <t xml:space="preserve">P1 Methodology: Numerator: Number of downstream participating (service accounts) Denominator: total number (service accounts) in the sector. </t>
  </si>
  <si>
    <t>P1M</t>
  </si>
  <si>
    <t>Percent of participation relative to eligible population for medium customers</t>
  </si>
  <si>
    <t>P1S</t>
  </si>
  <si>
    <t>•C-P1LPercent of participation relative to eligiblepopulation for small, medium, and large customers</t>
  </si>
  <si>
    <t>Percent of participation relative to eligible population for small customers</t>
  </si>
  <si>
    <t>C-P2 - Percent of square feet of eligible population</t>
  </si>
  <si>
    <t>Percent of square feet of eligible population</t>
  </si>
  <si>
    <t>P2 Methodology: From Commercial Saturation Study (CalmacID CPU0077.01 ).  Numerator: SoCalGas assigns the indoor square feet for each participating bill account by the CSS average square feet using their 2-digit NAICS  Denominator: Total commercial accounts by 2-digit NAICS multiplied by the average indoor square feet by their respective subtotals by 2-digit NAICS.</t>
  </si>
  <si>
    <t>In summary, the square feet of SoCalGas' commercial space is weighted by the number of commercial customers we serve. As a check for using this method, SoCalGas' estimated total commercial square feet is about 22% of the state from the 2006 CEUS results.</t>
  </si>
  <si>
    <t xml:space="preserve">Since the CSS study includes only the electric utilities, SoCalGas uses SCE's result as a proxy. </t>
  </si>
  <si>
    <t>C-P4- Percent of participation by customers defined as “hard‐to‐reach”</t>
  </si>
  <si>
    <t xml:space="preserve">P4 Methodology:Numerator: number of participants in HTR geographic areaDenominator: Total number of service accounts in HTR geographic area. </t>
  </si>
  <si>
    <t>C5</t>
  </si>
  <si>
    <t>B2</t>
  </si>
  <si>
    <r>
      <t xml:space="preserve">Square Footage of Commercial </t>
    </r>
    <r>
      <rPr>
        <b/>
        <sz val="11"/>
        <rFont val="Calibri"/>
        <family val="2"/>
        <scheme val="minor"/>
      </rPr>
      <t>Benchmarking</t>
    </r>
    <r>
      <rPr>
        <sz val="11"/>
        <rFont val="Calibri"/>
        <family val="2"/>
        <scheme val="minor"/>
      </rPr>
      <t xml:space="preserve"> Penetration</t>
    </r>
  </si>
  <si>
    <t>C-B2 - Percent of benchmarked square feet of eligible population</t>
  </si>
  <si>
    <t>Percent of benchmarked square feet of eligible population</t>
  </si>
  <si>
    <t>B5L</t>
  </si>
  <si>
    <r>
      <rPr>
        <b/>
        <sz val="11"/>
        <rFont val="Calibri"/>
        <family val="2"/>
        <scheme val="minor"/>
      </rPr>
      <t>Benchmarking</t>
    </r>
    <r>
      <rPr>
        <sz val="11"/>
        <rFont val="Calibri"/>
        <family val="2"/>
        <scheme val="minor"/>
      </rPr>
      <t xml:space="preserve"> Penetration for Commercial Sector</t>
    </r>
  </si>
  <si>
    <t>B5(C)L Percent of benchmarked customers relative to eligible population for large customers</t>
  </si>
  <si>
    <r>
      <t xml:space="preserve">Percent of benchmarked customers relative to eligible population for </t>
    </r>
    <r>
      <rPr>
        <b/>
        <sz val="11"/>
        <rFont val="Calibri"/>
        <family val="2"/>
        <scheme val="minor"/>
      </rPr>
      <t>large</t>
    </r>
    <r>
      <rPr>
        <sz val="11"/>
        <rFont val="Calibri"/>
        <family val="2"/>
        <scheme val="minor"/>
      </rPr>
      <t xml:space="preserve"> customers</t>
    </r>
  </si>
  <si>
    <t>Methodology: Numerator: Number of large commercial customers that have been benchmarked on Portfolio ManagerDenominator: Total number of commercial customer accounts.</t>
  </si>
  <si>
    <t>For benchmarking metrics, size of customer should be defined in line with AB 802 regulations (by square footage, not usage). If the PA territory overlaps a city with benchmarking ordinance, then use their size thresholds for reporting.</t>
  </si>
  <si>
    <t>B5M</t>
  </si>
  <si>
    <t>B5(C)M  Percent of benchmarked customers relative to eligible population for medium customers</t>
  </si>
  <si>
    <r>
      <t xml:space="preserve">Percent of benchmarked customers relative to eligible population for </t>
    </r>
    <r>
      <rPr>
        <b/>
        <sz val="11"/>
        <rFont val="Calibri"/>
        <family val="2"/>
        <scheme val="minor"/>
      </rPr>
      <t>medium</t>
    </r>
    <r>
      <rPr>
        <sz val="11"/>
        <rFont val="Calibri"/>
        <family val="2"/>
        <scheme val="minor"/>
      </rPr>
      <t xml:space="preserve"> customers</t>
    </r>
  </si>
  <si>
    <t>Methodology: Numerator: Number of  Medium commercial customers that have been benchmarked on Portfolio ManagerDenominator: Total number of commercial customer accounts.</t>
  </si>
  <si>
    <t>B5S</t>
  </si>
  <si>
    <t>B5(C)SPercent of benchmarked customers relative to eligible population for small  customers</t>
  </si>
  <si>
    <r>
      <t xml:space="preserve">Percent of benchmarked customers relative to eligible population for </t>
    </r>
    <r>
      <rPr>
        <b/>
        <sz val="11"/>
        <rFont val="Calibri"/>
        <family val="2"/>
        <scheme val="minor"/>
      </rPr>
      <t>small</t>
    </r>
    <r>
      <rPr>
        <sz val="11"/>
        <rFont val="Calibri"/>
        <family val="2"/>
        <scheme val="minor"/>
      </rPr>
      <t xml:space="preserve">  customers</t>
    </r>
  </si>
  <si>
    <t>Methodology: Numerator: Number of Small commercial customers that have been benchmarked on Portfolio ManagerDenominator: Total number of commercial customer accounts.</t>
  </si>
  <si>
    <r>
      <t xml:space="preserve">B6: </t>
    </r>
    <r>
      <rPr>
        <b/>
        <sz val="11"/>
        <rFont val="Calibri"/>
        <family val="2"/>
        <scheme val="minor"/>
      </rPr>
      <t>Benchmarking</t>
    </r>
    <r>
      <rPr>
        <sz val="11"/>
        <rFont val="Calibri"/>
        <family val="2"/>
        <scheme val="minor"/>
      </rPr>
      <t xml:space="preserve"> of HTR Properties</t>
    </r>
  </si>
  <si>
    <t>B6(C) - Percent of benchmarking by customers defined as “hard‐to‐reach”</t>
  </si>
  <si>
    <t>Percent of benchmarking by customers defined as “hard‐to‐reach”</t>
  </si>
  <si>
    <t>Benchmarking per Portfolio Manager. Service accounts x premise IDs in HTR marketProxy, if characteristics other than size and geo location aren’t known, develop proxy using just size and geo location.</t>
  </si>
  <si>
    <t>C6</t>
  </si>
  <si>
    <t>C-LC -  Levelized cost of energy efficiency per kWh, therm and kW (use both TRC and PAC)</t>
  </si>
  <si>
    <t>A06</t>
  </si>
  <si>
    <t>C7i</t>
  </si>
  <si>
    <t>N1</t>
  </si>
  <si>
    <t>NMEC</t>
  </si>
  <si>
    <t>C-N1[Indicator] Fraction of total projects utilizing Normalized Metered Energy Consumption (NMEC) to estimate savings</t>
  </si>
  <si>
    <t>Percent of total projects utilizing Normalized Metered Energy Consumption (NMEC) to estimate savings</t>
  </si>
  <si>
    <t>Per CAEECC meeting: “Fraction of total custom projects utilizing NMEC to estimate savings”.Data from CMPA (Custom Measure and Project Archive)</t>
  </si>
  <si>
    <t>N2</t>
  </si>
  <si>
    <t>C-N2[Indicator] 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</si>
  <si>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</si>
  <si>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</si>
  <si>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</si>
  <si>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</si>
  <si>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</si>
  <si>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C-CS[Indicator] Improvement in customer satisfaction</t>
  </si>
  <si>
    <t>Percent Improvement in customer satisfaction</t>
  </si>
  <si>
    <t>Not Available</t>
  </si>
  <si>
    <t>Per CAEECC Meeting: M&amp;E will develop and field a consistent survey instrument annually.</t>
  </si>
  <si>
    <t>TS</t>
  </si>
  <si>
    <t>C-TS[Indicator] Improvement in trade ally satisfaction</t>
  </si>
  <si>
    <t>Percent Improvement in trade ally satisfaction</t>
  </si>
  <si>
    <t>C9i</t>
  </si>
  <si>
    <t>F1</t>
  </si>
  <si>
    <t>Investment in energy efficiency</t>
  </si>
  <si>
    <t>C-F - [Indicator] Fraction of total investments made by ratepayers and private capital</t>
  </si>
  <si>
    <t>Percent of total investments made by ratepayers and private capital</t>
  </si>
  <si>
    <t>C-F: Per CAEECC meeting and ED Numerator: Total IncentiveDenominator: Total Project cost</t>
  </si>
  <si>
    <t>P-S1 - First year annual and lifecycle ex‐ante (pre‐evaluation) gas, electric, and demand savings (gross and net) across Public Sector programs</t>
  </si>
  <si>
    <t>Public Sector (P)</t>
  </si>
  <si>
    <t>SoCalGas manually identifies Public accounts by Bill Account IDs for the Public Sector metrics.</t>
  </si>
  <si>
    <t>P-GGreenhouse gasses (MT CO2eq) based on net lifecycle kWh and Therms savings, reported on an annual basis, incorporating average fuel/technology mix</t>
  </si>
  <si>
    <t>P3i</t>
  </si>
  <si>
    <t>D3b</t>
  </si>
  <si>
    <t>Percent annual NET kW</t>
  </si>
  <si>
    <t>P-D3[Indicator] 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</si>
  <si>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</si>
  <si>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</si>
  <si>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</si>
  <si>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</si>
  <si>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</si>
  <si>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D3 Methodology:Numerator: Total savings claimed for public sector building retrofitsDenominator: Energy usage of buildings that have been retrofitted, per application.</t>
  </si>
  <si>
    <t>D3 Key Definitions: Project applications are made at the property level (premise ID and service account number) not the building level. "Energy Savings" refers to Annual Net savings, in keeping with ED direction to use Net savings if otherwise not specified (Lifecycle Net).</t>
  </si>
  <si>
    <t>Annual NET kW</t>
  </si>
  <si>
    <t>P-D5[Indicator] Average annual energy savings (kWh, kw, therms) per project building floor plan area</t>
  </si>
  <si>
    <t>Average annual net kw savings per project building floor plan area</t>
  </si>
  <si>
    <t>Annual NET kWh</t>
  </si>
  <si>
    <t>Annual NET Therms</t>
  </si>
  <si>
    <t>Average annual net Therm savings per project building floor plan area</t>
  </si>
  <si>
    <t>D5 Methodology: [Numerator] Total downstream savings [Denominator] Total number of service accounts participating. x average square footage of property</t>
  </si>
  <si>
    <t>W1</t>
  </si>
  <si>
    <t>Water</t>
  </si>
  <si>
    <t>P-W1[Indicator] Average annual energy savings (kWh, kW therms) per annual flow through project water/wastewater facilities</t>
  </si>
  <si>
    <t>Average annual Net kW savings per annual flow through project water/wastewater facilities</t>
  </si>
  <si>
    <t>Average annual Net kWh savings per annual flow through project water/wastewater facilities</t>
  </si>
  <si>
    <t>Average annual Net Therms savings per annual flow through project water/wastewater facilities</t>
  </si>
  <si>
    <t>Numerator: claimed savings from water/wastewater customersDenominator: No MM gallons of flow data available.  Propose study to collect and baseline.</t>
  </si>
  <si>
    <t>A07</t>
  </si>
  <si>
    <t>P-P1 - Percent of Public Sector accounts participating in programs</t>
  </si>
  <si>
    <t>Percent of Public Sector accounts participating in programs</t>
  </si>
  <si>
    <t xml:space="preserve">P1 Methodology: Numerator: Number of downstream participating (service accounts) Denominator: total number of (service accounts) in the sector. </t>
  </si>
  <si>
    <t>P4i</t>
  </si>
  <si>
    <t>P-P2[Indicator] 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</si>
  <si>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</si>
  <si>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P2 Methodology: Numerator: square footage of participating service accounts (Avg sqft/project X # of projects)Denominator: Square footage of sector per 2015 CEC analysis (Mohsen Abrishami)</t>
  </si>
  <si>
    <t>W2</t>
  </si>
  <si>
    <t>P-W2[Indicator] 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</si>
  <si>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</si>
  <si>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No MM gallons of flow data available.  Propose a study to collect and baseline.</t>
  </si>
  <si>
    <t>P5</t>
  </si>
  <si>
    <t>P-LC - Levelized cost of energy efficiency per kWh, therm and kW (use both TRC and PAC)</t>
  </si>
  <si>
    <t>P6i</t>
  </si>
  <si>
    <t>F2</t>
  </si>
  <si>
    <t>$</t>
  </si>
  <si>
    <t>Investment in EE</t>
  </si>
  <si>
    <t>P-F2 - [Indicator] Total program‐backed financing distributed to Public Sector customers requiring repayment (i.e., loans, OBF)</t>
  </si>
  <si>
    <t>Total program‐backed financing distributed to Public Sector customers requiring repayment</t>
  </si>
  <si>
    <t>P-F2 Method: Total amount loaned through PA programs</t>
  </si>
  <si>
    <t>Define: "Total program backed financing…requiring repayment" = total  loan amount</t>
  </si>
  <si>
    <t>P7</t>
  </si>
  <si>
    <t>B3</t>
  </si>
  <si>
    <t>Public Sector Benchmarking Penetration Calendar Year</t>
  </si>
  <si>
    <t>P-B3 - Percent of Public Sector buildings with current benchmark</t>
  </si>
  <si>
    <t>Percent of Public Sector buildings with current benchmark</t>
  </si>
  <si>
    <t>Def: “current” = “within calendar year”</t>
  </si>
  <si>
    <t>EI4</t>
  </si>
  <si>
    <t>KBtu/Sqft</t>
  </si>
  <si>
    <t>Energy Intensity per public sector building</t>
  </si>
  <si>
    <t>P-E14 Average energy use intensity of all Public Sector buildings</t>
  </si>
  <si>
    <t>Average energy use intensity of all Public Sector buildings</t>
  </si>
  <si>
    <t>Method (ED Okay)Numerator: Total sector-level energy use, from PA billing dataDenominator: Number of public sector accounts * Avg Sqft</t>
  </si>
  <si>
    <t>P7i</t>
  </si>
  <si>
    <t>B4</t>
  </si>
  <si>
    <t>Public Sector Square Foot Benchmarking Penetration in Calendar Year</t>
  </si>
  <si>
    <t>B4-P[Indicator] Percent of floorplan area of all Public Sector buildings with current benchmark</t>
  </si>
  <si>
    <t>Percent of floorplan area of all Public Sector buildings with current benchmark</t>
  </si>
  <si>
    <t>Numerator: Total square footage of public buildings benchmarked within calendar year, in Portfolio ManagerDenominator: Total square footage of all benchmarked Public sector buildings, in Portfolio Manager</t>
  </si>
  <si>
    <t>A08</t>
  </si>
  <si>
    <t>In1</t>
  </si>
  <si>
    <t>In-S1-  First year annualized and lifecycle ex‐ante (pre‐evaluation) gas, electric, and demand savings (gross and net) in industrial sector</t>
  </si>
  <si>
    <t>Industrial (I)</t>
  </si>
  <si>
    <t>In2</t>
  </si>
  <si>
    <t>I-G- Greenhouse gasses (MT CO2eq) Net kWh savings, reported on an annual basis</t>
  </si>
  <si>
    <t>In3</t>
  </si>
  <si>
    <t>•In-P1LPercent of participation relative to eligible population for small, medium and large customers</t>
  </si>
  <si>
    <t>In-P1MPercent of participation relative to eligible population for small, medium and large customers</t>
  </si>
  <si>
    <t>In-P1SIn-P1MIn-P1LPercent of participation relative to eligible population for small, medium and large customers</t>
  </si>
  <si>
    <t>In4i</t>
  </si>
  <si>
    <t>P5L</t>
  </si>
  <si>
    <t>New participation</t>
  </si>
  <si>
    <r>
      <t xml:space="preserve">I-P5[Indicator] Percent of customers participating that have not received an incentive for the past three years, annually, by </t>
    </r>
    <r>
      <rPr>
        <b/>
        <sz val="11"/>
        <rFont val="Calibri"/>
        <family val="2"/>
        <scheme val="minor"/>
      </rPr>
      <t>small</t>
    </r>
    <r>
      <rPr>
        <sz val="11"/>
        <rFont val="Calibri"/>
        <family val="2"/>
        <scheme val="minor"/>
      </rPr>
      <t>, medium and large customer categories</t>
    </r>
  </si>
  <si>
    <t>Percent of large customers participating in reporting year that have not received an incentive for the past three years</t>
  </si>
  <si>
    <t>Numerator: Annual number of Large Industrial participants (by service account) that had not received a downstream incentive for the past 3 years (from date of incentive payment)Denominator: Total number of Large Industrial service accounts in the sector/segment</t>
  </si>
  <si>
    <t>PAs will use PA-specific definition for S, M, &amp; L customers, because BP strategies were developed for customers segmented by those definitions.</t>
  </si>
  <si>
    <t>P5M</t>
  </si>
  <si>
    <r>
      <t xml:space="preserve">I-P5[Indicator] Percent of customers participating that have not received an incentive for the past three years, annually, by small, </t>
    </r>
    <r>
      <rPr>
        <b/>
        <sz val="11"/>
        <rFont val="Calibri"/>
        <family val="2"/>
        <scheme val="minor"/>
      </rPr>
      <t>medium</t>
    </r>
    <r>
      <rPr>
        <sz val="11"/>
        <rFont val="Calibri"/>
        <family val="2"/>
        <scheme val="minor"/>
      </rPr>
      <t xml:space="preserve"> and large customer categories</t>
    </r>
  </si>
  <si>
    <t>Percent of medium customers participating in reporting year that have not received an incentive for the past three years</t>
  </si>
  <si>
    <t>Numerator: Annual number of Medium Industrial participants (by service account) that had not received a downstream incentive for the past 3 years (from date of incentive payment)Denominator: Total number of Medium Industrial service accounts in the sector/segment</t>
  </si>
  <si>
    <t>P5S</t>
  </si>
  <si>
    <r>
      <t xml:space="preserve">I-P5[Indicator] Percent of customers participating that have not received an incentive for the past three years, annually, by small, medium and </t>
    </r>
    <r>
      <rPr>
        <b/>
        <sz val="11"/>
        <rFont val="Calibri"/>
        <family val="2"/>
        <scheme val="minor"/>
      </rPr>
      <t>large</t>
    </r>
    <r>
      <rPr>
        <sz val="11"/>
        <rFont val="Calibri"/>
        <family val="2"/>
        <scheme val="minor"/>
      </rPr>
      <t xml:space="preserve"> customer categories</t>
    </r>
  </si>
  <si>
    <t>Percent of small customers participating in reporting year that have not received an incentive for the past three years</t>
  </si>
  <si>
    <t>Numerator: Annual number of Small Industrial participants (by service account) that had not received a downstream incentive for the past 3 years (from date of incentive payment)Denominator: Total number of Small Industrial service accounts in the sector/segment</t>
  </si>
  <si>
    <t>In5</t>
  </si>
  <si>
    <t> I-LC - Levelized cost of energy efficiency per kWh, therm and KW (use both TRC and PAC)</t>
  </si>
  <si>
    <t>In6</t>
  </si>
  <si>
    <t>I-RC - Reduction in consumption (proposed by SCE and SDG&amp;E)</t>
  </si>
  <si>
    <t>Define: "Reduction in consumption" = energy savings.</t>
  </si>
  <si>
    <t>A09</t>
  </si>
  <si>
    <t>A1</t>
  </si>
  <si>
    <t>Ag-S1 - First year and lifecycle ex ante (pre‐evaluation) annualized gas, electric, and demand savings in agriculture sector, gross and net</t>
  </si>
  <si>
    <t>Agricultural (A)</t>
  </si>
  <si>
    <t>A2</t>
  </si>
  <si>
    <t>A-G - Greenhouse gasses (MT CO2eq) Net kWh savings, reported on an annual basis</t>
  </si>
  <si>
    <t>A3</t>
  </si>
  <si>
    <t>P1: Particpants</t>
  </si>
  <si>
    <t>Ag-P1SPercent of participation relative to eligible population for small, medium and large customers</t>
  </si>
  <si>
    <r>
      <t xml:space="preserve">Percent of participation relative to eligible population for </t>
    </r>
    <r>
      <rPr>
        <b/>
        <sz val="11"/>
        <rFont val="Calibri"/>
        <family val="2"/>
        <scheme val="minor"/>
      </rPr>
      <t>large</t>
    </r>
    <r>
      <rPr>
        <sz val="11"/>
        <rFont val="Calibri"/>
        <family val="2"/>
        <scheme val="minor"/>
      </rPr>
      <t xml:space="preserve"> customers</t>
    </r>
  </si>
  <si>
    <t xml:space="preserve">P1 Methodology: Numerator: Number of downstream participating (by bill accounts) Denominator: total number of accounts in the agricultural sector. </t>
  </si>
  <si>
    <t>Ag-P1M•Percent of participation relative to eligible population for small, medium and large customers</t>
  </si>
  <si>
    <r>
      <t xml:space="preserve">Percent of participation relative to eligible population for </t>
    </r>
    <r>
      <rPr>
        <b/>
        <sz val="11"/>
        <rFont val="Calibri"/>
        <family val="2"/>
        <scheme val="minor"/>
      </rPr>
      <t>medium</t>
    </r>
    <r>
      <rPr>
        <sz val="11"/>
        <rFont val="Calibri"/>
        <family val="2"/>
        <scheme val="minor"/>
      </rPr>
      <t xml:space="preserve"> customers</t>
    </r>
  </si>
  <si>
    <t>Ag-P1LPercent of participation relative to eligible population for small, medium and large customers</t>
  </si>
  <si>
    <r>
      <t xml:space="preserve">Percent of participation relative to eligible population for </t>
    </r>
    <r>
      <rPr>
        <b/>
        <sz val="11"/>
        <rFont val="Calibri"/>
        <family val="2"/>
        <scheme val="minor"/>
      </rPr>
      <t>small</t>
    </r>
    <r>
      <rPr>
        <sz val="11"/>
        <rFont val="Calibri"/>
        <family val="2"/>
        <scheme val="minor"/>
      </rPr>
      <t xml:space="preserve"> customers</t>
    </r>
  </si>
  <si>
    <t>A4</t>
  </si>
  <si>
    <t>A-LC - Levelized cost of energy efficiency per kWh, therm and kW (use both TRC and PAC)</t>
  </si>
  <si>
    <t>A10</t>
  </si>
  <si>
    <t>CS1</t>
  </si>
  <si>
    <t>Net GWh</t>
  </si>
  <si>
    <t>Net Energy Savings: GWH, M Therms and MW (demand)</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</si>
  <si>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</si>
  <si>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</si>
  <si>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</si>
  <si>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</si>
  <si>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</si>
  <si>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MMTherms savings</t>
  </si>
  <si>
    <t>2018-2025 consistent with adopted goals from D.17-09-025, Tables 1, 2, and 3, p. 37-39; 2016 from CEDARS (spillover not included).  Values summed across all four IOUs.  "Savings" is defined as Net First year savings.</t>
  </si>
  <si>
    <t>Net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</si>
  <si>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</si>
  <si>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</si>
  <si>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</si>
  <si>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</si>
  <si>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</si>
  <si>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</si>
  <si>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</si>
  <si>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</si>
  <si>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</si>
  <si>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</si>
  <si>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</si>
  <si>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</si>
  <si>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</si>
  <si>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</si>
  <si>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</si>
  <si>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</si>
  <si>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</si>
  <si>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</si>
  <si>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</si>
  <si>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</si>
  <si>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</si>
  <si>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</si>
  <si>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</si>
  <si>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</si>
  <si>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</si>
  <si>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</si>
  <si>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</si>
  <si>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</si>
  <si>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</si>
  <si>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</si>
  <si>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</si>
  <si>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</si>
  <si>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</si>
  <si>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 per year</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</si>
  <si>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</si>
  <si>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</si>
  <si>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 per year</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</si>
  <si>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</si>
  <si>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</si>
  <si>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</si>
  <si>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</si>
  <si>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</si>
  <si>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REN</t>
  </si>
  <si>
    <t>CS6R</t>
  </si>
  <si>
    <t>The percentage increase in closed permits for building projects triggering energy code compliance within participating jurisdictions</t>
  </si>
  <si>
    <t>REN Metric</t>
  </si>
  <si>
    <t>CS6Ri</t>
  </si>
  <si>
    <t>Number and percent of jurisdictions with staff participating in an Energy Policy Forum</t>
  </si>
  <si>
    <t>REN Indicator</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</si>
  <si>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</si>
  <si>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</si>
  <si>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</si>
  <si>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</si>
  <si>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</si>
  <si>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</si>
  <si>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</si>
  <si>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Staff input.</t>
  </si>
  <si>
    <t>"Collaborations" mean sharing mutually-beneficial  resources such as training materials, expertise, and marketing/outreach tactics that help achieve WE&amp;T goals and outcomes and that support the collaborating organizations' goals and objectives.</t>
  </si>
  <si>
    <t>WET-2</t>
  </si>
  <si>
    <t>Penetration</t>
  </si>
  <si>
    <t>Number of participants by sector</t>
  </si>
  <si>
    <t>Report from class registration database. Per year.</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</si>
  <si>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Please note that the IOUs began using a standard categorization of training topic areas in 2018.
</t>
  </si>
  <si>
    <t>Percentage</t>
  </si>
  <si>
    <t>Percent of participation relative to eligible target population for curriculum</t>
  </si>
  <si>
    <t>Numerator: Report from class registration database. 
Denominator: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</si>
  <si>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t>
  </si>
  <si>
    <t>WET-3</t>
  </si>
  <si>
    <t>Diversity</t>
  </si>
  <si>
    <t xml:space="preserve">Percent of total WE&amp;T training program participants that meet the definition of disadvantaged worker.  </t>
  </si>
  <si>
    <t>Report of provided zip codes from class registration database cross-referenced with the list of "disadvantaged worker" zip codes. Please note that these zip codes are a mixture of home and work addresses. By the end of 2018, IOUs will specifically request participants' home zip codes.</t>
  </si>
  <si>
    <t>“Disadvantaged Worker” means a worker that (1) has a referral from a collaborating community-based organization (CBO), state agency, or workforce investment board; or (2) lives in a ZIP code that is in the top 25% in one or more of the five socioeconomic indicators as defined in the California Office of Environmental Health Hazard Assessment’s CalEnviroScreen Tool. These socioeconomic indicators are educational attainment, housing burden, linguistic isolation, poverty, and unemployment.
"Participant" means a unique participant, meaning that one person attending two classes throughout the year would be counted as one attendee.</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</si>
  <si>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</si>
  <si>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</si>
  <si>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t>
  </si>
  <si>
    <t>WET-3i</t>
  </si>
  <si>
    <t xml:space="preserve">Number Career &amp; Workforce Readiness (CWR) participants who have been employed for 12 months after receiving the training </t>
  </si>
  <si>
    <t>CWR program does not yet exist.</t>
  </si>
  <si>
    <t>A13</t>
  </si>
  <si>
    <t>ETP-M1</t>
  </si>
  <si>
    <t>Research Prioritization</t>
  </si>
  <si>
    <t xml:space="preserve">ETP-M1 Number of TPMs initiated (gas and electric combined), including one technology-focused pilot (TFP) TPM  *This number will be updated once all third party contracts have been awarded. </t>
  </si>
  <si>
    <t xml:space="preserve">ETP-M1 Number of TPMs initiated (gas and electric combined), including one technology-focused pilot (TFP) TPM </t>
  </si>
  <si>
    <t>Emerging Technologies (ET)</t>
  </si>
  <si>
    <t>N/A—TPMs will be initiated once 3P implentation contracts have been awarded.</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</si>
  <si>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</si>
  <si>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</si>
  <si>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</si>
  <si>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</si>
  <si>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</si>
  <si>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</si>
  <si>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ETP-M2 Number of TPMs updated *This number will be updated once all third party contracts have been awarded.</t>
  </si>
  <si>
    <t>ETP-M2 Number of TPMs updated</t>
  </si>
  <si>
    <t>1) Technology priority maps (TPMs) are defined in the Business Plan</t>
  </si>
  <si>
    <t>ETP-M3</t>
  </si>
  <si>
    <t>Count of Projects</t>
  </si>
  <si>
    <t>Projects</t>
  </si>
  <si>
    <r>
      <t xml:space="preserve">ETP-M3 Number of projects initiated </t>
    </r>
    <r>
      <rPr>
        <sz val="11"/>
        <rFont val="Calibri"/>
        <family val="2"/>
      </rPr>
      <t>*This number will be updated once all third party contracts have been awarded.</t>
    </r>
  </si>
  <si>
    <t>ETP-M3 Number of projects initiated</t>
  </si>
  <si>
    <t>2017* To be updated with ED/IOU Coordination</t>
  </si>
  <si>
    <t>tbd projects*</t>
  </si>
  <si>
    <t xml:space="preserve">1) Technology priority maps (TPMs) are defined in the Business Plan 2) Projects are considered “initiated” when project budget has been approved and funding allocated. </t>
  </si>
  <si>
    <t>ETP-M4</t>
  </si>
  <si>
    <t>Count of Events</t>
  </si>
  <si>
    <t>Outreach</t>
  </si>
  <si>
    <t>ETP-M4: Number of outreach events with technology developers with products &lt;1 year from commercialization, including new technology vendors, manufacturers, and entrepreneurs. *This number will be updated once all third party contracts have been awarded.</t>
  </si>
  <si>
    <t>ETP-M4: 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</si>
  <si>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</si>
  <si>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</si>
  <si>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</si>
  <si>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</si>
  <si>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ETP-M5: Number of outreach events with technology developers with products &lt;5 years from commercialization, including new technology vendors, manufacturers, and entrepreneurs. *This number will be updated once all third party contracts have been awarded.</t>
  </si>
  <si>
    <t>ETP-M5: 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</si>
  <si>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</si>
  <si>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</si>
  <si>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</si>
  <si>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</si>
  <si>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</si>
  <si>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</si>
  <si>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</si>
  <si>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ETP-M6: Number of projects initiated with cooperation from other internal IOU programs associated with each Technology-focused Pilot  *This number will be updated once all third party contracts have been awarded.</t>
  </si>
  <si>
    <t xml:space="preserve">ETP-M6: Number of projects initiated with cooperation from other internal IOU programs associated with each Technology-focused Pilot  </t>
  </si>
  <si>
    <t>N/A—TFPs will begin once 3P implentation contracts have been awarded.</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</si>
  <si>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</si>
  <si>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</si>
  <si>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</si>
  <si>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</si>
  <si>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ETP-M7 Number of Technology-Focused Pilot (TFP) initiated as part of the TFP TPM. *This number will be updated once all third party contracts have been awarded.</t>
  </si>
  <si>
    <t>ETP-M7 Number of Technology-Focused Pilot (TFP) initiated as part of the TFP TPM</t>
  </si>
  <si>
    <r>
      <t>1) A technology-focused pilot (TFP) will identify market barriers for a diverse range of high-impact technologies through studies, and subsequently breaking down identified barriers</t>
    </r>
    <r>
      <rPr>
        <sz val="11"/>
        <rFont val="Palatino"/>
        <family val="1"/>
      </rPr>
      <t> </t>
    </r>
    <r>
      <rPr>
        <sz val="11"/>
        <rFont val="Calibri"/>
        <family val="2"/>
      </rPr>
      <t xml:space="preserve"> in collaboration with other relevant programs</t>
    </r>
    <r>
      <rPr>
        <sz val="11"/>
        <rFont val="Palatino"/>
        <family val="1"/>
      </rPr>
      <t> </t>
    </r>
    <r>
      <rPr>
        <sz val="11"/>
        <rFont val="Calibri"/>
        <family val="2"/>
      </rPr>
      <t>. 2) “Technology-focused Pilot”- Pilots that have been proposed by 3Ps in response to PA needs and that have been approved through the existing ED Ideation Process. These includes TFPs conducted in cooperation with other programs.</t>
    </r>
  </si>
  <si>
    <t>A15</t>
  </si>
  <si>
    <t>ETP-T1</t>
  </si>
  <si>
    <t>Percent of New Measures</t>
  </si>
  <si>
    <t>Measure Tracing</t>
  </si>
  <si>
    <t>ETP-T1: Prior year: % of new measures added to the portfolio that were previously ETP technologies *The PAs believe this is not suited for a metric with targets because ETP does not make decisions about new measures.</t>
  </si>
  <si>
    <t>ETP-T1: 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</si>
  <si>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</si>
  <si>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</si>
  <si>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r>
      <t>ETP-T1 through ETP</t>
    </r>
    <r>
      <rPr>
        <sz val="11"/>
        <rFont val="Palatino"/>
        <family val="1"/>
      </rPr>
      <t> </t>
    </r>
    <r>
      <rPr>
        <sz val="11"/>
        <rFont val="Calibri"/>
        <family val="2"/>
      </rPr>
      <t xml:space="preserve">-T8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r>
  </si>
  <si>
    <t>ETP-T2</t>
  </si>
  <si>
    <t>Count of New Measures</t>
  </si>
  <si>
    <t>ETP-T2: Prior Year: # of new measures added to the portfolio that were previously ETP technologies. *The PAs believe this is not suited for a metric with targets because ETP does not make decisions about new measures.</t>
  </si>
  <si>
    <t>ETP-T2: 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</si>
  <si>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</si>
  <si>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</si>
  <si>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ETP-T3: Prior year: % of new codes or standards that were previously ETP technologies. *</t>
    </r>
    <r>
      <rPr>
        <sz val="11"/>
        <rFont val="Calibri"/>
        <family val="2"/>
      </rPr>
      <t>The PAs believe this is not suited for a metric with targets because ETP does not make decisions about new codes or standards.</t>
    </r>
  </si>
  <si>
    <t>ETP-T3: Prior year: % of new codes or standards that were previously ETP technologies</t>
  </si>
  <si>
    <t xml:space="preserve">Per ED: Baseline, methodology, and targets need to be determined by ED evaluation contractor. </t>
  </si>
  <si>
    <t>ETP-T4</t>
  </si>
  <si>
    <t>ETP-T4: Prior Year: # of new codes and standards that were previously ETP technologies. *The PAs believe this is not suited for a metric with targets because ETP does not make decisions about new codes or standards.</t>
  </si>
  <si>
    <t>ETP-T4: 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</si>
  <si>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</si>
  <si>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</si>
  <si>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</si>
  <si>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</si>
  <si>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</si>
  <si>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ETP-T5a: Savings of measures currently in the portfolio that were supported by ETP, added since 2009. Ex-ante with gross and net for all measures, with ex-post where available.</t>
    </r>
    <r>
      <rPr>
        <sz val="11"/>
        <rFont val="Palatino"/>
        <family val="1"/>
      </rPr>
      <t> </t>
    </r>
    <r>
      <rPr>
        <sz val="11"/>
        <rFont val="Calibri"/>
        <family val="2"/>
      </rPr>
      <t>*The PAs believe this is not suited for a metric with targets because ETP is a non-resource program and does not claim any savings.</t>
    </r>
  </si>
  <si>
    <t>ETP-T5a: 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</si>
  <si>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</si>
  <si>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</si>
  <si>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</si>
  <si>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</si>
  <si>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r>
      <t>ETP-T5b: Savings of measures currently in the portfolio that were supported by ETP, added since 2009. Ex-ante with gross and net for all measures, with ex-post where available.</t>
    </r>
    <r>
      <rPr>
        <sz val="11"/>
        <rFont val="Palatino"/>
        <family val="1"/>
      </rPr>
      <t> </t>
    </r>
    <r>
      <rPr>
        <sz val="11"/>
        <rFont val="Calibri"/>
        <family val="2"/>
      </rPr>
      <t>*The PAs believe this is not suited for a metric with targets because ETP is a non-resource program and does not claim any savings.</t>
    </r>
  </si>
  <si>
    <t>ETP-T5b: Savings of measures currently in the portfolio that were supported by ETP, added since 2009. Ex-ante with gross and net for all measures, with ex-post where available</t>
  </si>
  <si>
    <t>ETP-T5c</t>
  </si>
  <si>
    <t>Lifecycle net Therms</t>
  </si>
  <si>
    <r>
      <t>ETP-T5c: Savings of measures currently in the portfolio that were supported by ETP, added since 2009. Ex-ante with gross and net for all measures, with ex-post where available.</t>
    </r>
    <r>
      <rPr>
        <sz val="11"/>
        <rFont val="Palatino"/>
        <family val="1"/>
      </rPr>
      <t> </t>
    </r>
    <r>
      <rPr>
        <sz val="11"/>
        <rFont val="Calibri"/>
        <family val="2"/>
      </rPr>
      <t>*The PAs believe this is not suited for a metric with targets because ETP is a non-resource program and does not claim any savings.</t>
    </r>
  </si>
  <si>
    <t>ETP-T5c: Savings of measures currently in the portfolio that were supported by ETP, added since 2009. Ex-ante with gross and net for all measures, with ex-post where available</t>
  </si>
  <si>
    <t>ETP-T6a</t>
  </si>
  <si>
    <t>Count of project ideas by PA</t>
  </si>
  <si>
    <t>Project Idea Tracing</t>
  </si>
  <si>
    <r>
      <t xml:space="preserve">ETP-T6a Number and source (as reported by submitter) of project ideas submitted OUTSIDE OF the annual TPM research planning process, for these categories of sources: </t>
    </r>
    <r>
      <rPr>
        <b/>
        <sz val="11"/>
        <rFont val="Calibri"/>
        <family val="2"/>
      </rPr>
      <t>PA</t>
    </r>
    <r>
      <rPr>
        <sz val="11"/>
        <rFont val="Calibri"/>
        <family val="2"/>
      </rPr>
      <t>,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</si>
  <si>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ETP-T6a Number and source (as reported by submitter) of project ideas submitted OUTSIDE OF the annual TPM research planning process by</t>
    </r>
    <r>
      <rPr>
        <sz val="11"/>
        <rFont val="Calibri"/>
        <family val="2"/>
      </rPr>
      <t xml:space="preserve"> PA</t>
    </r>
  </si>
  <si>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</si>
  <si>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</si>
  <si>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</si>
  <si>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</si>
  <si>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ETP-T6b Number and source (as reported by submitter) of project ideas submitted OUTSIDE OF the annual TPM research planning process, for these categories of sources: PA, </t>
    </r>
    <r>
      <rPr>
        <b/>
        <sz val="11"/>
        <rFont val="Calibri"/>
        <family val="2"/>
      </rPr>
      <t>national</t>
    </r>
    <r>
      <rPr>
        <sz val="11"/>
        <rFont val="Calibri"/>
        <family val="2"/>
      </rPr>
      <t xml:space="preserve"> </t>
    </r>
    <r>
      <rPr>
        <b/>
        <sz val="11"/>
        <rFont val="Calibri"/>
        <family val="2"/>
      </rPr>
      <t>lab</t>
    </r>
    <r>
      <rPr>
        <sz val="11"/>
        <rFont val="Calibri"/>
        <family val="2"/>
      </rPr>
      <t>,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</si>
  <si>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ETP-T6b Number and source (as reported by submitter) of project ideas submitted OUTSIDE OF the annual TPM research planning process by</t>
    </r>
    <r>
      <rPr>
        <sz val="11"/>
        <rFont val="Calibri"/>
        <family val="2"/>
      </rPr>
      <t xml:space="preserve"> National Lab</t>
    </r>
  </si>
  <si>
    <t>ETP-T6c</t>
  </si>
  <si>
    <t>Count of project ideas by manufacturers</t>
  </si>
  <si>
    <r>
      <t xml:space="preserve">ETP-T6c Number and source (as reported by submitter) of project ideas submitted OUTSIDE OF the annual TPM research planning process, for these categories of sources: PA, national lab, </t>
    </r>
    <r>
      <rPr>
        <b/>
        <sz val="11"/>
        <rFont val="Calibri"/>
        <family val="2"/>
      </rPr>
      <t>manufacturer</t>
    </r>
    <r>
      <rPr>
        <sz val="11"/>
        <rFont val="Calibri"/>
        <family val="2"/>
      </rPr>
      <t>,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</si>
  <si>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ETP-T6c Number and source (as reported by submitter) of project ideas submitted OUTSIDE OF the annual TPM research planning process by</t>
    </r>
    <r>
      <rPr>
        <sz val="11"/>
        <rFont val="Calibri"/>
        <family val="2"/>
      </rPr>
      <t xml:space="preserve"> Manufacturer</t>
    </r>
  </si>
  <si>
    <t>ETP-T6d</t>
  </si>
  <si>
    <t>Count of project ideas by entrepreneurs</t>
  </si>
  <si>
    <r>
      <t xml:space="preserve">ETP-T6d Number and source (as reported by submitter) of project ideas submitted OUTSIDE OF the annual TPM research planning process, for these categories of sources: PA, national lab, manufacturer, </t>
    </r>
    <r>
      <rPr>
        <b/>
        <sz val="11"/>
        <rFont val="Calibri"/>
        <family val="2"/>
      </rPr>
      <t>entrepreneur</t>
    </r>
    <r>
      <rPr>
        <sz val="11"/>
        <rFont val="Calibri"/>
        <family val="2"/>
      </rPr>
      <t>,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</si>
  <si>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ETP-T6d Number and source (as reported by submitter) of project ideas submitted OUTSIDE OF the annual TPM research planning process by</t>
    </r>
    <r>
      <rPr>
        <sz val="11"/>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</si>
  <si>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</si>
  <si>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</si>
  <si>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ETP-T7a Number and source (as reported by submitter) of project ideas submitted AS PART OF the annual TPM research planning process, for these categories of sources: </t>
    </r>
    <r>
      <rPr>
        <b/>
        <sz val="11"/>
        <rFont val="Calibri"/>
        <family val="2"/>
      </rPr>
      <t>PA</t>
    </r>
    <r>
      <rPr>
        <sz val="11"/>
        <rFont val="Calibri"/>
        <family val="2"/>
      </rPr>
      <t>,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</si>
  <si>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11"/>
        <rFont val="Calibri"/>
        <family val="2"/>
      </rPr>
      <t xml:space="preserve"> PA</t>
    </r>
  </si>
  <si>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</si>
  <si>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</si>
  <si>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ETP-T7b Number and source (as reported by submitter) of project ideas submitted AS PART OF the annual TPM research planning process, for these categories of sources: PA, </t>
    </r>
    <r>
      <rPr>
        <b/>
        <sz val="11"/>
        <rFont val="Calibri"/>
        <family val="2"/>
      </rPr>
      <t>national</t>
    </r>
    <r>
      <rPr>
        <sz val="11"/>
        <rFont val="Calibri"/>
        <family val="2"/>
      </rPr>
      <t xml:space="preserve"> </t>
    </r>
    <r>
      <rPr>
        <b/>
        <sz val="11"/>
        <rFont val="Calibri"/>
        <family val="2"/>
      </rPr>
      <t>lab</t>
    </r>
    <r>
      <rPr>
        <sz val="11"/>
        <rFont val="Calibri"/>
        <family val="2"/>
      </rPr>
      <t>,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</si>
  <si>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ETP-T7b Number and source (as reported by submitter) of project ideas submitted AS PART OF the annual TPM research planning process by</t>
    </r>
    <r>
      <rPr>
        <sz val="11"/>
        <rFont val="Calibri"/>
        <family val="2"/>
      </rPr>
      <t xml:space="preserve"> National Lab</t>
    </r>
  </si>
  <si>
    <t>ETP-T7c</t>
  </si>
  <si>
    <r>
      <t xml:space="preserve">ETP-T7c Number and source (as reported by submitter) of project ideas submitted AS PART OF the annual TPM research planning process, for these categories of sources: PA, national lab, </t>
    </r>
    <r>
      <rPr>
        <b/>
        <sz val="11"/>
        <rFont val="Calibri"/>
        <family val="2"/>
      </rPr>
      <t>manufacturer</t>
    </r>
    <r>
      <rPr>
        <sz val="11"/>
        <rFont val="Calibri"/>
        <family val="2"/>
      </rPr>
      <t>,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</si>
  <si>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ETP-T7c Number and source (as reported by submitter) of project ideas submitted AS PART OF the annual TPM research planning process by </t>
    </r>
    <r>
      <rPr>
        <sz val="11"/>
        <rFont val="Calibri"/>
        <family val="2"/>
      </rPr>
      <t>Manufacturer</t>
    </r>
  </si>
  <si>
    <t>ETP-T7d</t>
  </si>
  <si>
    <r>
      <t xml:space="preserve">ETP-T7d Number and source (as reported by submitter) of project ideas submitted AS PART OF the annual TPM research planning process, for these categories of sources: PA, national lab, manufacturer, </t>
    </r>
    <r>
      <rPr>
        <b/>
        <sz val="11"/>
        <rFont val="Calibri"/>
        <family val="2"/>
      </rPr>
      <t>entrepreneur</t>
    </r>
    <r>
      <rPr>
        <sz val="11"/>
        <rFont val="Calibri"/>
        <family val="2"/>
      </rPr>
      <t>,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</si>
  <si>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ETP-T7d Number and source (as reported by submitter) of project ideas submitted AS PART OF the annual TPM research planning process by</t>
    </r>
    <r>
      <rPr>
        <sz val="11"/>
        <rFont val="Calibri"/>
        <family val="2"/>
      </rPr>
      <t xml:space="preserve"> Entrepreneur</t>
    </r>
  </si>
  <si>
    <t>A16</t>
  </si>
  <si>
    <t>ETP-T8</t>
  </si>
  <si>
    <t>Number of lists</t>
  </si>
  <si>
    <t>Statewide Goal Alignment</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</si>
  <si>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</si>
  <si>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</si>
  <si>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3 lists cumulative</t>
  </si>
  <si>
    <t>2 lists cumulative</t>
  </si>
  <si>
    <t>Data for this metric will be gathered from 3P TPM Implementers.  An ETP project may align with multiple statewide goals and will be listed under each goal. **</t>
  </si>
  <si>
    <r>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t>
    </r>
    <r>
      <rPr>
        <sz val="11"/>
        <rFont val="Calibri"/>
        <family val="2"/>
      </rPr>
      <t>“statewide goals” will be tracked will be developed and updated in collaboration with ED as needed. Projects are considered “initiated” when project budget has been approved and funding allocated.</t>
    </r>
  </si>
  <si>
    <t>New Spreadsheet Index</t>
  </si>
  <si>
    <t xml:space="preserve">Short Term Target </t>
  </si>
  <si>
    <t>Mid Term Target (2021-2023)</t>
  </si>
  <si>
    <t>Long Term Target (2024-2025)</t>
  </si>
  <si>
    <t>mod</t>
  </si>
  <si>
    <t>Metric Ton</t>
  </si>
  <si>
    <t>NEW: Energy Savings</t>
  </si>
  <si>
    <t>CEDARS and Reporting Warehouse</t>
  </si>
  <si>
    <t>Savings data from Reporting Warehouse and CEDARS.  Population data from CISCO</t>
  </si>
  <si>
    <t>D1: Depth of interventions••Per downstream participant</t>
  </si>
  <si>
    <t xml:space="preserve">D1D: Downstream methodology- ••Numerator: Total downstream savings claimed••Denominator: Total number of downstream participants </t>
  </si>
  <si>
    <t>D1: Depth of interventions••Per midstream participant</t>
  </si>
  <si>
    <t>NOT FEASIBLE</t>
  </si>
  <si>
    <t>D1M: Midstream methodology –NOT FEASIBLE••••Numerator: Total midstream savings claimed ••Denominator: (not available) number or sector of midstream participants</t>
  </si>
  <si>
    <t>D1: Depth of interventions••Per opt out participant</t>
  </si>
  <si>
    <t>D1: Depth of interventions••Per upstream participant</t>
  </si>
  <si>
    <t>D1U: Upstream methodology– NOT FEASIBLE••Numerator: Total upstream savings claimed••Denominator: (not available) number or sector of of upstream participants</t>
  </si>
  <si>
    <t>P1: Penetration of energy efficiency programs in the eligible market ••Percent of Participation</t>
  </si>
  <si>
    <t>P1 Methodology: ••Numerator: Number of downstream participants) ••Denominator: total number of service accounts in the sector</t>
  </si>
  <si>
    <t>Numerator: Number of participants in disadvantaged communities.••••Denominator: Total number of customers in disadvantaged communities.</t>
  </si>
  <si>
    <t>P4 Methodology:••Numerator: number of participants in HTR geographic area••Denominator: Total number of service accounts in HTR geographic area</t>
  </si>
  <si>
    <t>Btu</t>
  </si>
  <si>
    <t xml:space="preserve">Numerator: Total energy used in sector••Denominator:  number of service accounts </t>
  </si>
  <si>
    <t>Numerator: Total usage of Res MF sector••••Denominator: total units in Res MF sector</t>
  </si>
  <si>
    <t>Numerator: Total usage of Res MF sector••••Denominator: average number of units in MF building times average square footage of MF units</t>
  </si>
  <si>
    <t>Total benchmarked units in RMF sector••Total number of service account in RMF sector••••Benchmarked via Portfolio Manager••••2019 MF with 17 or units MUST Benchmark••••
Numerator: Total number of RMF properties benchmarked via Portfolio Manager. Denominator: Total number of MF properties in the PA territory</t>
  </si>
  <si>
    <t>Benchmarking per Portfolio Manager. Service accounts x premise IDs in HTR market••••Proxy, if characteristics other than geo location aren’t known, develop proxy using just geo location.••</t>
  </si>
  <si>
    <t xml:space="preserve">P1 Methodology: ••Numerator: Number of downstream participating properties (service accounts x premise ID) ••Denominator: total number of properties (service accounts x premise IDs) in the sector. </t>
  </si>
  <si>
    <t xml:space="preserve">P1 Methodology:  ••Numerator: Number of downstream participating MF units (this may be self-reported on application for building-level retrofits) ••Denominator: total number of units (service accounts x premise IDs) in the sector. </t>
  </si>
  <si>
    <t>P2: Penetration of energy efficiency programs in terms of square feet of eligible population</t>
  </si>
  <si>
    <t>P2 Methodology: ••••Numerator: square footage of participating service accounts (x Premise IDs)••••Denominator: Square footage of all eligible accounts (x Premise IDs)</t>
  </si>
  <si>
    <t>••D3 Methodology:••Numerator: Total Savings claimed for MF building retrofits••Denominator: Number of buildings that have been retrofitted, per application.</t>
  </si>
  <si>
    <t>••D4 Methodology:••Numerator - Total downstream savings ••••Denominator - number of participating properties (i.e., premise ID x service account}••</t>
  </si>
  <si>
    <t>D5: Depth of interventions••Per square foot</t>
  </si>
  <si>
    <t>D5 Methodology: ••[Numerator] Total downstream savings ••••[Denominator] Total number of MF service accounts participating. x average square footage of MF service account.</t>
  </si>
  <si>
    <t>Savings calculated using CET; MF designation depends on PA database</t>
  </si>
  <si>
    <t>S2 Methodology:••Numerator = Metric C1 ••Denominator = Total sectoral usage, from PA billing database</t>
  </si>
  <si>
    <t>metric ton</t>
  </si>
  <si>
    <t xml:space="preserve">P1 Methodology: ••Numerator: Number of downstream participating (service accounts x premise ID) ••Denominator: total number of (service accounts x premise IDs) in the sector. </t>
  </si>
  <si>
    <t xml:space="preserve">P4 Methodology:••Numerator proxy: number of participants in HTR geographic area••Denominator: Total number of service accounts in HTR geographic area. </t>
  </si>
  <si>
    <t>Square Footage of Commercial Benchmarking Penetration</t>
  </si>
  <si>
    <t>Method:••••Numerator: Total square footage of benchmarked commercial buildings in Portfolio Manager••••Denominator: Total square footage of commercial sector (average square footage of commercial sector building in CBECS x number of service accounts) Commercial square footage data is purchasable through third party vendors like Costar, or can be requested from local assessor's offices for the PA's territory. A proxy can be applied for yearly increase, and updated every other year with actual data. CBECS average for the sector is NOT acceptable. CEUS average will be allowed for 2018 compliance filing only. PA's are expected to purchase 3P data or assemble from assessor's office by the May annual report filing.</t>
  </si>
  <si>
    <t>Benchmarking Penetration for Commercial Sector</t>
  </si>
  <si>
    <t>Methodology: ••••Numerator: Number of large commercial customers that have been benchmarked on Portfolio Manager••••Denominator: Total number of S, M, and L commercial customer accounts.</t>
  </si>
  <si>
    <t>Methodology: ••••Numerator: Number of  Medium commercial customers that have been benchmarked on Portfolio Manager••••Denominator: Total number of S, M, and L commercial customer accounts.</t>
  </si>
  <si>
    <t>Methodology: ••••Numerator: Number of Small commercial customers that have been benchmarked on Portfolio Manager••••Denominator: Total number of S, M, and L commercial customer accounts.</t>
  </si>
  <si>
    <t>Benchmarking per Portfolio Manager. Service accounts x premise IDs in HTR market••••Proxy, if characteristics other than size and geo location aren’t known, develop proxy using just size and geo location.••</t>
  </si>
  <si>
    <t>Per CAEECC meeting: “Fraction of total custom projects utilizing NMEC to estimate savings”.••••Data from CMPA (Custom Measure and Project Archive)••••. Mona to check</t>
  </si>
  <si>
    <t>Per CAEECC Meeting: “Fraction of total custom savings derived from NMEC analysis”.••••Data from CMPA.••Mona to check</t>
  </si>
  <si>
    <t>C-F: Per CAEECC meeting: and ED Mona okay:••Numerator: Total Incentive••Denominator: Total Project cost••</t>
  </si>
  <si>
    <t>••D3 Methodology:••Numerator: Total savings claimed for public sector building retrofits••Denominator: Energy usage of buildings that have been retrofitted, per application.</t>
  </si>
  <si>
    <t>y</t>
  </si>
  <si>
    <t>D5 Methodology: ••[Numerator] Total downstream savings ••••[Denominator] Total number of service accounts participating. x average square footage of property</t>
  </si>
  <si>
    <t>Numerator: claimed savings from water/wastewater customers••Denominator: Baseline energy usage as reported on project applications</t>
  </si>
  <si>
    <t>P2 Methodology: ••••Numerator: square footage of participating service accounts (x Premise IDs)••••Denominator: Square footage of all eligible accounts (x Premise IDs) times average number of buildings per account</t>
  </si>
  <si>
    <t>As reported by water/wastewater treatment facilities' pumping stations that respond to survey</t>
  </si>
  <si>
    <t>P-F2 Method: Total amount loaned through PA programs (ED ok)</t>
  </si>
  <si>
    <t>Def: “current” = “within calendar year” (ED ok)••</t>
  </si>
  <si>
    <t xml:space="preserve">Method (ED Okay)••••Numerator: Total sector-level energy use, from PA billing data••••Denominator: Number of public sector accounts </t>
  </si>
  <si>
    <t>Numerator: Total square footage of public buildings benchmarked within calendar year, in Portfolio Manager••••Denominator: Total square footage of all benchmarked Public sector buildings, in Portfolio Manager</t>
  </si>
  <si>
    <t>kW</t>
  </si>
  <si>
    <t>kWh</t>
  </si>
  <si>
    <t>Therm</t>
  </si>
  <si>
    <t>NA</t>
  </si>
  <si>
    <t>Numerator: Annual number of Large Industrial participants (by service account) that had not received a downstream incentive for the past 3 years (from date of incentive payment)••Denominator: Total number of Large Industrial service accounts in the sector/segment•••</t>
  </si>
  <si>
    <t>Numerator: Annual number of Medium Industrial participants (by service account) that had not received a downstream incentive for the past 3 years (from date of incentive payment)••Denominator: Total number of Medium Industrial service accounts in the sector/segment•••</t>
  </si>
  <si>
    <t>Numerator: Annual number of Small Industrial participants (by service account) that had not received a downstream incentive for the past 3 years (from date of incentive payment)••Denominator: Total number of Small Industrial service accounts in the sector/segment•••</t>
  </si>
  <si>
    <t>$/kW</t>
  </si>
  <si>
    <t>$/kWh</t>
  </si>
  <si>
    <t>$/therm</t>
  </si>
  <si>
    <t>Use the GHG Calculator in the CPUC Cost-effectiveness Tool</t>
  </si>
  <si>
    <t xml:space="preserve">P1 Methodology: ••Numerator: Number of downstream participating large customers (service accounts x premise ID) ••Denominator: total number of large customers (service accounts x premise IDs) in the sector. </t>
  </si>
  <si>
    <t xml:space="preserve">P1 Methodology: ••Numerator: Number of downstream participating medium customers (service accounts x premise ID) ••Denominator: total number of medium customers (service accounts x premise IDs) in the sector. </t>
  </si>
  <si>
    <t xml:space="preserve">P1 Methodology: ••Numerator: Number of downstream participating small customers (service accounts x premise ID) ••Denominator: total number of small customers (service accounts x premise IDs) in the sector. </t>
  </si>
  <si>
    <t>SW</t>
  </si>
  <si>
    <t xml:space="preserve"> Number of training activities</t>
  </si>
  <si>
    <t xml:space="preserve"> Number of participants</t>
  </si>
  <si>
    <t>TAB_NAME</t>
  </si>
  <si>
    <t>NumID</t>
  </si>
  <si>
    <t>DenID</t>
  </si>
  <si>
    <t>NDCalc</t>
  </si>
  <si>
    <t>Calc</t>
  </si>
  <si>
    <t>In1_Portfolio</t>
  </si>
  <si>
    <t>N0</t>
  </si>
  <si>
    <t>D0</t>
  </si>
  <si>
    <t>N</t>
  </si>
  <si>
    <t>D1</t>
  </si>
  <si>
    <t>N3</t>
  </si>
  <si>
    <t>D3</t>
  </si>
  <si>
    <t>N4</t>
  </si>
  <si>
    <t>N5</t>
  </si>
  <si>
    <t>N6</t>
  </si>
  <si>
    <t>D6</t>
  </si>
  <si>
    <t>N7</t>
  </si>
  <si>
    <t>D7</t>
  </si>
  <si>
    <t>N8</t>
  </si>
  <si>
    <t>D8</t>
  </si>
  <si>
    <t>N9</t>
  </si>
  <si>
    <t>D9</t>
  </si>
  <si>
    <t>N10</t>
  </si>
  <si>
    <t>D10</t>
  </si>
  <si>
    <t>N11</t>
  </si>
  <si>
    <t>D11</t>
  </si>
  <si>
    <t>N12</t>
  </si>
  <si>
    <t>D12</t>
  </si>
  <si>
    <t>N13</t>
  </si>
  <si>
    <t>D13</t>
  </si>
  <si>
    <t>N14</t>
  </si>
  <si>
    <t>D14</t>
  </si>
  <si>
    <t>N15</t>
  </si>
  <si>
    <t>D15</t>
  </si>
  <si>
    <t>N16</t>
  </si>
  <si>
    <t>D16</t>
  </si>
  <si>
    <t>N17</t>
  </si>
  <si>
    <t>D17</t>
  </si>
  <si>
    <t>N18</t>
  </si>
  <si>
    <t>D18</t>
  </si>
  <si>
    <t>N19</t>
  </si>
  <si>
    <t>D19</t>
  </si>
  <si>
    <t>N20</t>
  </si>
  <si>
    <t>D20</t>
  </si>
  <si>
    <t>N21</t>
  </si>
  <si>
    <t>D21</t>
  </si>
  <si>
    <t>N22</t>
  </si>
  <si>
    <t>D22</t>
  </si>
  <si>
    <t>N23</t>
  </si>
  <si>
    <t>D23</t>
  </si>
  <si>
    <t>N24</t>
  </si>
  <si>
    <t>D24</t>
  </si>
  <si>
    <t>N25</t>
  </si>
  <si>
    <t>D25</t>
  </si>
  <si>
    <t>N26</t>
  </si>
  <si>
    <t>D26</t>
  </si>
  <si>
    <t>N27</t>
  </si>
  <si>
    <t>D27</t>
  </si>
  <si>
    <t>N28</t>
  </si>
  <si>
    <t>D28</t>
  </si>
  <si>
    <t>N29</t>
  </si>
  <si>
    <t>D29</t>
  </si>
  <si>
    <t>N30</t>
  </si>
  <si>
    <t>D30</t>
  </si>
  <si>
    <t>N31</t>
  </si>
  <si>
    <t>D31</t>
  </si>
  <si>
    <t>N32</t>
  </si>
  <si>
    <t>D32</t>
  </si>
  <si>
    <t>N33</t>
  </si>
  <si>
    <t>D33</t>
  </si>
  <si>
    <t>N34</t>
  </si>
  <si>
    <t>D34</t>
  </si>
  <si>
    <t>N35</t>
  </si>
  <si>
    <t>D35</t>
  </si>
  <si>
    <t>N36</t>
  </si>
  <si>
    <t>D36</t>
  </si>
  <si>
    <t>N37</t>
  </si>
  <si>
    <t>D37</t>
  </si>
  <si>
    <t>Y</t>
  </si>
  <si>
    <t>N38</t>
  </si>
  <si>
    <t>D38</t>
  </si>
  <si>
    <t>N39</t>
  </si>
  <si>
    <t>D39</t>
  </si>
  <si>
    <t>N40</t>
  </si>
  <si>
    <t>D40</t>
  </si>
  <si>
    <t>N41</t>
  </si>
  <si>
    <t>D41</t>
  </si>
  <si>
    <t>N42</t>
  </si>
  <si>
    <t>D42</t>
  </si>
  <si>
    <t>In2_ResSF</t>
  </si>
  <si>
    <t>N43</t>
  </si>
  <si>
    <t>D43</t>
  </si>
  <si>
    <t>Per CEDARS data with any identified "Public" Accounts moved to Public Sector</t>
  </si>
  <si>
    <t>N44</t>
  </si>
  <si>
    <t>D44</t>
  </si>
  <si>
    <t>N45</t>
  </si>
  <si>
    <t>D45</t>
  </si>
  <si>
    <t>N46</t>
  </si>
  <si>
    <t>D46</t>
  </si>
  <si>
    <t>N47</t>
  </si>
  <si>
    <t>D47</t>
  </si>
  <si>
    <t>N48</t>
  </si>
  <si>
    <t>D48</t>
  </si>
  <si>
    <t>N49</t>
  </si>
  <si>
    <t>D49</t>
  </si>
  <si>
    <t>N50</t>
  </si>
  <si>
    <t>D50</t>
  </si>
  <si>
    <t>N51</t>
  </si>
  <si>
    <t>D51</t>
  </si>
  <si>
    <t>N52</t>
  </si>
  <si>
    <t>D52</t>
  </si>
  <si>
    <t>N53</t>
  </si>
  <si>
    <t>D53</t>
  </si>
  <si>
    <t>N54</t>
  </si>
  <si>
    <t>D54</t>
  </si>
  <si>
    <t>N55</t>
  </si>
  <si>
    <t>D55</t>
  </si>
  <si>
    <t>N56</t>
  </si>
  <si>
    <t>D56</t>
  </si>
  <si>
    <t>N57</t>
  </si>
  <si>
    <t>D57</t>
  </si>
  <si>
    <t>N58</t>
  </si>
  <si>
    <t>D58</t>
  </si>
  <si>
    <t>N59</t>
  </si>
  <si>
    <t>D59</t>
  </si>
  <si>
    <t>N60</t>
  </si>
  <si>
    <t>D60</t>
  </si>
  <si>
    <t>N61</t>
  </si>
  <si>
    <t>D61</t>
  </si>
  <si>
    <t>N62</t>
  </si>
  <si>
    <t>D62</t>
  </si>
  <si>
    <t>N63</t>
  </si>
  <si>
    <t>D63</t>
  </si>
  <si>
    <t>N64</t>
  </si>
  <si>
    <t>D64</t>
  </si>
  <si>
    <t>N65</t>
  </si>
  <si>
    <t>D65</t>
  </si>
  <si>
    <t>N66</t>
  </si>
  <si>
    <t>D66</t>
  </si>
  <si>
    <t>N67</t>
  </si>
  <si>
    <t>D67</t>
  </si>
  <si>
    <t>N68</t>
  </si>
  <si>
    <t>D68</t>
  </si>
  <si>
    <r>
      <t>P1 Methodology: Numerator: Number of</t>
    </r>
    <r>
      <rPr>
        <sz val="11"/>
        <color rgb="FFFF0000"/>
        <rFont val="Calibri"/>
        <family val="2"/>
        <scheme val="minor"/>
      </rPr>
      <t xml:space="preserve"> downstream</t>
    </r>
    <r>
      <rPr>
        <sz val="11"/>
        <rFont val="Calibri"/>
        <family val="2"/>
        <scheme val="minor"/>
      </rPr>
      <t xml:space="preserve"> participants) Denominator: total number of service accounts in the sector</t>
    </r>
  </si>
  <si>
    <t>N69</t>
  </si>
  <si>
    <t>D69</t>
  </si>
  <si>
    <t>N70</t>
  </si>
  <si>
    <t>D70</t>
  </si>
  <si>
    <t>N71</t>
  </si>
  <si>
    <t>D71</t>
  </si>
  <si>
    <t>N72</t>
  </si>
  <si>
    <t>D72</t>
  </si>
  <si>
    <t>N73</t>
  </si>
  <si>
    <t>D73</t>
  </si>
  <si>
    <t>N74</t>
  </si>
  <si>
    <t>D74</t>
  </si>
  <si>
    <t>N75</t>
  </si>
  <si>
    <t>D75</t>
  </si>
  <si>
    <t>N76</t>
  </si>
  <si>
    <t>D76</t>
  </si>
  <si>
    <t>N77</t>
  </si>
  <si>
    <t>D77</t>
  </si>
  <si>
    <t>In3_ResMF</t>
  </si>
  <si>
    <t>N78</t>
  </si>
  <si>
    <t>D78</t>
  </si>
  <si>
    <t>N79</t>
  </si>
  <si>
    <t>D79</t>
  </si>
  <si>
    <t>N80</t>
  </si>
  <si>
    <t>D80</t>
  </si>
  <si>
    <t>N81</t>
  </si>
  <si>
    <t>D81</t>
  </si>
  <si>
    <t>N82</t>
  </si>
  <si>
    <t>D82</t>
  </si>
  <si>
    <t>N83</t>
  </si>
  <si>
    <t>D83</t>
  </si>
  <si>
    <t>N84</t>
  </si>
  <si>
    <t>D84</t>
  </si>
  <si>
    <t>N85</t>
  </si>
  <si>
    <t>D85</t>
  </si>
  <si>
    <t>N86</t>
  </si>
  <si>
    <t>D86</t>
  </si>
  <si>
    <t>N87</t>
  </si>
  <si>
    <t>D87</t>
  </si>
  <si>
    <t>N88</t>
  </si>
  <si>
    <t>D88</t>
  </si>
  <si>
    <t>N89</t>
  </si>
  <si>
    <t>D89</t>
  </si>
  <si>
    <t>N90</t>
  </si>
  <si>
    <t>D90</t>
  </si>
  <si>
    <t>N91</t>
  </si>
  <si>
    <t>D91</t>
  </si>
  <si>
    <t>N92</t>
  </si>
  <si>
    <t>D92</t>
  </si>
  <si>
    <t>N93</t>
  </si>
  <si>
    <t>D93</t>
  </si>
  <si>
    <t>N94</t>
  </si>
  <si>
    <t>D94</t>
  </si>
  <si>
    <t>N95</t>
  </si>
  <si>
    <t>D95</t>
  </si>
  <si>
    <t>N96</t>
  </si>
  <si>
    <t>D96</t>
  </si>
  <si>
    <t>N97</t>
  </si>
  <si>
    <t>D97</t>
  </si>
  <si>
    <t>N98</t>
  </si>
  <si>
    <t>D98</t>
  </si>
  <si>
    <t>N99</t>
  </si>
  <si>
    <t>D99</t>
  </si>
  <si>
    <t>N100</t>
  </si>
  <si>
    <t>D100</t>
  </si>
  <si>
    <t>N101</t>
  </si>
  <si>
    <t>D101</t>
  </si>
  <si>
    <t>N102</t>
  </si>
  <si>
    <t>D102</t>
  </si>
  <si>
    <t>N103</t>
  </si>
  <si>
    <t>D103</t>
  </si>
  <si>
    <t>N104</t>
  </si>
  <si>
    <t>D104</t>
  </si>
  <si>
    <t>N105</t>
  </si>
  <si>
    <t>D105</t>
  </si>
  <si>
    <t>N106</t>
  </si>
  <si>
    <t>D106</t>
  </si>
  <si>
    <t>N107</t>
  </si>
  <si>
    <t>D107</t>
  </si>
  <si>
    <t>N108</t>
  </si>
  <si>
    <t>D108</t>
  </si>
  <si>
    <t>N109</t>
  </si>
  <si>
    <t>D109</t>
  </si>
  <si>
    <t>N110</t>
  </si>
  <si>
    <t>D110</t>
  </si>
  <si>
    <t>N111</t>
  </si>
  <si>
    <t>D111</t>
  </si>
  <si>
    <t>N112</t>
  </si>
  <si>
    <t>D112</t>
  </si>
  <si>
    <t>N113</t>
  </si>
  <si>
    <t>D113</t>
  </si>
  <si>
    <t>N114</t>
  </si>
  <si>
    <t>D114</t>
  </si>
  <si>
    <t>N115</t>
  </si>
  <si>
    <t>D115</t>
  </si>
  <si>
    <t>N116</t>
  </si>
  <si>
    <t>D116</t>
  </si>
  <si>
    <t>N117</t>
  </si>
  <si>
    <t>D117</t>
  </si>
  <si>
    <t>N118</t>
  </si>
  <si>
    <t>D118</t>
  </si>
  <si>
    <t>N119</t>
  </si>
  <si>
    <t>D119</t>
  </si>
  <si>
    <t>N120</t>
  </si>
  <si>
    <t>D120</t>
  </si>
  <si>
    <t>N121</t>
  </si>
  <si>
    <t>D121</t>
  </si>
  <si>
    <t>N122</t>
  </si>
  <si>
    <t>D122</t>
  </si>
  <si>
    <t>N123</t>
  </si>
  <si>
    <t>D123</t>
  </si>
  <si>
    <t>N124</t>
  </si>
  <si>
    <t>D124</t>
  </si>
  <si>
    <t>N125</t>
  </si>
  <si>
    <t>D125</t>
  </si>
  <si>
    <t>N126</t>
  </si>
  <si>
    <t>D126</t>
  </si>
  <si>
    <t>N127</t>
  </si>
  <si>
    <t>D127</t>
  </si>
  <si>
    <t>N128</t>
  </si>
  <si>
    <t>D128</t>
  </si>
  <si>
    <t>N129</t>
  </si>
  <si>
    <t>D129</t>
  </si>
  <si>
    <t>N130</t>
  </si>
  <si>
    <t>D130</t>
  </si>
  <si>
    <t>N131</t>
  </si>
  <si>
    <t>D131</t>
  </si>
  <si>
    <t>N132</t>
  </si>
  <si>
    <t>D132</t>
  </si>
  <si>
    <t>N133</t>
  </si>
  <si>
    <t>D133</t>
  </si>
  <si>
    <t>N134</t>
  </si>
  <si>
    <t>D134</t>
  </si>
  <si>
    <t>N135</t>
  </si>
  <si>
    <t>D135</t>
  </si>
  <si>
    <t>N136</t>
  </si>
  <si>
    <t>D136</t>
  </si>
  <si>
    <t>N137</t>
  </si>
  <si>
    <t>D137</t>
  </si>
  <si>
    <t>N138</t>
  </si>
  <si>
    <t>D138</t>
  </si>
  <si>
    <t>In4_Com</t>
  </si>
  <si>
    <t>N139</t>
  </si>
  <si>
    <t>D139</t>
  </si>
  <si>
    <t>N140</t>
  </si>
  <si>
    <t>D140</t>
  </si>
  <si>
    <t>N141</t>
  </si>
  <si>
    <t>D141</t>
  </si>
  <si>
    <t>N142</t>
  </si>
  <si>
    <t>D142</t>
  </si>
  <si>
    <t>N143</t>
  </si>
  <si>
    <t>D143</t>
  </si>
  <si>
    <t>N144</t>
  </si>
  <si>
    <t>D144</t>
  </si>
  <si>
    <t>N145</t>
  </si>
  <si>
    <t>D145</t>
  </si>
  <si>
    <t>N146</t>
  </si>
  <si>
    <t>D146</t>
  </si>
  <si>
    <t>N147</t>
  </si>
  <si>
    <t>D147</t>
  </si>
  <si>
    <t>N148</t>
  </si>
  <si>
    <t>D148</t>
  </si>
  <si>
    <t>N149</t>
  </si>
  <si>
    <t>D149</t>
  </si>
  <si>
    <t>N150</t>
  </si>
  <si>
    <t>D150</t>
  </si>
  <si>
    <t>N151</t>
  </si>
  <si>
    <t>D151</t>
  </si>
  <si>
    <t>N152</t>
  </si>
  <si>
    <t>D152</t>
  </si>
  <si>
    <t>N153</t>
  </si>
  <si>
    <t>D153</t>
  </si>
  <si>
    <t>N154</t>
  </si>
  <si>
    <t>D154</t>
  </si>
  <si>
    <t>N155</t>
  </si>
  <si>
    <t>D155</t>
  </si>
  <si>
    <t>N156</t>
  </si>
  <si>
    <t>D156</t>
  </si>
  <si>
    <t>N157</t>
  </si>
  <si>
    <t>D157</t>
  </si>
  <si>
    <t>N158</t>
  </si>
  <si>
    <t>D158</t>
  </si>
  <si>
    <t>N159</t>
  </si>
  <si>
    <t>D159</t>
  </si>
  <si>
    <t>N160</t>
  </si>
  <si>
    <t>D160</t>
  </si>
  <si>
    <t>N161</t>
  </si>
  <si>
    <t>D161</t>
  </si>
  <si>
    <t>N162</t>
  </si>
  <si>
    <t>D162</t>
  </si>
  <si>
    <t>N163</t>
  </si>
  <si>
    <t>D163</t>
  </si>
  <si>
    <t>N164</t>
  </si>
  <si>
    <t>D164</t>
  </si>
  <si>
    <t>N165</t>
  </si>
  <si>
    <t>D165</t>
  </si>
  <si>
    <t>N166</t>
  </si>
  <si>
    <t>D166</t>
  </si>
  <si>
    <t>N167</t>
  </si>
  <si>
    <t>D167</t>
  </si>
  <si>
    <t>N168</t>
  </si>
  <si>
    <t>D168</t>
  </si>
  <si>
    <t>N169</t>
  </si>
  <si>
    <t>D169</t>
  </si>
  <si>
    <t>N170</t>
  </si>
  <si>
    <t>D170</t>
  </si>
  <si>
    <t>N171</t>
  </si>
  <si>
    <t>D171</t>
  </si>
  <si>
    <t>N172</t>
  </si>
  <si>
    <t>D172</t>
  </si>
  <si>
    <t>N173</t>
  </si>
  <si>
    <t>D173</t>
  </si>
  <si>
    <t>N174</t>
  </si>
  <si>
    <t>D174</t>
  </si>
  <si>
    <t>N175</t>
  </si>
  <si>
    <t>D175</t>
  </si>
  <si>
    <t>N176</t>
  </si>
  <si>
    <t>D176</t>
  </si>
  <si>
    <t>N177</t>
  </si>
  <si>
    <t>D177</t>
  </si>
  <si>
    <t>N178</t>
  </si>
  <si>
    <t>D178</t>
  </si>
  <si>
    <t>N179</t>
  </si>
  <si>
    <t>D179</t>
  </si>
  <si>
    <t>N180</t>
  </si>
  <si>
    <t>D180</t>
  </si>
  <si>
    <t>N181</t>
  </si>
  <si>
    <t>D181</t>
  </si>
  <si>
    <t>N182</t>
  </si>
  <si>
    <t>D182</t>
  </si>
  <si>
    <t>N183</t>
  </si>
  <si>
    <t>D183</t>
  </si>
  <si>
    <t>N184</t>
  </si>
  <si>
    <t>D184</t>
  </si>
  <si>
    <t>N185</t>
  </si>
  <si>
    <t>D185</t>
  </si>
  <si>
    <t>N186</t>
  </si>
  <si>
    <t>D186</t>
  </si>
  <si>
    <t>N187</t>
  </si>
  <si>
    <t>D187</t>
  </si>
  <si>
    <t>In5_Public</t>
  </si>
  <si>
    <t>N188</t>
  </si>
  <si>
    <t>D188</t>
  </si>
  <si>
    <t>N189</t>
  </si>
  <si>
    <t>D189</t>
  </si>
  <si>
    <t>N190</t>
  </si>
  <si>
    <t>D190</t>
  </si>
  <si>
    <t>N191</t>
  </si>
  <si>
    <t>D191</t>
  </si>
  <si>
    <t>N192</t>
  </si>
  <si>
    <t>D192</t>
  </si>
  <si>
    <t>N193</t>
  </si>
  <si>
    <t>D193</t>
  </si>
  <si>
    <t>N194</t>
  </si>
  <si>
    <t>D194</t>
  </si>
  <si>
    <t>N195</t>
  </si>
  <si>
    <t>D195</t>
  </si>
  <si>
    <t>N196</t>
  </si>
  <si>
    <t>D196</t>
  </si>
  <si>
    <t>N197</t>
  </si>
  <si>
    <t>D197</t>
  </si>
  <si>
    <t>N198</t>
  </si>
  <si>
    <t>D198</t>
  </si>
  <si>
    <t>N199</t>
  </si>
  <si>
    <t>D199</t>
  </si>
  <si>
    <t>N200</t>
  </si>
  <si>
    <t>D200</t>
  </si>
  <si>
    <t>N201</t>
  </si>
  <si>
    <t>D201</t>
  </si>
  <si>
    <t>N202</t>
  </si>
  <si>
    <t>D202</t>
  </si>
  <si>
    <t>N203</t>
  </si>
  <si>
    <t>D203</t>
  </si>
  <si>
    <t>N204</t>
  </si>
  <si>
    <t>D204</t>
  </si>
  <si>
    <t>N205</t>
  </si>
  <si>
    <t>D205</t>
  </si>
  <si>
    <t>N206</t>
  </si>
  <si>
    <t>D206</t>
  </si>
  <si>
    <t>N207</t>
  </si>
  <si>
    <t>D207</t>
  </si>
  <si>
    <t>N208</t>
  </si>
  <si>
    <t>D208</t>
  </si>
  <si>
    <t>N209</t>
  </si>
  <si>
    <t>D209</t>
  </si>
  <si>
    <t>N210</t>
  </si>
  <si>
    <t>D210</t>
  </si>
  <si>
    <t>N211</t>
  </si>
  <si>
    <t>D211</t>
  </si>
  <si>
    <t>N212</t>
  </si>
  <si>
    <t>D212</t>
  </si>
  <si>
    <t>N213</t>
  </si>
  <si>
    <t>D213</t>
  </si>
  <si>
    <t>N214</t>
  </si>
  <si>
    <t>D214</t>
  </si>
  <si>
    <t>N215</t>
  </si>
  <si>
    <t>D215</t>
  </si>
  <si>
    <t>N216</t>
  </si>
  <si>
    <t>D216</t>
  </si>
  <si>
    <t>N217</t>
  </si>
  <si>
    <t>D217</t>
  </si>
  <si>
    <t>N218</t>
  </si>
  <si>
    <t>D218</t>
  </si>
  <si>
    <t>N219</t>
  </si>
  <si>
    <t>D219</t>
  </si>
  <si>
    <t>N220</t>
  </si>
  <si>
    <t>D220</t>
  </si>
  <si>
    <t>N221</t>
  </si>
  <si>
    <t>D221</t>
  </si>
  <si>
    <t>N222</t>
  </si>
  <si>
    <t>D222</t>
  </si>
  <si>
    <t>In6_Ind</t>
  </si>
  <si>
    <t>N223</t>
  </si>
  <si>
    <t>D223</t>
  </si>
  <si>
    <t>N224</t>
  </si>
  <si>
    <t>D224</t>
  </si>
  <si>
    <t>N225</t>
  </si>
  <si>
    <t>D225</t>
  </si>
  <si>
    <t>N226</t>
  </si>
  <si>
    <t>D226</t>
  </si>
  <si>
    <t>N227</t>
  </si>
  <si>
    <t>D227</t>
  </si>
  <si>
    <t>N228</t>
  </si>
  <si>
    <t>D228</t>
  </si>
  <si>
    <t>N229</t>
  </si>
  <si>
    <t>D229</t>
  </si>
  <si>
    <t>N230</t>
  </si>
  <si>
    <t>D230</t>
  </si>
  <si>
    <t>N231</t>
  </si>
  <si>
    <t>D231</t>
  </si>
  <si>
    <t>N232</t>
  </si>
  <si>
    <t>D232</t>
  </si>
  <si>
    <t>N233</t>
  </si>
  <si>
    <t>D233</t>
  </si>
  <si>
    <t>N234</t>
  </si>
  <si>
    <t>D234</t>
  </si>
  <si>
    <t>N235</t>
  </si>
  <si>
    <t>D235</t>
  </si>
  <si>
    <t>N236</t>
  </si>
  <si>
    <t>D236</t>
  </si>
  <si>
    <t>N237</t>
  </si>
  <si>
    <t>D237</t>
  </si>
  <si>
    <t>N238</t>
  </si>
  <si>
    <t>D238</t>
  </si>
  <si>
    <r>
      <t xml:space="preserve">I-P5[Indicator] Percent of customers participating that have not received an incentive for the past three years, annually, by </t>
    </r>
    <r>
      <rPr>
        <b/>
        <sz val="11"/>
        <color rgb="FFFF0000"/>
        <rFont val="Calibri"/>
        <family val="2"/>
        <scheme val="minor"/>
      </rPr>
      <t>small</t>
    </r>
    <r>
      <rPr>
        <sz val="11"/>
        <rFont val="Calibri"/>
        <family val="2"/>
        <scheme val="minor"/>
      </rPr>
      <t>, medium and large customer categories</t>
    </r>
  </si>
  <si>
    <t>N239</t>
  </si>
  <si>
    <t>D239</t>
  </si>
  <si>
    <r>
      <t xml:space="preserve">I-P5[Indicator] Percent of customers participating that have not received an incentive for the past three years, annually, by small, </t>
    </r>
    <r>
      <rPr>
        <b/>
        <sz val="11"/>
        <color rgb="FFFF0000"/>
        <rFont val="Calibri"/>
        <family val="2"/>
        <scheme val="minor"/>
      </rPr>
      <t>medium</t>
    </r>
    <r>
      <rPr>
        <sz val="11"/>
        <rFont val="Calibri"/>
        <family val="2"/>
        <scheme val="minor"/>
      </rPr>
      <t xml:space="preserve"> and large customer categories</t>
    </r>
  </si>
  <si>
    <t>N240</t>
  </si>
  <si>
    <t>D240</t>
  </si>
  <si>
    <r>
      <t xml:space="preserve">I-P5[Indicator] Percent of customers participating that have not received an incentive for the past three years, annually, by small, medium and </t>
    </r>
    <r>
      <rPr>
        <b/>
        <sz val="11"/>
        <color rgb="FFFF0000"/>
        <rFont val="Calibri"/>
        <family val="2"/>
        <scheme val="minor"/>
      </rPr>
      <t>large</t>
    </r>
    <r>
      <rPr>
        <sz val="11"/>
        <rFont val="Calibri"/>
        <family val="2"/>
        <scheme val="minor"/>
      </rPr>
      <t xml:space="preserve"> customer categories</t>
    </r>
  </si>
  <si>
    <t>N241</t>
  </si>
  <si>
    <t>D241</t>
  </si>
  <si>
    <t>N242</t>
  </si>
  <si>
    <t>D242</t>
  </si>
  <si>
    <t>N243</t>
  </si>
  <si>
    <t>D243</t>
  </si>
  <si>
    <t>N244</t>
  </si>
  <si>
    <t>D244</t>
  </si>
  <si>
    <t>N245</t>
  </si>
  <si>
    <t>D245</t>
  </si>
  <si>
    <t>N246</t>
  </si>
  <si>
    <t>D246</t>
  </si>
  <si>
    <t>N247</t>
  </si>
  <si>
    <t>D247</t>
  </si>
  <si>
    <t>N248</t>
  </si>
  <si>
    <t>D248</t>
  </si>
  <si>
    <t>N249</t>
  </si>
  <si>
    <t>D249</t>
  </si>
  <si>
    <t>N250</t>
  </si>
  <si>
    <t>D250</t>
  </si>
  <si>
    <t>N251</t>
  </si>
  <si>
    <t>D251</t>
  </si>
  <si>
    <t>N252</t>
  </si>
  <si>
    <t>D252</t>
  </si>
  <si>
    <t>N253</t>
  </si>
  <si>
    <t>D253</t>
  </si>
  <si>
    <t>N254</t>
  </si>
  <si>
    <t>D254</t>
  </si>
  <si>
    <t>N255</t>
  </si>
  <si>
    <t>D255</t>
  </si>
  <si>
    <t>N256</t>
  </si>
  <si>
    <t>D256</t>
  </si>
  <si>
    <t>N257</t>
  </si>
  <si>
    <t>D257</t>
  </si>
  <si>
    <t>N258</t>
  </si>
  <si>
    <t>D258</t>
  </si>
  <si>
    <t>N259</t>
  </si>
  <si>
    <t>D259</t>
  </si>
  <si>
    <t>In7_Agr</t>
  </si>
  <si>
    <t>N260</t>
  </si>
  <si>
    <t>D260</t>
  </si>
  <si>
    <t>N261</t>
  </si>
  <si>
    <t>D261</t>
  </si>
  <si>
    <t>N262</t>
  </si>
  <si>
    <t>D262</t>
  </si>
  <si>
    <t>N263</t>
  </si>
  <si>
    <t>D263</t>
  </si>
  <si>
    <t>N264</t>
  </si>
  <si>
    <t>D264</t>
  </si>
  <si>
    <t>N265</t>
  </si>
  <si>
    <t>D265</t>
  </si>
  <si>
    <t>N266</t>
  </si>
  <si>
    <t>D266</t>
  </si>
  <si>
    <t>N267</t>
  </si>
  <si>
    <t>D267</t>
  </si>
  <si>
    <t>N268</t>
  </si>
  <si>
    <t>D268</t>
  </si>
  <si>
    <t>N269</t>
  </si>
  <si>
    <t>D269</t>
  </si>
  <si>
    <t>N270</t>
  </si>
  <si>
    <t>D270</t>
  </si>
  <si>
    <t>N271</t>
  </si>
  <si>
    <t>D271</t>
  </si>
  <si>
    <t>N272</t>
  </si>
  <si>
    <t>D272</t>
  </si>
  <si>
    <t>N273</t>
  </si>
  <si>
    <t>D273</t>
  </si>
  <si>
    <t>N274</t>
  </si>
  <si>
    <t>D274</t>
  </si>
  <si>
    <t>N275</t>
  </si>
  <si>
    <t>D275</t>
  </si>
  <si>
    <t>N276</t>
  </si>
  <si>
    <t>D276</t>
  </si>
  <si>
    <t>N277</t>
  </si>
  <si>
    <t>D277</t>
  </si>
  <si>
    <t>N278</t>
  </si>
  <si>
    <t>D278</t>
  </si>
  <si>
    <t>N279</t>
  </si>
  <si>
    <t>D279</t>
  </si>
  <si>
    <t>N280</t>
  </si>
  <si>
    <t>D280</t>
  </si>
  <si>
    <t>N281</t>
  </si>
  <si>
    <t>D281</t>
  </si>
  <si>
    <t>In8_CS</t>
  </si>
  <si>
    <t>N282</t>
  </si>
  <si>
    <t>D282</t>
  </si>
  <si>
    <t>N283</t>
  </si>
  <si>
    <t>D283</t>
  </si>
  <si>
    <t>N284</t>
  </si>
  <si>
    <t>D284</t>
  </si>
  <si>
    <t>N285</t>
  </si>
  <si>
    <t>D285</t>
  </si>
  <si>
    <t>N286</t>
  </si>
  <si>
    <t>D286</t>
  </si>
  <si>
    <t>N287</t>
  </si>
  <si>
    <t>D287</t>
  </si>
  <si>
    <t>N288</t>
  </si>
  <si>
    <t>D288</t>
  </si>
  <si>
    <t>N289</t>
  </si>
  <si>
    <t>D289</t>
  </si>
  <si>
    <t>N290</t>
  </si>
  <si>
    <t>D290</t>
  </si>
  <si>
    <t>N291</t>
  </si>
  <si>
    <t>D291</t>
  </si>
  <si>
    <t>N292</t>
  </si>
  <si>
    <t>D292</t>
  </si>
  <si>
    <t>N293</t>
  </si>
  <si>
    <t>D293</t>
  </si>
  <si>
    <t>N294</t>
  </si>
  <si>
    <t>D294</t>
  </si>
  <si>
    <t>N295</t>
  </si>
  <si>
    <t>D295</t>
  </si>
  <si>
    <t>N/A-REN</t>
  </si>
  <si>
    <t>N296</t>
  </si>
  <si>
    <t>D296</t>
  </si>
  <si>
    <t>N297</t>
  </si>
  <si>
    <t>D297</t>
  </si>
  <si>
    <t>N298</t>
  </si>
  <si>
    <t>D298</t>
  </si>
  <si>
    <t>N299</t>
  </si>
  <si>
    <t>D299</t>
  </si>
  <si>
    <t>N300</t>
  </si>
  <si>
    <t>D300</t>
  </si>
  <si>
    <t>Input</t>
  </si>
  <si>
    <t>N301</t>
  </si>
  <si>
    <t>D301</t>
  </si>
  <si>
    <t>N302</t>
  </si>
  <si>
    <t>D302</t>
  </si>
  <si>
    <t>N303</t>
  </si>
  <si>
    <t>D303</t>
  </si>
  <si>
    <t>N304</t>
  </si>
  <si>
    <t>D304</t>
  </si>
  <si>
    <t>N305</t>
  </si>
  <si>
    <t>D305</t>
  </si>
  <si>
    <t>N306</t>
  </si>
  <si>
    <t>D306</t>
  </si>
  <si>
    <t>ETP-Future</t>
  </si>
  <si>
    <t>N307</t>
  </si>
  <si>
    <t>D307</t>
  </si>
  <si>
    <t>N308</t>
  </si>
  <si>
    <t>D308</t>
  </si>
  <si>
    <t>N309</t>
  </si>
  <si>
    <t>D309</t>
  </si>
  <si>
    <t>N310</t>
  </si>
  <si>
    <t>D310</t>
  </si>
  <si>
    <r>
      <t>Each ETP event will provide data for ETP-M4 and ETP-M5 simultaneously.**</t>
    </r>
    <r>
      <rPr>
        <sz val="11"/>
        <rFont val="Calibri"/>
        <family val="2"/>
      </rPr>
      <t>Data for this metric will be gathered from TPM Implementers annually based on methodology to be determined.</t>
    </r>
  </si>
  <si>
    <t>N311</t>
  </si>
  <si>
    <t>D311</t>
  </si>
  <si>
    <r>
      <t>Each ETP event will provide data for ETP-M4 and ETP-M5 simultaneously.**</t>
    </r>
    <r>
      <rPr>
        <sz val="11"/>
        <rFont val="Calibri"/>
        <family val="2"/>
      </rPr>
      <t>Data for this metric will be gathered from 3P TPM Implementers annually based on methodology to be determined.</t>
    </r>
  </si>
  <si>
    <t>N312</t>
  </si>
  <si>
    <t>D312</t>
  </si>
  <si>
    <t>N313</t>
  </si>
  <si>
    <t>D313</t>
  </si>
  <si>
    <t>N314</t>
  </si>
  <si>
    <t>D314</t>
  </si>
  <si>
    <t>N315</t>
  </si>
  <si>
    <t>D315</t>
  </si>
  <si>
    <t>N316</t>
  </si>
  <si>
    <t>D316</t>
  </si>
  <si>
    <t>N317</t>
  </si>
  <si>
    <t>D317</t>
  </si>
  <si>
    <t>N318</t>
  </si>
  <si>
    <t>D318</t>
  </si>
  <si>
    <t>N319</t>
  </si>
  <si>
    <t>D319</t>
  </si>
  <si>
    <t>N320</t>
  </si>
  <si>
    <t>D320</t>
  </si>
  <si>
    <t>N321</t>
  </si>
  <si>
    <t>D321</t>
  </si>
  <si>
    <t>N322</t>
  </si>
  <si>
    <t>D322</t>
  </si>
  <si>
    <t>N323</t>
  </si>
  <si>
    <t>D323</t>
  </si>
  <si>
    <t>N324</t>
  </si>
  <si>
    <t>D324</t>
  </si>
  <si>
    <t>N325</t>
  </si>
  <si>
    <t>D325</t>
  </si>
  <si>
    <t>N326</t>
  </si>
  <si>
    <t>D326</t>
  </si>
  <si>
    <t>N327</t>
  </si>
  <si>
    <t>D327</t>
  </si>
  <si>
    <t>N328</t>
  </si>
  <si>
    <t>D328</t>
  </si>
  <si>
    <t>N329</t>
  </si>
  <si>
    <t>D329</t>
  </si>
  <si>
    <t>In9_WET</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</si>
  <si>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</si>
  <si>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EE Sector Metrics with Targets - Definitions</t>
  </si>
  <si>
    <t>Term</t>
  </si>
  <si>
    <t>Definition</t>
  </si>
  <si>
    <t>Bill Account</t>
  </si>
  <si>
    <t>A bill account is a system generated number that uniquely identifies a billable entity</t>
  </si>
  <si>
    <t>Eligible Population</t>
  </si>
  <si>
    <t>Total number of bill accounts in sector/segment</t>
  </si>
  <si>
    <t>Disadvantaged Communities</t>
  </si>
  <si>
    <t>D.18-05-041: DAC = Bill accounts in census tracts corresponding to census tracts in the top quartile of CalEnviroScreen 3.0 scores.</t>
  </si>
  <si>
    <t>Hard-to-Reach</t>
  </si>
  <si>
    <t>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t>
  </si>
  <si>
    <t>Conversion of kWh and Therms to MTCO2eq as reported by CEDARS</t>
  </si>
  <si>
    <t>Levelized Cost</t>
  </si>
  <si>
    <t>PAC and TRC cost (excluding C&amp;S), as output from the CET Tool</t>
  </si>
  <si>
    <t>Residential Single Family</t>
  </si>
  <si>
    <t>Bill account on residential (GR) rates, with dwelling code of single family home or single family dwelling.</t>
  </si>
  <si>
    <t>Participant</t>
  </si>
  <si>
    <t>Identified by a bill account number, midsteam and upstream equipment deliveries who participanted in a ratepayer funded energy efficiency intervention</t>
  </si>
  <si>
    <t>Household</t>
  </si>
  <si>
    <t>Residential bill account</t>
  </si>
  <si>
    <t>Opt-In/Opt-Out Program</t>
  </si>
  <si>
    <t>Opt-in programs are voluntary and participation is at the discretion of the individual and/or entity.  Opt-out programs are those where individuals and/or entities are defaulted into with their option to opt-out.  Opower/HER is the only Opt-Out program.</t>
  </si>
  <si>
    <t>Residential Multifamily</t>
  </si>
  <si>
    <t>MF designation based on dwelling codes in bill accounts. Number of units = 2 or more.</t>
  </si>
  <si>
    <t>Project</t>
  </si>
  <si>
    <t>Energy efficiency efforts where the customer financial incentives and energy savings are determined using a site-specific analysis of the customer’s existing and proposed equipment and/or building components</t>
  </si>
  <si>
    <t>Building</t>
  </si>
  <si>
    <t>Per the residential sector, any MF structure used or intended to support or shelter any use or occupancy, that receives energy from a utility</t>
  </si>
  <si>
    <t>Property</t>
  </si>
  <si>
    <t>Per the residential sector, a property is a single residence stand-alone or inside a MF building that receives energy from a utility</t>
  </si>
  <si>
    <t>Energy Savings per Square Foot (depth of intervention)</t>
  </si>
  <si>
    <t>Sq footage of EE-addressed space, as defined by individual implementation plans</t>
  </si>
  <si>
    <t>In Unit</t>
  </si>
  <si>
    <t>A multi-family unit. Designated by a unique billing account under rate GR and location code (LC_CD) = B, C, D (&gt;= 2 units)</t>
  </si>
  <si>
    <t>Common Area</t>
  </si>
  <si>
    <t>AL 3826. Natural gas supplied through a single meter to common facilities only, will be billed under rates GM-C, GM-BC or GM-BCC, as appropriate.</t>
  </si>
  <si>
    <t>Master Metered</t>
  </si>
  <si>
    <t>AL 3826. Natural gas procurement for MF accomodations supply Baseline uses through one meter. Such as service will be billed under rates designated for GM-E, GM-BE or GM-BEC, as appropriate.</t>
  </si>
  <si>
    <t>Unit</t>
  </si>
  <si>
    <t>Bill accounts within MF property. Non-overlapping with Master Metered.</t>
  </si>
  <si>
    <t>Square Feet of Eligible Population (Residential)</t>
  </si>
  <si>
    <t>Esimated from RASS, averaging 935 sq. ft. for an invidual multi-family unit; 1,000 sq. ft./per unit per multi-family building.</t>
  </si>
  <si>
    <t>Square Feet of Eligible Population (Commercial &amp; Public)</t>
  </si>
  <si>
    <t>From Commercial Saturation Study (CalmacID CPU0077.01 ). SoCalGas assigns estimated average indoor square foot for each of the 2-digit NAICS codes per account and per eligible population.</t>
  </si>
  <si>
    <t>Public Sector</t>
  </si>
  <si>
    <t>Per SDG&amp;E BP application (p. 102), "the public sector came to be defined as the group of customers that are tax-payer funded, have political mandates, and that must go through a public budgeting and decision-making process.”
Local Gov't: Cities, Counties, Special Districts, Solid Waste Facilities, Water / Wastewater Facilities, Hospitals, Correctional Facilities.  
State: State Buildings, State Park Facilities,  Hospitals, Correctional Facilities.  
Federal: Federal Buildings, US Postal Service, Hospitals, Ports, Military Bases.  Native American Tribes
Public Education (double check): K-12 Schools (Schools, Admin Buildings), Higher Education (e.g., UC/CSU), community colleges
Special exceptions on a case by case basis, determined by PAs based on customer of record.</t>
  </si>
  <si>
    <t>Facility</t>
  </si>
  <si>
    <t>A structure or collection of structures, covered or uncovered, that typically encompass processing or production capabilities</t>
  </si>
  <si>
    <t>Project Building Floor Plan Area</t>
  </si>
  <si>
    <t>Program-Backed Financing</t>
  </si>
  <si>
    <t>Loan amount</t>
  </si>
  <si>
    <t>Water/Waste Water Facility</t>
  </si>
  <si>
    <t>A structure or collection of structures, covered or uncovered, that encompass water/waste water treatment processes.  EE savings are intended to be captured at the facility level.</t>
  </si>
  <si>
    <t>Annual Flow</t>
  </si>
  <si>
    <t>Flow (in millions of gallons per day) of water/wastewater as reported by the water/waste water facility</t>
  </si>
  <si>
    <t>Current Benchmark</t>
  </si>
  <si>
    <t>Benchmarked via Portfolio Manager in the calendar year</t>
  </si>
  <si>
    <t>Investments made by ratepayers and private capital</t>
  </si>
  <si>
    <t>Project incentive vs project cost</t>
  </si>
  <si>
    <t>Customer Satisfaction</t>
  </si>
  <si>
    <t>Per consistent survey, to be developed</t>
  </si>
  <si>
    <t>Trade Ally Satisfaction</t>
  </si>
  <si>
    <t>Customer Size - Small</t>
  </si>
  <si>
    <t>A bill account with &lt; 10,000 therms per year</t>
  </si>
  <si>
    <t>Customer Size - Medium</t>
  </si>
  <si>
    <t>A bill account between 10,000 and 50,000 therms per year</t>
  </si>
  <si>
    <t>Customer Size - Large</t>
  </si>
  <si>
    <t>A bill account with &gt; 50,000 therms per year</t>
  </si>
  <si>
    <t>Energy Use Intensity</t>
  </si>
  <si>
    <t>kBTU/sq ft, consistent with Energy Star Portfolio Manager definition (https://www.energystar.gov/buildings/facility-owners-and-managers/existing-buildings/use-portfolio-manager/understand-metrics/what-energy)</t>
  </si>
  <si>
    <t>Inputs and Calculations
By Sectors</t>
  </si>
  <si>
    <t>SDGE Portfolio Level (PL) - All Sectors</t>
  </si>
  <si>
    <t>Final Common Metric or Indicator</t>
  </si>
  <si>
    <t>Index</t>
  </si>
  <si>
    <t>Formula (Numerator/Denominator)</t>
  </si>
  <si>
    <t>Assumptions-Notes</t>
  </si>
  <si>
    <t>First Year Annual and Lifecycle ExAnte(Pre-Evaluation) Gas, 
Electric, and Demand Savings (Gross and Net) for the Portfolio</t>
  </si>
  <si>
    <r>
      <t xml:space="preserve">S3: </t>
    </r>
    <r>
      <rPr>
        <b/>
        <sz val="11"/>
        <color rgb="FFFF0000"/>
        <rFont val="Calibri"/>
        <family val="2"/>
        <scheme val="minor"/>
      </rPr>
      <t xml:space="preserve">DAC </t>
    </r>
    <r>
      <rPr>
        <b/>
        <sz val="11"/>
        <color theme="1"/>
        <rFont val="Calibri"/>
        <family val="2"/>
        <scheme val="minor"/>
      </rPr>
      <t>Savings</t>
    </r>
  </si>
  <si>
    <t>First Year Annual and Lifecycle ExAnte(Pre-Evaluation) Gas, 
Electric, and Demand Savings (Gross and Net) 
in Disadvantages Communities</t>
  </si>
  <si>
    <t>First Year Annual and Lifecycle ExAnte(Pre-Evaluation) Gas, Electric, and Demand Savings(Gross and Net) 
in Hard-to-Reach Markets</t>
  </si>
  <si>
    <t>Cost per unit saved (PAC)</t>
  </si>
  <si>
    <t>Levelized PAC</t>
  </si>
  <si>
    <t>*exclude C&amp;S &amp; ESA</t>
  </si>
  <si>
    <t>Levelized PAC Cost PER kW</t>
  </si>
  <si>
    <t>(PAC cost * benefits)/Total Benefits</t>
  </si>
  <si>
    <t>AdjLifecyleNetkW</t>
  </si>
  <si>
    <t>Levelized PAC Cost PER kWh</t>
  </si>
  <si>
    <t>AdjLifecyleNetkWh</t>
  </si>
  <si>
    <t>Levelized PAC Cost PER Therm</t>
  </si>
  <si>
    <t>AdjLifecyleNetTherm</t>
  </si>
  <si>
    <t>Cost per unit saved (TRC)</t>
  </si>
  <si>
    <t>Levelized TRC</t>
  </si>
  <si>
    <t>(TRC cost * Gas benefits)/Total Benefits</t>
  </si>
  <si>
    <t>LifeCycleNetTherm</t>
  </si>
  <si>
    <t xml:space="preserve">RSF2-G - Greenhouse gasses </t>
  </si>
  <si>
    <t>Gross Gas CO2 (Metric Tonne)</t>
  </si>
  <si>
    <t>*Portfolio Savings Include C&amp;S and ESA</t>
  </si>
  <si>
    <t>**GHG: CO2 excludes ESA and C&amp;S, (MT CO2eq) Net kWh savings, reported on an annual basis (Elec Only)</t>
  </si>
  <si>
    <t>**RW- ReportingWarehouse</t>
  </si>
  <si>
    <t>SumOfAdjGrosskW1stBaseline</t>
  </si>
  <si>
    <t>SumOfAdjNetkW1stBaseline</t>
  </si>
  <si>
    <t>SumOfAdjGrosskWh1stBaseline</t>
  </si>
  <si>
    <t>SumOfAdjNetkWh1stBaseline</t>
  </si>
  <si>
    <t>SumOfAdjGrossTherm1stBaseline</t>
  </si>
  <si>
    <t>SumOfAdjNetTherm1stBaseline</t>
  </si>
  <si>
    <t>SumOfAdjLifecyleGrosskW</t>
  </si>
  <si>
    <t>SumOfAdjLifecyleNetkW</t>
  </si>
  <si>
    <t>SumOfAdjLifecyleGrosskWh</t>
  </si>
  <si>
    <t>SumOfAdjLifecyleNetkWh</t>
  </si>
  <si>
    <t>SumOfAdjLifecyleGrossTherm</t>
  </si>
  <si>
    <t>SumOfAdjLifecyleNetTherm</t>
  </si>
  <si>
    <t>Portfolio - All Sectors</t>
  </si>
  <si>
    <t>Residential - Single Family</t>
  </si>
  <si>
    <t>SDGE Residential - Single Family (SF)</t>
  </si>
  <si>
    <t>First Year Annual and Lifecycle ExAnte(Pre-Evaluation) Gas, Electric, and Demand Savings (Gross and Net) 
for Single Family Customers</t>
  </si>
  <si>
    <t>Greenhouse gases (MT CO2eq) Net kWh savings, reported on an annual basis</t>
  </si>
  <si>
    <t>D1: Depth of Interventions</t>
  </si>
  <si>
    <t>Downstream per participant</t>
  </si>
  <si>
    <t>Average lifecycle ex-ante kW net savings</t>
  </si>
  <si>
    <t>Lifecycle NET kW (Downstream)</t>
  </si>
  <si>
    <t># Participating Sector Customers (Downstream)</t>
  </si>
  <si>
    <t>Average lifecycle ex-ante kWh net savings</t>
  </si>
  <si>
    <t>Average lifecycle ex-ante Therm net savings</t>
  </si>
  <si>
    <t xml:space="preserve"> Opt-in - Midstream per participant</t>
  </si>
  <si>
    <t># Participating Sector Customers (Midstream)</t>
  </si>
  <si>
    <t>Opt Out</t>
  </si>
  <si>
    <t>EM&amp;V Study</t>
  </si>
  <si>
    <t># Participating Sector Customers (Opt Out)</t>
  </si>
  <si>
    <t>Upstream per participant</t>
  </si>
  <si>
    <t># Participating Sector Customers (Upstream)</t>
  </si>
  <si>
    <t xml:space="preserve">P1: Penetration of energy efficiency programs in the eligible market </t>
  </si>
  <si>
    <t>Participation Relative to Eligible Population for SF sector</t>
  </si>
  <si>
    <t>Participants (Upstream+Midstream+Downstream)</t>
  </si>
  <si>
    <t>Dec Total Number of Sector Customers</t>
  </si>
  <si>
    <t xml:space="preserve">Percent of participation in Disadvantaged Communities </t>
  </si>
  <si>
    <t>DAC Program Participants in Sector</t>
  </si>
  <si>
    <t>December Total Number of SF Customers in DAC</t>
  </si>
  <si>
    <t xml:space="preserve">Percent of participation in Hard to Reach Communities </t>
  </si>
  <si>
    <t>HTR Program Participants in Sector</t>
  </si>
  <si>
    <t>December Total Number of SF Customers in HTR</t>
  </si>
  <si>
    <t>Energy Intensity Indicator</t>
  </si>
  <si>
    <t>Average Energy Use Intensity of Single Family Homes (Not adjusted)</t>
  </si>
  <si>
    <t>NA - Indicator</t>
  </si>
  <si>
    <t>**For SF1- Includes Mobile Home if individully metered</t>
  </si>
  <si>
    <t>**All Calcs Exclude C&amp;S and ESA</t>
  </si>
  <si>
    <t>**If Account in two or more program in same sector, count as one participant.</t>
  </si>
  <si>
    <t xml:space="preserve">** Downstream, Midstream, Upstream Participants exclude Master Metered </t>
  </si>
  <si>
    <t>**Participant Count based on unique service account number</t>
  </si>
  <si>
    <t>** Sector Customer Count based on December Meter Count</t>
  </si>
  <si>
    <t>Residential - Multi-Family</t>
  </si>
  <si>
    <t>SDGE Residential - Multi Family (MF)</t>
  </si>
  <si>
    <t>First Year Annual and Lifecycle ExAnte(Pre-Evaluation) Gas, Electric, and Demand Savings (Gross and Net) for Multi-family customers (in units, common area, and master metered accounts)</t>
  </si>
  <si>
    <t xml:space="preserve">D3: Depth of Intervention per building
</t>
  </si>
  <si>
    <t>Energy Savings per Project (Building)</t>
  </si>
  <si>
    <t>Annualized LifeCycle Net KW</t>
  </si>
  <si>
    <t>Total Number Building Premises</t>
  </si>
  <si>
    <t>Annualized LifeCycle Net KWh</t>
  </si>
  <si>
    <t>Lifecycle ex-ante Therm Net per project (building)</t>
  </si>
  <si>
    <t>Annualized LifeCycle Net Therm</t>
  </si>
  <si>
    <t xml:space="preserve">D4: Depth of Intervention per Project or Property
</t>
  </si>
  <si>
    <t>Total Number Properties</t>
  </si>
  <si>
    <t>Lifecycle ex-ante Therm Net per project (property)</t>
  </si>
  <si>
    <t xml:space="preserve">D5: Depth of Intervention per Square Foot
</t>
  </si>
  <si>
    <t>Total Number of participating MF In Total Sq.Ft</t>
  </si>
  <si>
    <t>Lifecycle ex-ante Therm Net per square foot</t>
  </si>
  <si>
    <t>Annualized LifeCycle Net Therm Saved by MF Participant</t>
  </si>
  <si>
    <t>P1: Penetration of energy efficiency programs in the eligible market</t>
  </si>
  <si>
    <t>Participant relative to eligible population</t>
  </si>
  <si>
    <t>Percent of participation relative to eligible population by Number of properties</t>
  </si>
  <si>
    <t>Number of Sector Participants</t>
  </si>
  <si>
    <t xml:space="preserve"> Total Number MF Accounts (Population)</t>
  </si>
  <si>
    <t>Percent of participation relative to eligible population by Number of Units</t>
  </si>
  <si>
    <t>Number of Unit Participants</t>
  </si>
  <si>
    <t xml:space="preserve"> Total Number MF Unit Properties (Population)</t>
  </si>
  <si>
    <t>Percent square feet  eligible population (by Property)</t>
  </si>
  <si>
    <t xml:space="preserve"> MF Participant(Sq.Ft)</t>
  </si>
  <si>
    <t>Total square footage of MF Accounts (Population)</t>
  </si>
  <si>
    <t>Number of MF Participants in DAC</t>
  </si>
  <si>
    <t>Number of MF in DAC (Population)</t>
  </si>
  <si>
    <t>Percent of participation in Hard to Reach Communities</t>
  </si>
  <si>
    <t>Number of MF Participants in HTR</t>
  </si>
  <si>
    <t>Number of MF in HTR (Population)</t>
  </si>
  <si>
    <t>B1: MF Benchmarking</t>
  </si>
  <si>
    <t>Percent of benchmarked multi‐family properties relative to the eligible population••••</t>
  </si>
  <si>
    <t>Percentage of Benchmarked multi-family properties relative to the eligible population</t>
  </si>
  <si>
    <t># MF accounts participated in Portfolio Manager</t>
  </si>
  <si>
    <t xml:space="preserve"># MF Buildings </t>
  </si>
  <si>
    <t>Percent of benchmarking by properties defined as “hard‐to‐reach”••••</t>
  </si>
  <si>
    <t>Percentage of Benchmarked properties defined as "hard-to-reach"</t>
  </si>
  <si>
    <t># MF accounts participanted in Portfolio Manager in HTR</t>
  </si>
  <si>
    <t># MF Buildings in HTR</t>
  </si>
  <si>
    <t>Average Energy Use Intensity</t>
  </si>
  <si>
    <t>Average Energy Use Intensity Multi Family Homes (not adjusted) in Kbtu/SqFt</t>
  </si>
  <si>
    <r>
      <t xml:space="preserve">[Indicator] - Average energy use intensity of multifamily units. including </t>
    </r>
    <r>
      <rPr>
        <b/>
        <sz val="11"/>
        <color theme="1"/>
        <rFont val="Calibri"/>
        <family val="2"/>
        <scheme val="minor"/>
      </rPr>
      <t>in‐unit</t>
    </r>
    <r>
      <rPr>
        <sz val="11"/>
        <color theme="1"/>
        <rFont val="Calibri"/>
        <family val="2"/>
        <scheme val="minor"/>
      </rPr>
      <t xml:space="preserve"> accounts - average usage per square foot – not adjusted</t>
    </r>
  </si>
  <si>
    <t>N/A-Indicator</t>
  </si>
  <si>
    <t>Total Sqft of MF households</t>
  </si>
  <si>
    <r>
      <t xml:space="preserve">[Indicator] Average energy use intensity of multifamily </t>
    </r>
    <r>
      <rPr>
        <b/>
        <sz val="11"/>
        <color theme="1"/>
        <rFont val="Calibri"/>
        <family val="2"/>
        <scheme val="minor"/>
      </rPr>
      <t>buildings</t>
    </r>
    <r>
      <rPr>
        <sz val="11"/>
        <color theme="1"/>
        <rFont val="Calibri"/>
        <family val="2"/>
        <scheme val="minor"/>
      </rPr>
      <t xml:space="preserve"> - average usage per square foot – not adjusted</t>
    </r>
  </si>
  <si>
    <t>Total Sqft of MF GM buildings</t>
  </si>
  <si>
    <t>**RW- ReportingWarehouse Participant Data</t>
  </si>
  <si>
    <t>**For MF1- MF  participant counts are based on Service account</t>
  </si>
  <si>
    <t>MF (individual) = 827 sqft</t>
  </si>
  <si>
    <t>**For D4 Premise ID used for Property</t>
  </si>
  <si>
    <t>Commercial</t>
  </si>
  <si>
    <t xml:space="preserve">SDGE Commercial </t>
  </si>
  <si>
    <t>First Year Annual and Lifecycle ExAnte(Pre-Evaluation) Gas, 
Electric, and Demand Savings (Gross and Net) for Commercial customers</t>
  </si>
  <si>
    <t>First Year Annual and Lifecycle ExAnte(Pre-Evaluation) Gas, 
Electric, and Demand Savings (Gross and Net)  as a percentage
of overall sectoral usage</t>
  </si>
  <si>
    <t>Annualized Gross KW</t>
  </si>
  <si>
    <t>Total Usage of Commercial Sector</t>
  </si>
  <si>
    <t>Annualized Net KW</t>
  </si>
  <si>
    <t>Annualized Gross KWh</t>
  </si>
  <si>
    <t>Annualized Net KWh</t>
  </si>
  <si>
    <t xml:space="preserve">Annualized Gross Therm Saved </t>
  </si>
  <si>
    <t xml:space="preserve">Annualized Net Therm Saved </t>
  </si>
  <si>
    <t>Annualized Gross kW LifeCycle Saved</t>
  </si>
  <si>
    <t>Annualized Net kW LifeCycle Saved</t>
  </si>
  <si>
    <t xml:space="preserve">Annualized Gross kWh Saved </t>
  </si>
  <si>
    <t xml:space="preserve">Annualized Net kWh Saved </t>
  </si>
  <si>
    <t xml:space="preserve">Annualized Gross Therm LifeCycle Saved </t>
  </si>
  <si>
    <t>Annualized Net Therm LifeCycle Saved</t>
  </si>
  <si>
    <t>D2: Depth of intervention by project</t>
  </si>
  <si>
    <t>Energy Savings Gross Therm as a fraction of project consumption</t>
  </si>
  <si>
    <t>Energy savings (lifecycle gross kW) as a fraction of total project consumption.</t>
  </si>
  <si>
    <t>Lifecycle gross kW</t>
  </si>
  <si>
    <t>Total Usage of the all Commercial Customers with Projects</t>
  </si>
  <si>
    <t>Energy savings (lifecyce kWh) as a fraction of total project consumption.</t>
  </si>
  <si>
    <t>Lifecycle kWh</t>
  </si>
  <si>
    <t>Energy savings (lifecycle Therms) as a fraction of total project consumption.</t>
  </si>
  <si>
    <t xml:space="preserve">LifecycLe Therm </t>
  </si>
  <si>
    <t>P1: Penetration of Energy Efficiency Programs in the Eligible Market Metric</t>
  </si>
  <si>
    <r>
      <t xml:space="preserve">Commercial Sector Participants relative to eligible population for Small, Medium, and Large Customer </t>
    </r>
    <r>
      <rPr>
        <b/>
        <sz val="11"/>
        <rFont val="Calibri"/>
        <family val="2"/>
        <scheme val="minor"/>
      </rPr>
      <t>(Downstream)</t>
    </r>
  </si>
  <si>
    <t>Percent of participation relative to eligible population - Large</t>
  </si>
  <si>
    <t># Commercial Participants Large</t>
  </si>
  <si>
    <t># Commercial Customers Populuation Large</t>
  </si>
  <si>
    <t>Percent of participation relative to eligible population - Medium</t>
  </si>
  <si>
    <t># Commercial Participants Medium</t>
  </si>
  <si>
    <t># Commercial Customers Population Medium</t>
  </si>
  <si>
    <t>Percent of participation relative to eligible population - Small</t>
  </si>
  <si>
    <t># Commercial Participants Small</t>
  </si>
  <si>
    <t># Commercial Customers Populuation Small</t>
  </si>
  <si>
    <t>P2: Penetration of energy efficiency</t>
  </si>
  <si>
    <t>Percent of Square feet of eligible population</t>
  </si>
  <si>
    <t>Sum of each participant Sq footage</t>
  </si>
  <si>
    <t>Number of Square feet of Eligible Population</t>
  </si>
  <si>
    <t>P4: Penetration of energy efficiency</t>
  </si>
  <si>
    <t>Number of Commercial Participants in HTR</t>
  </si>
  <si>
    <t>Number of Commercial in HTR</t>
  </si>
  <si>
    <t>P2: Penetration of EE programs (sqft of eligible population)</t>
  </si>
  <si>
    <t>SqFt of benchmarked commercial buildings in Portfolio Mgr</t>
  </si>
  <si>
    <t>Number of Sq. Ft. participation(Sum of each participant Sqft)</t>
  </si>
  <si>
    <t>Benchmarking penetration for commercial sector</t>
  </si>
  <si>
    <t>Benchmarked Customers relative to eligible population</t>
  </si>
  <si>
    <r>
      <t xml:space="preserve">Percent of benchmarked customers relative to eligible population for </t>
    </r>
    <r>
      <rPr>
        <b/>
        <sz val="11"/>
        <color theme="1"/>
        <rFont val="Calibri"/>
        <family val="2"/>
        <scheme val="minor"/>
      </rPr>
      <t>large</t>
    </r>
    <r>
      <rPr>
        <sz val="11"/>
        <color theme="1"/>
        <rFont val="Calibri"/>
        <family val="2"/>
        <scheme val="minor"/>
      </rPr>
      <t xml:space="preserve"> customers</t>
    </r>
  </si>
  <si>
    <t># Commercial Customer participant in Benchmark (Large)</t>
  </si>
  <si>
    <t># Commercial Customer (Large)</t>
  </si>
  <si>
    <r>
      <t xml:space="preserve">Percent of benchmarked customers relative to eligible population for </t>
    </r>
    <r>
      <rPr>
        <b/>
        <sz val="11"/>
        <color theme="1"/>
        <rFont val="Calibri"/>
        <family val="2"/>
        <scheme val="minor"/>
      </rPr>
      <t>medium</t>
    </r>
    <r>
      <rPr>
        <sz val="11"/>
        <color theme="1"/>
        <rFont val="Calibri"/>
        <family val="2"/>
        <scheme val="minor"/>
      </rPr>
      <t xml:space="preserve"> customers</t>
    </r>
  </si>
  <si>
    <t># Commercial Customer participant in Benchmark(Medium)</t>
  </si>
  <si>
    <t># Commercial Customer (Medium)</t>
  </si>
  <si>
    <r>
      <t xml:space="preserve">Percent of benchmarked customers relative to eligible population for </t>
    </r>
    <r>
      <rPr>
        <b/>
        <sz val="11"/>
        <color theme="1"/>
        <rFont val="Calibri"/>
        <family val="2"/>
        <scheme val="minor"/>
      </rPr>
      <t>small </t>
    </r>
    <r>
      <rPr>
        <sz val="11"/>
        <color theme="1"/>
        <rFont val="Calibri"/>
        <family val="2"/>
        <scheme val="minor"/>
      </rPr>
      <t xml:space="preserve"> customers</t>
    </r>
  </si>
  <si>
    <t># Commercial Customer participant in Benchmark (Small)</t>
  </si>
  <si>
    <t># Commercial Customer (Small)</t>
  </si>
  <si>
    <t>Percent of participation by customers defined as HTR</t>
  </si>
  <si>
    <t># Commercial Customer Benchmark(HTR)</t>
  </si>
  <si>
    <t># Commercial  Population HTR</t>
  </si>
  <si>
    <t>PAC</t>
  </si>
  <si>
    <t>**Sector Savings do not include C&amp;S or ESA</t>
  </si>
  <si>
    <t>**For COM1- COM Therm Savings exclude missing BA_IDs for COM Customers (BA_ID level) because participant counts are based on the BA_ID(service account) level</t>
  </si>
  <si>
    <t>**CO2 includes at the ClaimID Level</t>
  </si>
  <si>
    <t>**GrossGasCO2 = GrossElecCO2 + GrossGasCO2</t>
  </si>
  <si>
    <t>**Number of Commercial Customer participant in Benchmark sources from RW out of the Commercial Customer in Portfolio Manager</t>
  </si>
  <si>
    <t>**RW- ReportingWarehouse, EE Claim Database; CIS-Customer Information System; BA_ID (Service Account)</t>
  </si>
  <si>
    <t>Investment in Energy Efficiency</t>
  </si>
  <si>
    <t>Total incentive</t>
  </si>
  <si>
    <t>Total project cost</t>
  </si>
  <si>
    <t> =TotalIncentive(COM, RW)/Total Expenditure (SCG-COM, CEDARS)=6,069,606/17,813,417=34%</t>
  </si>
  <si>
    <t>Public</t>
  </si>
  <si>
    <t>SDGE Public Sector (P)</t>
  </si>
  <si>
    <t xml:space="preserve">
S1: Energy Savings</t>
  </si>
  <si>
    <t xml:space="preserve">
GHG</t>
  </si>
  <si>
    <t>Annualized LifeCycle</t>
  </si>
  <si>
    <t>Total Number of Projects/Building in the Public Sector</t>
  </si>
  <si>
    <t>D5: Depth of interventions per square foot</t>
  </si>
  <si>
    <t>Average Energy Savings (therms) per Project Building Floor Plan Area</t>
  </si>
  <si>
    <t>Life Cycle Net Average of Savings per Sq.Ft</t>
  </si>
  <si>
    <t>Annualized LifeCycle Net Therm Saved for all Public Projects</t>
  </si>
  <si>
    <t>Total Number of Sq. Ft Area for the Public Sector Participants</t>
  </si>
  <si>
    <t>Average Energy Savings (therms) per Project Water/Wastewater Facilities</t>
  </si>
  <si>
    <t>Average of Savings per Gallons</t>
  </si>
  <si>
    <t>Annualized Therm Saved for all Public 
Projects of Waste Water Projects</t>
  </si>
  <si>
    <t>Total Number of Wastewater Projects</t>
  </si>
  <si>
    <t>P1: Penetration of energy efficiency programs in the elibible market ++ Percent of participation</t>
  </si>
  <si>
    <t>Public Sector Participants relative to eligible population 
for Small, Medium, and Large Customer</t>
  </si>
  <si>
    <t>Number of Public Sector participant</t>
  </si>
  <si>
    <t>Number of Public Accounts</t>
  </si>
  <si>
    <t>P2: Pen SQ FT</t>
  </si>
  <si>
    <t>Total Square Footage of Public Sector participants</t>
  </si>
  <si>
    <t>Total Square Footage of Public Sector Customers</t>
  </si>
  <si>
    <t>W2-Water</t>
  </si>
  <si>
    <t xml:space="preserve">Percent of Public Sector Water/Wastewater enrolled </t>
  </si>
  <si>
    <t>Total Public Participants Millions of Gallons</t>
  </si>
  <si>
    <t>Total Wastewater (non-building) in Millions of Gallons</t>
  </si>
  <si>
    <t>LifeCycleNetkW</t>
  </si>
  <si>
    <t>Energy Intensity per public building sector building</t>
  </si>
  <si>
    <t>Average Energy Use Intensity of all Public Sector Building</t>
  </si>
  <si>
    <t>Average Energy use of all Public Sector in KBtu/Sqft</t>
  </si>
  <si>
    <t>Total KWH of all Public Customer</t>
  </si>
  <si>
    <t>Total Sqft of all Public buildings</t>
  </si>
  <si>
    <t>Percent of Public Sector building benchmarked</t>
  </si>
  <si>
    <t>Number of Public Accounts with Benchmark</t>
  </si>
  <si>
    <t>Number of Public Customer Participants in Sq. Ft in Portfolio Manager (Sqft Public Accounts Benchmark)</t>
  </si>
  <si>
    <t>Total Numbers of Sq. Ft in Portfolio Manager 
(Sqft Public Account=22,966 sqft * # Public Accounts)</t>
  </si>
  <si>
    <t>Industrial</t>
  </si>
  <si>
    <t>SDGE Industrial (I)</t>
  </si>
  <si>
    <t>Penetration of energy efficiency programs in the eligible market</t>
  </si>
  <si>
    <t>Industrial Sector Participants relative to eligible population 
for Small, Medium, and Large Customer</t>
  </si>
  <si>
    <t>Percent of eligible population for Large Customer in Industrial Sector</t>
  </si>
  <si>
    <t># Industrial Participants - Large</t>
  </si>
  <si>
    <t># Industrial Customers Large</t>
  </si>
  <si>
    <t>Percent of eligible population for Medium Customer in Industrial Sector</t>
  </si>
  <si>
    <t>#  Industrial Participants - Medium</t>
  </si>
  <si>
    <t># Industrial Customers Medium</t>
  </si>
  <si>
    <t>Percent of eligible population for Small Customer in Industrial Sector</t>
  </si>
  <si>
    <t># Industrial Participants - Small</t>
  </si>
  <si>
    <t># Industrial Customers Small</t>
  </si>
  <si>
    <t>New Participation</t>
  </si>
  <si>
    <t>Percent of customers participating that have not received an incentive for the last three years, annually, by SML customer categories</t>
  </si>
  <si>
    <t>Percent of New Participants by Large Customer</t>
  </si>
  <si>
    <t>N/A -  Indicator</t>
  </si>
  <si>
    <t># New large participants in the past three year</t>
  </si>
  <si>
    <t>n/a</t>
  </si>
  <si>
    <t># Industrial Customer Large</t>
  </si>
  <si>
    <t>Percent of New Participants by Medium Customer</t>
  </si>
  <si>
    <t># New medium participants in the past three year</t>
  </si>
  <si>
    <t>Percent of New Participants by Small Customer</t>
  </si>
  <si>
    <t># new large participants in the past three year</t>
  </si>
  <si>
    <t>Agricultural</t>
  </si>
  <si>
    <t>SDGE Agricultural (A)</t>
  </si>
  <si>
    <t xml:space="preserve">First Year Annual and Lifecycle ExAnte(Pre-Evaluation) Gas, 
Electric, and Demand Savings (Gross and Net) </t>
  </si>
  <si>
    <t>Agricultural Sector Participants relative to eligible population 
for Small, Medium, and Large Customer</t>
  </si>
  <si>
    <t>Percent of eligible population for Small Customer in Agricultural Sector</t>
  </si>
  <si>
    <t># Agricultural Participants - Small</t>
  </si>
  <si>
    <t># Agricultural Customer Small</t>
  </si>
  <si>
    <t>Percent of eligible population for Medium Customer in Agricultural Sector</t>
  </si>
  <si>
    <t># Agricultural Participants - Medium</t>
  </si>
  <si>
    <t># Agricultural Customers Medium</t>
  </si>
  <si>
    <t>Percent of eligible population for Large Customer in Agricultural Sector</t>
  </si>
  <si>
    <t># Agricultural Participants - Large</t>
  </si>
  <si>
    <t># Agricultural Customers Large</t>
  </si>
  <si>
    <t>Codes and Standards</t>
  </si>
  <si>
    <t>NOTE:  Codes and Standards is a statewide program.  Subsequently, all IOUs file the same C&amp;S metrics.</t>
  </si>
  <si>
    <t>Data Type</t>
  </si>
  <si>
    <t>2016 (Baseline)</t>
  </si>
  <si>
    <t>2017 Achievements</t>
  </si>
  <si>
    <t>2018 Achievements</t>
  </si>
  <si>
    <t>Comments</t>
  </si>
  <si>
    <t>PG&amp;E</t>
  </si>
  <si>
    <t>SCE</t>
  </si>
  <si>
    <t>SCG</t>
  </si>
  <si>
    <t>Total</t>
  </si>
  <si>
    <t xml:space="preserve"> # IOUs supported/# DOE adopted
</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</si>
  <si>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</si>
  <si>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Workforce Education &amp; Training</t>
  </si>
  <si>
    <t>"Collaborations" mean sharing mutually-beneficial  resources such as training materials, expertise, and marketing/outreach tactics that help achieve WE&amp;T goals and outcomes.</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</si>
  <si>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</si>
  <si>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 xml:space="preserve">"Participation" means aggregate class attendance, meaning that one person attending two classes throughout the year would qualify a participation of two.
“Curriculum” refers to the portfolio of training programs offered by WE&amp;T
“Eligible target population” refers to the energy efficiency labor workforce within each PA's service territory.
</t>
  </si>
  <si>
    <t>“Disadvantaged Worker” means a worker that (1) has a referral from a collaborating community-based organization (CBO), state agency, or workforce investment board; or (2) lives in a ZIP code that is in the top 25% in one or more of the five socioeconomic indicators as defined in the California Office of Environmental Health Hazard Assessment’s CalEnviroScreen Tool. These socioeconomic indicators are educational attainment, housing burden, linguistic isolation, poverty, and unemployment.</t>
  </si>
  <si>
    <t>“Applicable” incentive contract spend includes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t>
  </si>
  <si>
    <t>Total SF Households</t>
  </si>
  <si>
    <t>Annual usage for Single Family per household per Kbtu</t>
  </si>
  <si>
    <t>Energy Savings Gross kW fraction of project consumption</t>
  </si>
  <si>
    <t>Energy Savings Gross kWh as a fraction of project consumption</t>
  </si>
  <si>
    <t>N/A - The statewide goals to be tracked are still under collaborative discussion with ED and not yet available; hence, no data will be reported for 2019</t>
  </si>
  <si>
    <t>2019 Achievements</t>
  </si>
  <si>
    <t>LifeCycleNetkWh</t>
  </si>
  <si>
    <t>2018 achievement includes spillover effects; 2019 does not include spillover effects.</t>
  </si>
  <si>
    <t>79 measuress "supported" in uncompleted CASE studies.</t>
  </si>
  <si>
    <t>Title 24 operates on a three year cycle so adoptions will not occur for the 2022 cycle until mid-year 2021.</t>
  </si>
  <si>
    <t>12 measureess "supported" in uncompleted CASE studies..</t>
  </si>
  <si>
    <t>Spray sprinkler bodies; GSLs; and compressors.</t>
  </si>
  <si>
    <t>VRF product - test procedure and standard were both adopted.</t>
  </si>
  <si>
    <t>One out of 27 supported were adopted.</t>
  </si>
  <si>
    <t>Carlsbad, Davis, and Los Angeles County are included for Reach codes exceeding the 2016 Standards. Carlsbad, Marin County, Menlo Park, San Jose, San Mateo, Santa Monica, and West Hollywood are included for Reach codes exceeding the 2019 Standards.</t>
  </si>
  <si>
    <t>118 Traditional classromm; 17 webinars; 38 virtual classroom; 17 on line, on demand -- data for PG&amp;E, SDG&amp;E, and SCE.</t>
  </si>
  <si>
    <t>1888 Traditional classromm; 834 webinars; 613 virtual classroom; 275 on line, on demand -- data for PG&amp;E, SDG&amp;E, and SCE.</t>
  </si>
  <si>
    <t>Knowledge score based absolute knowledge swing for 498 PG&amp;E test pairs  and 10 SDG&amp;E test pairs.  Matched pre and post tests are required.  Testing is not done on one hour classes due to instructional time constraints.</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</si>
  <si>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</si>
  <si>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 xml:space="preserve">Report from class registration database. </t>
  </si>
  <si>
    <t>Annual kBtu Usage for MF GM Accounts</t>
  </si>
  <si>
    <r>
      <t>Greenhouse Gas (MT CO2) Savings, reported on an annual basis</t>
    </r>
    <r>
      <rPr>
        <b/>
        <vertAlign val="superscript"/>
        <sz val="11"/>
        <color theme="1"/>
        <rFont val="Calibri"/>
        <family val="2"/>
        <scheme val="minor"/>
      </rPr>
      <t>1</t>
    </r>
  </si>
  <si>
    <r>
      <t>Greenhouse gases (MT CO2eq) savings, reported on an annual basis</t>
    </r>
    <r>
      <rPr>
        <b/>
        <vertAlign val="superscript"/>
        <sz val="11"/>
        <color theme="1"/>
        <rFont val="Calibri"/>
        <family val="2"/>
        <scheme val="minor"/>
      </rPr>
      <t>1</t>
    </r>
  </si>
  <si>
    <t>Energy Savings per Project (Property) - Downstream</t>
  </si>
  <si>
    <t>Average Savings  per Sq.Ft - Downstream</t>
  </si>
  <si>
    <r>
      <t>Annual kBtu Usage for MF HH Accounts</t>
    </r>
    <r>
      <rPr>
        <u/>
        <vertAlign val="superscript"/>
        <sz val="11"/>
        <color theme="1"/>
        <rFont val="Calibri"/>
        <family val="2"/>
        <scheme val="minor"/>
      </rPr>
      <t>2</t>
    </r>
  </si>
  <si>
    <t>2. Conversion formulas used: Electric conversion kBtu = kWh x 3.142.  Gas conversion kBtu = therm x 99.97612449</t>
  </si>
  <si>
    <r>
      <t>Annual electric and gas Usage converted to kBtu for SF HH Accounts</t>
    </r>
    <r>
      <rPr>
        <u/>
        <vertAlign val="superscript"/>
        <sz val="11"/>
        <color theme="1"/>
        <rFont val="Calibri"/>
        <family val="2"/>
        <scheme val="minor"/>
      </rPr>
      <t>2</t>
    </r>
  </si>
  <si>
    <t>1. CO2 savings by kWh and therm per EPA Website &lt;https://www.epa.gov/energy/greenhouse-gases-equivalencies-calculator-calculations-and-references&gt;.</t>
  </si>
  <si>
    <r>
      <t>Greenhouse Gas (MT CO2) Savings, reported on an annual basis</t>
    </r>
    <r>
      <rPr>
        <b/>
        <vertAlign val="superscript"/>
        <sz val="11"/>
        <color theme="1"/>
        <rFont val="Calibri"/>
        <family val="2"/>
        <scheme val="minor"/>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</si>
</sst>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_(* #,##0.000_);_(* \(#,##0.000\);_(* &quot;-&quot;_);_(@_)"/>
    <numFmt numFmtId="168" formatCode="0.00000"/>
    <numFmt numFmtId="169" formatCode="#,##0.0000"/>
    <numFmt numFmtId="170" formatCode="_(* #,##0.0_);_(* \(#,##0.0\);_(* &quot;-&quot;??_);_(@_)"/>
  </numFmts>
  <fonts count="54">
    <font>
      <sz val="11"/>
      <color theme="1"/>
      <name val="Calibri"/>
      <family val="2"/>
      <scheme val="minor"/>
    </font>
    <font>
      <sz val="11"/>
      <name val="Calibri"/>
      <family val="2"/>
    </font>
    <font>
      <i/>
      <sz val="11"/>
      <color theme="1"/>
      <name val="Calibri"/>
      <family val="2"/>
      <scheme val="minor"/>
    </font>
    <font>
      <b/>
      <sz val="14"/>
      <color theme="1"/>
      <name val="Calibri"/>
      <family val="2"/>
      <scheme val="minor"/>
    </font>
    <font>
      <b/>
      <sz val="11"/>
      <color theme="1"/>
      <name val="Calibri"/>
      <family val="2"/>
      <scheme val="minor"/>
    </font>
    <font>
      <sz val="11"/>
      <color theme="1"/>
      <name val="Calibri"/>
      <family val="2"/>
      <scheme val="minor"/>
    </font>
    <font>
      <b/>
      <sz val="11"/>
      <name val="Calibri"/>
      <family val="2"/>
    </font>
    <font>
      <sz val="12"/>
      <color theme="1"/>
      <name val="Calibri"/>
      <family val="2"/>
      <scheme val="minor"/>
    </font>
    <font>
      <sz val="14"/>
      <color theme="1"/>
      <name val="Calibri"/>
      <family val="2"/>
      <scheme val="minor"/>
    </font>
    <font>
      <sz val="11"/>
      <color rgb="FFFF0000"/>
      <name val="Calibri"/>
      <family val="2"/>
      <scheme val="minor"/>
    </font>
    <font>
      <sz val="11"/>
      <name val="Calibri"/>
      <family val="2"/>
      <scheme val="minor"/>
    </font>
    <font>
      <b/>
      <sz val="14"/>
      <name val="Calibri"/>
      <family val="2"/>
      <scheme val="minor"/>
    </font>
    <font>
      <sz val="14"/>
      <name val="Calibri"/>
      <family val="2"/>
      <scheme val="minor"/>
    </font>
    <font>
      <b/>
      <sz val="11"/>
      <name val="Calibri"/>
      <family val="2"/>
      <scheme val="minor"/>
    </font>
    <font>
      <sz val="11"/>
      <color rgb="FF006100"/>
      <name val="Calibri"/>
      <family val="2"/>
      <scheme val="minor"/>
    </font>
    <font>
      <sz val="16"/>
      <color theme="1"/>
      <name val="Calibri"/>
      <family val="2"/>
      <scheme val="minor"/>
    </font>
    <font>
      <sz val="20"/>
      <color theme="1"/>
      <name val="Calibri"/>
      <family val="2"/>
      <scheme val="minor"/>
    </font>
    <font>
      <b/>
      <sz val="20"/>
      <name val="Calibri"/>
      <family val="2"/>
      <scheme val="minor"/>
    </font>
    <font>
      <sz val="9"/>
      <name val="Calibri"/>
      <family val="2"/>
      <scheme val="minor"/>
    </font>
    <font>
      <b/>
      <u val="singleAccounting"/>
      <sz val="11"/>
      <name val="Calibri"/>
      <family val="2"/>
      <scheme val="minor"/>
    </font>
    <font>
      <sz val="12"/>
      <color rgb="FF9C6500"/>
      <name val="Calibri"/>
      <family val="2"/>
      <scheme val="minor"/>
    </font>
    <font>
      <sz val="11"/>
      <name val="Palatino"/>
      <family val="1"/>
    </font>
    <font>
      <b/>
      <u/>
      <sz val="11"/>
      <name val="Calibri"/>
      <family val="2"/>
      <scheme val="minor"/>
    </font>
    <font>
      <b/>
      <sz val="11"/>
      <color theme="0"/>
      <name val="Calibri"/>
      <family val="2"/>
      <scheme val="minor"/>
    </font>
    <font>
      <sz val="12"/>
      <color theme="1"/>
      <name val="Calibri"/>
      <family val="2"/>
      <charset val="204"/>
      <scheme val="minor"/>
    </font>
    <font>
      <sz val="12"/>
      <color rgb="FF9C6500"/>
      <name val="Calibri"/>
      <family val="2"/>
      <charset val="204"/>
      <scheme val="minor"/>
    </font>
    <font>
      <sz val="12"/>
      <name val="Calibri"/>
      <family val="2"/>
      <scheme val="minor"/>
    </font>
    <font>
      <u/>
      <sz val="11"/>
      <color theme="1"/>
      <name val="Calibri"/>
      <family val="2"/>
      <scheme val="minor"/>
    </font>
    <font>
      <u val="singleAccounting"/>
      <sz val="11"/>
      <color theme="1"/>
      <name val="Calibri"/>
      <family val="2"/>
      <scheme val="minor"/>
    </font>
    <font>
      <b/>
      <sz val="14"/>
      <color rgb="FFFF0000"/>
      <name val="Calibri"/>
      <family val="2"/>
      <scheme val="minor"/>
    </font>
    <font>
      <b/>
      <sz val="12"/>
      <color theme="0"/>
      <name val="Calibri"/>
      <family val="2"/>
      <scheme val="minor"/>
    </font>
    <font>
      <b/>
      <sz val="11"/>
      <color rgb="FFFF0000"/>
      <name val="Calibri"/>
      <family val="2"/>
      <scheme val="minor"/>
    </font>
    <font>
      <sz val="11"/>
      <color rgb="FF00B050"/>
      <name val="Calibri"/>
      <family val="2"/>
      <scheme val="minor"/>
    </font>
    <font>
      <sz val="9"/>
      <color indexed="81"/>
      <name val="Tahoma"/>
      <family val="2"/>
    </font>
    <font>
      <b/>
      <sz val="9"/>
      <color indexed="81"/>
      <name val="Tahoma"/>
      <family val="2"/>
    </font>
    <font>
      <sz val="9"/>
      <color theme="1"/>
      <name val="Calibri"/>
      <family val="2"/>
      <scheme val="minor"/>
    </font>
    <font>
      <b/>
      <sz val="10"/>
      <name val="Calibri"/>
      <family val="2"/>
      <scheme val="minor"/>
    </font>
    <font>
      <sz val="12"/>
      <color rgb="FF006100"/>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9"/>
      <color rgb="FFFF0000"/>
      <name val="Calibri"/>
      <family val="2"/>
      <scheme val="minor"/>
    </font>
    <font>
      <u val="singleAccounting"/>
      <sz val="11"/>
      <name val="Calibri"/>
      <family val="2"/>
      <scheme val="minor"/>
    </font>
    <font>
      <sz val="11"/>
      <name val="Arial Narrow"/>
      <family val="2"/>
    </font>
    <font>
      <sz val="10"/>
      <color indexed="8"/>
      <name val="Arial"/>
      <family val="2"/>
    </font>
    <font>
      <sz val="11"/>
      <color indexed="8"/>
      <name val="Calibri"/>
      <family val="2"/>
    </font>
    <font>
      <u/>
      <sz val="11"/>
      <name val="Calibri"/>
      <family val="2"/>
      <scheme val="minor"/>
    </font>
    <font>
      <sz val="11"/>
      <color rgb="FF002060"/>
      <name val="Calibri"/>
      <family val="2"/>
      <scheme val="minor"/>
    </font>
    <font>
      <sz val="11"/>
      <color rgb="FF9C0006"/>
      <name val="Calibri"/>
      <family val="2"/>
      <scheme val="minor"/>
    </font>
    <font>
      <sz val="11"/>
      <color rgb="FF000000"/>
      <name val="Calibri"/>
      <family val="2"/>
      <scheme val="minor"/>
    </font>
    <font>
      <sz val="11"/>
      <color theme="0"/>
      <name val="Calibri"/>
      <family val="2"/>
      <scheme val="minor"/>
    </font>
    <font>
      <u/>
      <vertAlign val="superscript"/>
      <sz val="11"/>
      <color theme="1"/>
      <name val="Calibri"/>
      <family val="2"/>
      <scheme val="minor"/>
    </font>
    <font>
      <b/>
      <vertAlign val="superscript"/>
      <sz val="11"/>
      <color theme="1"/>
      <name val="Calibri"/>
      <family val="2"/>
      <scheme val="minor"/>
    </font>
    <font>
      <sz val="12"/>
      <color theme="0"/>
      <name val="Calibri"/>
      <family val="2"/>
      <scheme val="minor"/>
    </font>
  </fonts>
  <fills count="16">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EB9C"/>
      </patternFill>
    </fill>
    <fill>
      <patternFill patternType="solid">
        <fgColor theme="1"/>
        <bgColor indexed="64"/>
      </patternFill>
    </fill>
    <fill>
      <patternFill patternType="solid">
        <fgColor theme="0" tint="-4.9989318521683403E-2"/>
        <bgColor indexed="64"/>
      </patternFill>
    </fill>
    <fill>
      <patternFill patternType="solid">
        <fgColor theme="4"/>
        <bgColor indexed="64"/>
      </patternFill>
    </fill>
    <fill>
      <patternFill patternType="solid">
        <fgColor theme="5"/>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C7CE"/>
      </patternFill>
    </fill>
  </fills>
  <borders count="36">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theme="0" tint="-0.249977111117893"/>
      </bottom>
      <diagonal/>
    </border>
    <border>
      <left/>
      <right/>
      <top style="thin">
        <color theme="0" tint="-0.249977111117893"/>
      </top>
      <bottom/>
      <diagonal/>
    </border>
    <border>
      <left style="thin">
        <color indexed="64"/>
      </left>
      <right/>
      <top/>
      <bottom/>
      <diagonal/>
    </border>
    <border>
      <left/>
      <right/>
      <top style="thin">
        <color theme="0" tint="-0.249977111117893"/>
      </top>
      <bottom style="thin">
        <color theme="0" tint="-0.249977111117893"/>
      </bottom>
      <diagonal/>
    </border>
    <border>
      <left/>
      <right/>
      <top style="thin">
        <color theme="0" tint="-0.249977111117893"/>
      </top>
      <bottom style="thin">
        <color indexed="64"/>
      </bottom>
      <diagonal/>
    </border>
    <border>
      <left style="thin">
        <color indexed="64"/>
      </left>
      <right/>
      <top style="thin">
        <color theme="0" tint="-0.249977111117893"/>
      </top>
      <bottom style="thin">
        <color theme="0" tint="-0.249977111117893"/>
      </bottom>
      <diagonal/>
    </border>
    <border>
      <left/>
      <right style="thin">
        <color indexed="64"/>
      </right>
      <top style="thin">
        <color theme="0" tint="-0.249977111117893"/>
      </top>
      <bottom style="thin">
        <color theme="0" tint="-0.249977111117893"/>
      </bottom>
      <diagonal/>
    </border>
    <border>
      <left style="thin">
        <color indexed="64"/>
      </left>
      <right/>
      <top style="thin">
        <color theme="0" tint="-0.249977111117893"/>
      </top>
      <bottom style="thin">
        <color indexed="64"/>
      </bottom>
      <diagonal/>
    </border>
    <border>
      <left/>
      <right style="thin">
        <color indexed="64"/>
      </right>
      <top style="thin">
        <color theme="0" tint="-0.249977111117893"/>
      </top>
      <bottom style="thin">
        <color indexed="64"/>
      </bottom>
      <diagonal/>
    </border>
    <border>
      <left style="thin">
        <color indexed="64"/>
      </left>
      <right/>
      <top/>
      <bottom style="thin">
        <color theme="0" tint="-0.249977111117893"/>
      </bottom>
      <diagonal/>
    </border>
    <border>
      <left/>
      <right style="thin">
        <color indexed="64"/>
      </right>
      <top/>
      <bottom style="thin">
        <color theme="0" tint="-0.249977111117893"/>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bottom/>
      <diagonal/>
    </border>
    <border>
      <left style="thin">
        <color theme="0" tint="-0.24994659260841701"/>
      </left>
      <right style="thin">
        <color indexed="64"/>
      </right>
      <top/>
      <bottom style="thin">
        <color indexed="64"/>
      </bottom>
      <diagonal/>
    </border>
    <border>
      <left/>
      <right/>
      <top style="thin">
        <color auto="1"/>
      </top>
      <bottom/>
      <diagonal/>
    </border>
  </borders>
  <cellStyleXfs count="22">
    <xf numFmtId="0" fontId="0" fillId="0" borderId="0"/>
    <xf numFmtId="43" fontId="5"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9" fontId="5" fillId="0" borderId="0" applyFont="0" applyFill="0" applyBorder="0" applyAlignment="0" applyProtection="0"/>
    <xf numFmtId="0" fontId="14" fillId="2" borderId="0" applyNumberFormat="0" applyBorder="0" applyAlignment="0" applyProtection="0"/>
    <xf numFmtId="0" fontId="7" fillId="0" borderId="0"/>
    <xf numFmtId="0" fontId="5" fillId="0" borderId="0"/>
    <xf numFmtId="0" fontId="20" fillId="4" borderId="0" applyNumberFormat="0" applyBorder="0" applyAlignment="0" applyProtection="0"/>
    <xf numFmtId="0" fontId="24" fillId="0" borderId="0"/>
    <xf numFmtId="0" fontId="25" fillId="4" borderId="0" applyNumberFormat="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24" fillId="0" borderId="0" applyFont="0" applyFill="0" applyBorder="0" applyAlignment="0" applyProtection="0"/>
    <xf numFmtId="0" fontId="37" fillId="2" borderId="0" applyNumberFormat="0" applyBorder="0" applyAlignment="0" applyProtection="0"/>
    <xf numFmtId="0" fontId="44" fillId="0" borderId="0"/>
    <xf numFmtId="0" fontId="48" fillId="15" borderId="0" applyNumberFormat="0" applyBorder="0" applyAlignment="0" applyProtection="0"/>
    <xf numFmtId="0" fontId="49" fillId="0" borderId="0"/>
  </cellStyleXfs>
  <cellXfs count="928">
    <xf numFmtId="0" fontId="0" fillId="0" borderId="0" xfId="0"/>
    <xf numFmtId="0" fontId="0" fillId="3" borderId="0" xfId="0" applyFill="1"/>
    <xf numFmtId="0" fontId="10" fillId="3" borderId="0" xfId="0" applyFont="1" applyFill="1"/>
    <xf numFmtId="0" fontId="11" fillId="3" borderId="0" xfId="0" applyFont="1" applyFill="1"/>
    <xf numFmtId="0" fontId="12" fillId="3" borderId="0" xfId="0" applyFont="1" applyFill="1"/>
    <xf numFmtId="0" fontId="13" fillId="3" borderId="0" xfId="0" applyFont="1" applyFill="1" applyAlignment="1">
      <alignment horizontal="center"/>
    </xf>
    <xf numFmtId="0" fontId="15" fillId="3" borderId="0" xfId="0" applyFont="1" applyFill="1"/>
    <xf numFmtId="0" fontId="8" fillId="3" borderId="0" xfId="0" applyFont="1" applyFill="1"/>
    <xf numFmtId="0" fontId="8" fillId="3" borderId="0" xfId="0" applyFont="1" applyFill="1" applyAlignment="1">
      <alignment horizontal="center"/>
    </xf>
    <xf numFmtId="0" fontId="8" fillId="3" borderId="1" xfId="0" applyFont="1" applyFill="1" applyBorder="1" applyAlignment="1">
      <alignment horizontal="center"/>
    </xf>
    <xf numFmtId="0" fontId="3" fillId="3" borderId="0" xfId="0" applyFont="1" applyFill="1"/>
    <xf numFmtId="0" fontId="16" fillId="3" borderId="0" xfId="0" applyFont="1" applyFill="1"/>
    <xf numFmtId="0" fontId="10" fillId="3" borderId="5" xfId="0" applyFont="1" applyFill="1" applyBorder="1" applyAlignment="1">
      <alignment horizontal="left" vertical="top" wrapText="1"/>
    </xf>
    <xf numFmtId="0" fontId="10" fillId="0" borderId="0" xfId="0" applyFont="1" applyAlignment="1">
      <alignment vertical="top" wrapText="1"/>
    </xf>
    <xf numFmtId="0" fontId="10" fillId="0" borderId="0" xfId="0" applyFont="1" applyAlignment="1">
      <alignment vertical="top"/>
    </xf>
    <xf numFmtId="0" fontId="10" fillId="0" borderId="0" xfId="0" applyFont="1" applyAlignment="1">
      <alignment horizontal="left" vertical="top" wrapText="1"/>
    </xf>
    <xf numFmtId="0" fontId="10" fillId="0" borderId="0" xfId="0" applyFont="1" applyAlignment="1">
      <alignment horizontal="center" vertical="top" wrapText="1"/>
    </xf>
    <xf numFmtId="0" fontId="10" fillId="0" borderId="0" xfId="6" applyFont="1" applyFill="1" applyAlignment="1">
      <alignment horizontal="center" vertical="top" wrapText="1"/>
    </xf>
    <xf numFmtId="0" fontId="13" fillId="0" borderId="0" xfId="0" applyFont="1" applyAlignment="1">
      <alignment horizontal="center" vertical="center" wrapText="1"/>
    </xf>
    <xf numFmtId="0" fontId="10" fillId="0" borderId="5" xfId="0" applyFont="1" applyBorder="1" applyAlignment="1">
      <alignment vertical="top" wrapText="1"/>
    </xf>
    <xf numFmtId="0" fontId="10" fillId="0" borderId="5" xfId="0" applyFont="1" applyBorder="1" applyAlignment="1">
      <alignment horizontal="left" vertical="top" wrapText="1"/>
    </xf>
    <xf numFmtId="0" fontId="10" fillId="0" borderId="5" xfId="0" applyFont="1" applyBorder="1" applyAlignment="1">
      <alignment horizontal="center" vertical="top" wrapText="1"/>
    </xf>
    <xf numFmtId="0" fontId="10" fillId="0" borderId="8" xfId="0" applyFont="1" applyBorder="1" applyAlignment="1">
      <alignment vertical="top" wrapText="1"/>
    </xf>
    <xf numFmtId="0" fontId="10" fillId="0" borderId="8" xfId="0" applyFont="1" applyBorder="1" applyAlignment="1">
      <alignment horizontal="left" vertical="top" wrapText="1"/>
    </xf>
    <xf numFmtId="0" fontId="10" fillId="0" borderId="11" xfId="0" applyFont="1" applyBorder="1" applyAlignment="1">
      <alignment vertical="top" wrapText="1"/>
    </xf>
    <xf numFmtId="0" fontId="10" fillId="0" borderId="9" xfId="0" applyFont="1" applyBorder="1" applyAlignment="1">
      <alignment vertical="top" wrapText="1"/>
    </xf>
    <xf numFmtId="0" fontId="10" fillId="0" borderId="9" xfId="0" applyFont="1" applyBorder="1" applyAlignment="1">
      <alignment horizontal="left" vertical="top" wrapText="1"/>
    </xf>
    <xf numFmtId="0" fontId="10" fillId="0" borderId="9" xfId="0" applyFont="1" applyBorder="1" applyAlignment="1">
      <alignment horizontal="center" vertical="top" wrapText="1"/>
    </xf>
    <xf numFmtId="0" fontId="10" fillId="0" borderId="13" xfId="0" applyFont="1" applyBorder="1" applyAlignment="1">
      <alignment vertical="top" wrapText="1"/>
    </xf>
    <xf numFmtId="0" fontId="10" fillId="0" borderId="15" xfId="0" applyFont="1" applyBorder="1" applyAlignment="1">
      <alignment vertical="top" wrapText="1"/>
    </xf>
    <xf numFmtId="0" fontId="10" fillId="0" borderId="14" xfId="0" applyFont="1" applyBorder="1" applyAlignment="1">
      <alignment horizontal="left" vertical="top" wrapText="1"/>
    </xf>
    <xf numFmtId="0" fontId="10" fillId="0" borderId="10" xfId="0" applyFont="1" applyBorder="1" applyAlignment="1">
      <alignment horizontal="left" vertical="top" wrapText="1"/>
    </xf>
    <xf numFmtId="0" fontId="10" fillId="0" borderId="12" xfId="0" applyFont="1" applyBorder="1" applyAlignment="1">
      <alignment horizontal="left" vertical="top" wrapText="1"/>
    </xf>
    <xf numFmtId="0" fontId="19" fillId="3" borderId="0" xfId="0" applyFont="1" applyFill="1" applyAlignment="1">
      <alignment horizontal="left" vertical="top" wrapText="1"/>
    </xf>
    <xf numFmtId="0" fontId="2" fillId="3" borderId="5" xfId="0" applyFont="1" applyFill="1" applyBorder="1" applyAlignment="1">
      <alignment horizontal="center" vertical="top"/>
    </xf>
    <xf numFmtId="0" fontId="2" fillId="3" borderId="8" xfId="0" applyFont="1" applyFill="1" applyBorder="1" applyAlignment="1">
      <alignment horizontal="center" vertical="top"/>
    </xf>
    <xf numFmtId="0" fontId="0" fillId="3" borderId="8" xfId="0" applyFill="1" applyBorder="1"/>
    <xf numFmtId="0" fontId="10" fillId="0" borderId="8" xfId="0" applyFont="1" applyBorder="1" applyAlignment="1">
      <alignment vertical="top"/>
    </xf>
    <xf numFmtId="0" fontId="5" fillId="0" borderId="0" xfId="8"/>
    <xf numFmtId="0" fontId="23" fillId="5" borderId="0" xfId="10" applyFont="1" applyFill="1" applyAlignment="1">
      <alignment horizontal="center" wrapText="1"/>
    </xf>
    <xf numFmtId="0" fontId="23" fillId="5" borderId="0" xfId="11" applyFont="1" applyFill="1" applyAlignment="1">
      <alignment horizontal="left" wrapText="1"/>
    </xf>
    <xf numFmtId="0" fontId="5" fillId="0" borderId="0" xfId="8" applyFill="1"/>
    <xf numFmtId="0" fontId="4" fillId="0" borderId="0" xfId="8" applyFont="1" applyFill="1"/>
    <xf numFmtId="0" fontId="26" fillId="0" borderId="0" xfId="7" applyFont="1" applyAlignment="1"/>
    <xf numFmtId="0" fontId="10" fillId="0" borderId="0" xfId="8" applyFont="1" applyFill="1"/>
    <xf numFmtId="0" fontId="10" fillId="0" borderId="0" xfId="10" applyFont="1" applyFill="1" applyAlignment="1">
      <alignment horizontal="center" vertical="top" wrapText="1"/>
    </xf>
    <xf numFmtId="0" fontId="26" fillId="0" borderId="0" xfId="7" applyFont="1" applyAlignment="1">
      <alignment wrapText="1"/>
    </xf>
    <xf numFmtId="0" fontId="5" fillId="0" borderId="1" xfId="8" applyFill="1" applyBorder="1"/>
    <xf numFmtId="0" fontId="10" fillId="0" borderId="1" xfId="10" applyFont="1" applyFill="1" applyBorder="1" applyAlignment="1">
      <alignment horizontal="center" vertical="top" wrapText="1"/>
    </xf>
    <xf numFmtId="0" fontId="5" fillId="0" borderId="0" xfId="8" applyFill="1" applyAlignment="1">
      <alignment horizontal="left"/>
    </xf>
    <xf numFmtId="164" fontId="0" fillId="0" borderId="1" xfId="12" applyNumberFormat="1" applyFont="1" applyFill="1" applyBorder="1"/>
    <xf numFmtId="0" fontId="10" fillId="0" borderId="0" xfId="10" applyFont="1" applyFill="1" applyAlignment="1">
      <alignment horizontal="center" vertical="center" wrapText="1"/>
    </xf>
    <xf numFmtId="3" fontId="5" fillId="0" borderId="1" xfId="8" applyNumberFormat="1" applyFill="1" applyBorder="1"/>
    <xf numFmtId="3" fontId="5" fillId="0" borderId="0" xfId="8" applyNumberFormat="1" applyFill="1"/>
    <xf numFmtId="164" fontId="0" fillId="0" borderId="1" xfId="12" applyNumberFormat="1" applyFont="1" applyFill="1" applyBorder="1" applyAlignment="1">
      <alignment horizontal="center"/>
    </xf>
    <xf numFmtId="0" fontId="4" fillId="0" borderId="0" xfId="7" applyFont="1"/>
    <xf numFmtId="0" fontId="10" fillId="0" borderId="0" xfId="8" applyFont="1"/>
    <xf numFmtId="3" fontId="5" fillId="0" borderId="0" xfId="8" applyNumberFormat="1" applyFill="1" applyBorder="1"/>
    <xf numFmtId="0" fontId="5" fillId="0" borderId="0" xfId="8" applyFill="1" applyBorder="1"/>
    <xf numFmtId="0" fontId="5" fillId="0" borderId="0" xfId="8" applyFill="1" applyAlignment="1">
      <alignment horizontal="center"/>
    </xf>
    <xf numFmtId="0" fontId="5" fillId="0" borderId="1" xfId="8" applyFill="1" applyBorder="1" applyAlignment="1">
      <alignment horizontal="center"/>
    </xf>
    <xf numFmtId="164" fontId="5" fillId="0" borderId="1" xfId="12" applyNumberFormat="1" applyFill="1" applyBorder="1"/>
    <xf numFmtId="0" fontId="4" fillId="0" borderId="0" xfId="8" applyFont="1" applyFill="1" applyAlignment="1">
      <alignment horizontal="left" vertical="center" wrapText="1"/>
    </xf>
    <xf numFmtId="0" fontId="5" fillId="0" borderId="0" xfId="8" applyFill="1" applyAlignment="1">
      <alignment horizontal="left" vertical="center"/>
    </xf>
    <xf numFmtId="0" fontId="5" fillId="0" borderId="0" xfId="8" applyFont="1" applyFill="1"/>
    <xf numFmtId="0" fontId="5" fillId="0" borderId="0" xfId="8" applyFill="1" applyAlignment="1">
      <alignment horizontal="center" vertical="center"/>
    </xf>
    <xf numFmtId="0" fontId="10" fillId="0" borderId="8" xfId="6" applyFont="1" applyFill="1" applyBorder="1" applyAlignment="1">
      <alignment horizontal="right" vertical="top" wrapText="1"/>
    </xf>
    <xf numFmtId="3" fontId="10" fillId="0" borderId="8" xfId="6" applyNumberFormat="1" applyFont="1" applyFill="1" applyBorder="1" applyAlignment="1">
      <alignment horizontal="right" vertical="top" wrapText="1"/>
    </xf>
    <xf numFmtId="0" fontId="10" fillId="0" borderId="5" xfId="6" applyFont="1" applyFill="1" applyBorder="1" applyAlignment="1">
      <alignment horizontal="right" vertical="top" wrapText="1"/>
    </xf>
    <xf numFmtId="164" fontId="10" fillId="0" borderId="5" xfId="1" applyNumberFormat="1" applyFont="1" applyFill="1" applyBorder="1" applyAlignment="1">
      <alignment horizontal="right" vertical="top" wrapText="1"/>
    </xf>
    <xf numFmtId="0" fontId="10" fillId="0" borderId="8" xfId="0" applyFont="1" applyBorder="1" applyAlignment="1">
      <alignment horizontal="right" vertical="top" wrapText="1"/>
    </xf>
    <xf numFmtId="0" fontId="7" fillId="0" borderId="0" xfId="7"/>
    <xf numFmtId="0" fontId="5" fillId="0" borderId="1" xfId="10" applyFont="1" applyFill="1" applyBorder="1" applyAlignment="1">
      <alignment horizontal="center" vertical="center" wrapText="1"/>
    </xf>
    <xf numFmtId="0" fontId="5" fillId="0" borderId="0" xfId="8" applyFill="1" applyAlignment="1">
      <alignment vertical="center"/>
    </xf>
    <xf numFmtId="0" fontId="4" fillId="0" borderId="0" xfId="8" applyFont="1" applyFill="1" applyAlignment="1">
      <alignment horizontal="center"/>
    </xf>
    <xf numFmtId="3" fontId="5" fillId="0" borderId="0" xfId="8" applyNumberFormat="1" applyFill="1" applyAlignment="1">
      <alignment horizontal="right"/>
    </xf>
    <xf numFmtId="2" fontId="5" fillId="0" borderId="0" xfId="8" applyNumberFormat="1" applyFill="1" applyAlignment="1">
      <alignment horizontal="center" vertical="center"/>
    </xf>
    <xf numFmtId="0" fontId="5" fillId="0" borderId="0" xfId="8" applyFont="1"/>
    <xf numFmtId="0" fontId="5" fillId="0" borderId="0" xfId="14" applyFill="1"/>
    <xf numFmtId="0" fontId="7" fillId="0" borderId="0" xfId="7" applyAlignment="1">
      <alignment horizontal="center"/>
    </xf>
    <xf numFmtId="0" fontId="5" fillId="0" borderId="0" xfId="14" applyFill="1" applyAlignment="1">
      <alignment horizontal="center"/>
    </xf>
    <xf numFmtId="164" fontId="5" fillId="0" borderId="0" xfId="14" applyNumberFormat="1" applyFill="1"/>
    <xf numFmtId="0" fontId="4" fillId="0" borderId="0" xfId="14" applyFont="1" applyFill="1" applyAlignment="1">
      <alignment vertical="center" wrapText="1"/>
    </xf>
    <xf numFmtId="164" fontId="0" fillId="0" borderId="0" xfId="15" applyNumberFormat="1" applyFont="1" applyFill="1"/>
    <xf numFmtId="0" fontId="5" fillId="0" borderId="0" xfId="14" applyFill="1" applyAlignment="1">
      <alignment wrapText="1"/>
    </xf>
    <xf numFmtId="0" fontId="4" fillId="0" borderId="0" xfId="14" applyFont="1" applyFill="1"/>
    <xf numFmtId="0" fontId="4" fillId="0" borderId="0" xfId="14" applyFont="1" applyFill="1" applyAlignment="1">
      <alignment horizontal="center" vertical="center" wrapText="1"/>
    </xf>
    <xf numFmtId="0" fontId="5" fillId="0" borderId="1" xfId="14" applyFill="1" applyBorder="1"/>
    <xf numFmtId="0" fontId="4" fillId="0" borderId="0" xfId="14" applyFont="1" applyFill="1" applyAlignment="1">
      <alignment horizontal="left" vertical="center" wrapText="1"/>
    </xf>
    <xf numFmtId="0" fontId="5" fillId="0" borderId="0" xfId="14" applyFill="1" applyAlignment="1">
      <alignment horizontal="left" vertical="center"/>
    </xf>
    <xf numFmtId="0" fontId="5" fillId="0" borderId="0" xfId="14" applyFill="1" applyBorder="1"/>
    <xf numFmtId="164" fontId="0" fillId="0" borderId="1" xfId="15" applyNumberFormat="1" applyFont="1" applyFill="1" applyBorder="1" applyAlignment="1">
      <alignment horizontal="right"/>
    </xf>
    <xf numFmtId="43" fontId="0" fillId="0" borderId="0" xfId="15" applyFont="1" applyFill="1"/>
    <xf numFmtId="0" fontId="5" fillId="0" borderId="0" xfId="14" applyFill="1" applyAlignment="1">
      <alignment horizontal="left" wrapText="1"/>
    </xf>
    <xf numFmtId="0" fontId="4" fillId="0" borderId="0" xfId="14" applyFont="1" applyFill="1" applyAlignment="1">
      <alignment horizontal="left" vertical="top" wrapText="1"/>
    </xf>
    <xf numFmtId="0" fontId="5" fillId="0" borderId="0" xfId="14"/>
    <xf numFmtId="0" fontId="0" fillId="3" borderId="8" xfId="0" applyFill="1" applyBorder="1" applyAlignment="1">
      <alignment wrapText="1"/>
    </xf>
    <xf numFmtId="0" fontId="0" fillId="3" borderId="8" xfId="0" applyFill="1" applyBorder="1" applyAlignment="1">
      <alignment vertical="top" wrapText="1"/>
    </xf>
    <xf numFmtId="0" fontId="4" fillId="0" borderId="0" xfId="8" applyFont="1" applyFill="1" applyAlignment="1">
      <alignment horizontal="right"/>
    </xf>
    <xf numFmtId="164" fontId="5" fillId="0" borderId="1" xfId="8" applyNumberFormat="1" applyFill="1" applyBorder="1"/>
    <xf numFmtId="0" fontId="5" fillId="0" borderId="0" xfId="14" applyFont="1"/>
    <xf numFmtId="0" fontId="10" fillId="0" borderId="10" xfId="0" applyFont="1" applyFill="1" applyBorder="1" applyAlignment="1">
      <alignment horizontal="left" vertical="top" wrapText="1"/>
    </xf>
    <xf numFmtId="0" fontId="10" fillId="0" borderId="8" xfId="0" applyFont="1" applyFill="1" applyBorder="1" applyAlignment="1">
      <alignment vertical="top" wrapText="1"/>
    </xf>
    <xf numFmtId="0" fontId="5" fillId="0" borderId="0" xfId="14" applyFill="1" applyAlignment="1">
      <alignment horizontal="right"/>
    </xf>
    <xf numFmtId="0" fontId="4" fillId="0" borderId="16" xfId="14" applyFont="1" applyFill="1" applyBorder="1"/>
    <xf numFmtId="0" fontId="10" fillId="0" borderId="16" xfId="10" applyFont="1" applyFill="1" applyBorder="1" applyAlignment="1">
      <alignment vertical="center" wrapText="1"/>
    </xf>
    <xf numFmtId="0" fontId="4" fillId="0" borderId="16" xfId="14" applyFont="1" applyFill="1" applyBorder="1" applyAlignment="1">
      <alignment horizontal="right"/>
    </xf>
    <xf numFmtId="0" fontId="10" fillId="0" borderId="0" xfId="10" applyFont="1" applyFill="1" applyBorder="1" applyAlignment="1">
      <alignment horizontal="center" vertical="top" wrapText="1"/>
    </xf>
    <xf numFmtId="3" fontId="5" fillId="0" borderId="0" xfId="14" applyNumberFormat="1" applyFill="1" applyBorder="1"/>
    <xf numFmtId="0" fontId="4" fillId="0" borderId="0" xfId="14" applyFont="1" applyFill="1" applyBorder="1"/>
    <xf numFmtId="0" fontId="5" fillId="0" borderId="16" xfId="14" applyFill="1" applyBorder="1"/>
    <xf numFmtId="0" fontId="5" fillId="0" borderId="16" xfId="14" applyFill="1" applyBorder="1" applyAlignment="1">
      <alignment horizontal="left" vertical="center"/>
    </xf>
    <xf numFmtId="0" fontId="13" fillId="0" borderId="16" xfId="11" applyFont="1" applyFill="1" applyBorder="1" applyAlignment="1">
      <alignment horizontal="left" vertical="top" wrapText="1"/>
    </xf>
    <xf numFmtId="164" fontId="0" fillId="0" borderId="0" xfId="15" applyNumberFormat="1" applyFont="1" applyFill="1" applyBorder="1"/>
    <xf numFmtId="0" fontId="4" fillId="0" borderId="16" xfId="14" applyFont="1" applyFill="1" applyBorder="1" applyAlignment="1">
      <alignment wrapText="1"/>
    </xf>
    <xf numFmtId="0" fontId="5" fillId="0" borderId="16" xfId="8" applyFill="1" applyBorder="1"/>
    <xf numFmtId="0" fontId="4" fillId="0" borderId="16" xfId="8" applyFont="1" applyFill="1" applyBorder="1"/>
    <xf numFmtId="0" fontId="4" fillId="0" borderId="0" xfId="8" applyFont="1" applyFill="1" applyBorder="1"/>
    <xf numFmtId="164" fontId="0" fillId="0" borderId="1" xfId="12" applyNumberFormat="1" applyFont="1" applyFill="1" applyBorder="1" applyAlignment="1">
      <alignment horizontal="right"/>
    </xf>
    <xf numFmtId="0" fontId="5" fillId="0" borderId="0" xfId="8" applyFill="1" applyAlignment="1">
      <alignment horizontal="right"/>
    </xf>
    <xf numFmtId="0" fontId="5" fillId="0" borderId="0" xfId="8" applyFill="1" applyBorder="1" applyAlignment="1">
      <alignment vertical="center"/>
    </xf>
    <xf numFmtId="0" fontId="5" fillId="0" borderId="16" xfId="8" applyFill="1" applyBorder="1" applyAlignment="1">
      <alignment horizontal="left" vertical="center"/>
    </xf>
    <xf numFmtId="0" fontId="5" fillId="0" borderId="1" xfId="8" applyFill="1" applyBorder="1" applyAlignment="1">
      <alignment horizontal="right"/>
    </xf>
    <xf numFmtId="0" fontId="4" fillId="0" borderId="16" xfId="8" applyFont="1" applyFill="1" applyBorder="1" applyAlignment="1">
      <alignment horizontal="right"/>
    </xf>
    <xf numFmtId="0" fontId="5" fillId="0" borderId="0" xfId="8" applyFill="1" applyAlignment="1">
      <alignment horizontal="right" vertical="center"/>
    </xf>
    <xf numFmtId="0" fontId="5" fillId="0" borderId="0" xfId="8" applyFill="1" applyBorder="1" applyAlignment="1">
      <alignment horizontal="right" vertical="center"/>
    </xf>
    <xf numFmtId="0" fontId="4" fillId="0" borderId="0" xfId="8" applyFont="1" applyFill="1" applyBorder="1" applyAlignment="1">
      <alignment horizontal="right"/>
    </xf>
    <xf numFmtId="0" fontId="4" fillId="0" borderId="16" xfId="8" applyFont="1" applyFill="1" applyBorder="1" applyAlignment="1">
      <alignment wrapText="1"/>
    </xf>
    <xf numFmtId="0" fontId="5" fillId="6" borderId="1" xfId="8" applyFill="1" applyBorder="1"/>
    <xf numFmtId="3" fontId="5" fillId="6" borderId="1" xfId="8" applyNumberFormat="1" applyFill="1" applyBorder="1" applyAlignment="1">
      <alignment horizontal="right"/>
    </xf>
    <xf numFmtId="3" fontId="5" fillId="0" borderId="0" xfId="8" applyNumberFormat="1" applyFill="1" applyBorder="1" applyAlignment="1">
      <alignment horizontal="right"/>
    </xf>
    <xf numFmtId="0" fontId="5" fillId="0" borderId="0" xfId="7" applyFont="1"/>
    <xf numFmtId="0" fontId="5" fillId="0" borderId="0" xfId="14" applyFont="1" applyFill="1"/>
    <xf numFmtId="0" fontId="5" fillId="0" borderId="0" xfId="14" applyFill="1" applyBorder="1" applyAlignment="1"/>
    <xf numFmtId="0" fontId="4" fillId="0" borderId="16" xfId="14" applyFont="1" applyFill="1" applyBorder="1" applyAlignment="1">
      <alignment vertical="center"/>
    </xf>
    <xf numFmtId="0" fontId="4" fillId="0" borderId="0" xfId="14" applyFont="1" applyFill="1" applyBorder="1" applyAlignment="1">
      <alignment horizontal="center" vertical="center" wrapText="1"/>
    </xf>
    <xf numFmtId="10" fontId="5" fillId="0" borderId="0" xfId="14" applyNumberFormat="1" applyFill="1" applyBorder="1" applyAlignment="1">
      <alignment horizontal="center" vertical="center"/>
    </xf>
    <xf numFmtId="0" fontId="4" fillId="0" borderId="16" xfId="14" applyFont="1" applyFill="1" applyBorder="1" applyAlignment="1">
      <alignment horizontal="left" vertical="center"/>
    </xf>
    <xf numFmtId="0" fontId="5" fillId="0" borderId="0" xfId="14" applyFill="1" applyBorder="1" applyAlignment="1">
      <alignment horizontal="center"/>
    </xf>
    <xf numFmtId="0" fontId="5" fillId="6" borderId="0" xfId="14" applyFill="1" applyBorder="1"/>
    <xf numFmtId="3" fontId="5" fillId="6" borderId="1" xfId="14" applyNumberFormat="1" applyFill="1" applyBorder="1"/>
    <xf numFmtId="0" fontId="5" fillId="6" borderId="1" xfId="14" applyFill="1" applyBorder="1"/>
    <xf numFmtId="165" fontId="5" fillId="0" borderId="0" xfId="14" applyNumberFormat="1" applyFill="1" applyAlignment="1">
      <alignment horizontal="center" vertical="center"/>
    </xf>
    <xf numFmtId="0" fontId="5" fillId="0" borderId="16" xfId="14" applyFill="1" applyBorder="1" applyAlignment="1">
      <alignment horizontal="center" vertical="center"/>
    </xf>
    <xf numFmtId="0" fontId="0" fillId="6" borderId="1" xfId="14" applyFont="1" applyFill="1" applyBorder="1" applyAlignment="1">
      <alignment vertical="top" wrapText="1"/>
    </xf>
    <xf numFmtId="0" fontId="13" fillId="0" borderId="16" xfId="0" applyFont="1" applyBorder="1" applyAlignment="1">
      <alignment vertical="top" wrapText="1"/>
    </xf>
    <xf numFmtId="0" fontId="4" fillId="0" borderId="16" xfId="8" applyFont="1" applyFill="1" applyBorder="1" applyAlignment="1">
      <alignment horizontal="left" vertical="top" wrapText="1"/>
    </xf>
    <xf numFmtId="0" fontId="5" fillId="0" borderId="0" xfId="8" applyFill="1" applyBorder="1" applyAlignment="1">
      <alignment horizontal="center"/>
    </xf>
    <xf numFmtId="0" fontId="4" fillId="0" borderId="16" xfId="8" applyFont="1" applyFill="1" applyBorder="1" applyAlignment="1">
      <alignment vertical="center"/>
    </xf>
    <xf numFmtId="10" fontId="5" fillId="0" borderId="0" xfId="8" applyNumberFormat="1" applyFill="1" applyBorder="1" applyAlignment="1">
      <alignment horizontal="center" vertical="center"/>
    </xf>
    <xf numFmtId="0" fontId="5" fillId="0" borderId="16" xfId="8" applyFill="1" applyBorder="1" applyAlignment="1">
      <alignment horizontal="center" vertical="center"/>
    </xf>
    <xf numFmtId="164" fontId="5" fillId="0" borderId="0" xfId="12" applyNumberFormat="1" applyFill="1" applyBorder="1"/>
    <xf numFmtId="0" fontId="10" fillId="0" borderId="16" xfId="10" applyFont="1" applyFill="1" applyBorder="1" applyAlignment="1">
      <alignment horizontal="center" vertical="top" wrapText="1"/>
    </xf>
    <xf numFmtId="0" fontId="23" fillId="5" borderId="0" xfId="11" applyFont="1" applyFill="1" applyAlignment="1">
      <alignment wrapText="1"/>
    </xf>
    <xf numFmtId="164" fontId="5" fillId="0" borderId="16" xfId="1" applyNumberFormat="1" applyFont="1" applyFill="1" applyBorder="1"/>
    <xf numFmtId="164" fontId="10" fillId="0" borderId="16" xfId="1" applyNumberFormat="1" applyFont="1" applyFill="1" applyBorder="1" applyAlignment="1">
      <alignment horizontal="center" vertical="top" wrapText="1"/>
    </xf>
    <xf numFmtId="164" fontId="5" fillId="0" borderId="0" xfId="1" applyNumberFormat="1" applyFont="1" applyFill="1" applyBorder="1"/>
    <xf numFmtId="164" fontId="5" fillId="0" borderId="0" xfId="1" applyNumberFormat="1" applyFont="1" applyFill="1" applyBorder="1" applyAlignment="1">
      <alignment horizontal="left" vertical="center"/>
    </xf>
    <xf numFmtId="0" fontId="10" fillId="0" borderId="0" xfId="1" applyNumberFormat="1" applyFont="1" applyFill="1" applyBorder="1" applyAlignment="1">
      <alignment horizontal="center" vertical="top" wrapText="1"/>
    </xf>
    <xf numFmtId="164" fontId="4" fillId="0" borderId="16" xfId="1" applyNumberFormat="1" applyFont="1" applyFill="1" applyBorder="1"/>
    <xf numFmtId="0" fontId="4" fillId="0" borderId="16" xfId="8" applyFont="1" applyFill="1" applyBorder="1" applyAlignment="1">
      <alignment horizontal="left" vertical="center"/>
    </xf>
    <xf numFmtId="3" fontId="5" fillId="6" borderId="0" xfId="8" applyNumberFormat="1" applyFill="1" applyBorder="1" applyAlignment="1">
      <alignment horizontal="right"/>
    </xf>
    <xf numFmtId="0" fontId="4" fillId="0" borderId="1" xfId="8" applyFont="1" applyFill="1" applyBorder="1"/>
    <xf numFmtId="41" fontId="5" fillId="0" borderId="0" xfId="8" applyNumberFormat="1" applyFill="1" applyBorder="1"/>
    <xf numFmtId="164" fontId="0" fillId="0" borderId="0" xfId="12" applyNumberFormat="1" applyFont="1" applyFill="1" applyBorder="1"/>
    <xf numFmtId="10" fontId="4" fillId="0" borderId="0" xfId="15" applyNumberFormat="1" applyFont="1" applyFill="1" applyBorder="1"/>
    <xf numFmtId="164" fontId="0" fillId="0" borderId="0" xfId="15" applyNumberFormat="1" applyFont="1" applyFill="1" applyBorder="1" applyAlignment="1">
      <alignment horizontal="right"/>
    </xf>
    <xf numFmtId="10" fontId="4" fillId="0" borderId="0" xfId="15" applyNumberFormat="1" applyFont="1" applyFill="1" applyBorder="1" applyAlignment="1">
      <alignment horizontal="right" vertical="center"/>
    </xf>
    <xf numFmtId="0" fontId="4" fillId="0" borderId="0" xfId="14" applyFont="1" applyFill="1" applyBorder="1" applyAlignment="1">
      <alignment horizontal="right" vertical="center"/>
    </xf>
    <xf numFmtId="0" fontId="4" fillId="0" borderId="0" xfId="14" applyFont="1" applyFill="1" applyBorder="1" applyAlignment="1">
      <alignment horizontal="right"/>
    </xf>
    <xf numFmtId="0" fontId="4" fillId="0" borderId="16" xfId="8" applyFont="1" applyFill="1" applyBorder="1" applyAlignment="1">
      <alignment horizontal="left" wrapText="1"/>
    </xf>
    <xf numFmtId="0" fontId="4" fillId="0" borderId="16" xfId="8" applyFont="1" applyFill="1" applyBorder="1" applyAlignment="1">
      <alignment horizontal="left"/>
    </xf>
    <xf numFmtId="0" fontId="7" fillId="0" borderId="0" xfId="7" applyFont="1" applyAlignment="1">
      <alignment wrapText="1"/>
    </xf>
    <xf numFmtId="0" fontId="5" fillId="0" borderId="0" xfId="8" applyFont="1" applyAlignment="1">
      <alignment wrapText="1"/>
    </xf>
    <xf numFmtId="0" fontId="10" fillId="0" borderId="0" xfId="7" applyFont="1" applyFill="1" applyBorder="1" applyAlignment="1">
      <alignment vertical="top" wrapText="1"/>
    </xf>
    <xf numFmtId="0" fontId="10" fillId="0" borderId="0" xfId="7" applyFont="1"/>
    <xf numFmtId="3" fontId="0" fillId="6" borderId="0" xfId="12" applyNumberFormat="1" applyFont="1" applyFill="1" applyBorder="1" applyAlignment="1">
      <alignment horizontal="right"/>
    </xf>
    <xf numFmtId="0" fontId="27" fillId="6" borderId="0" xfId="8" applyFont="1" applyFill="1" applyBorder="1"/>
    <xf numFmtId="0" fontId="5" fillId="6" borderId="0" xfId="8" applyFont="1" applyFill="1" applyBorder="1" applyAlignment="1">
      <alignment horizontal="right"/>
    </xf>
    <xf numFmtId="0" fontId="5" fillId="0" borderId="0" xfId="7" applyFont="1" applyFill="1" applyBorder="1" applyAlignment="1">
      <alignment horizontal="left" vertical="top" wrapText="1"/>
    </xf>
    <xf numFmtId="0" fontId="5" fillId="0" borderId="0" xfId="7" applyFont="1" applyAlignment="1">
      <alignment vertical="center"/>
    </xf>
    <xf numFmtId="0" fontId="27" fillId="0" borderId="0" xfId="7" applyFont="1" applyAlignment="1">
      <alignment vertical="center"/>
    </xf>
    <xf numFmtId="3" fontId="5" fillId="6" borderId="0" xfId="14" applyNumberFormat="1" applyFill="1" applyBorder="1" applyAlignment="1">
      <alignment horizontal="right"/>
    </xf>
    <xf numFmtId="3" fontId="27" fillId="6" borderId="0" xfId="8" applyNumberFormat="1" applyFont="1" applyFill="1" applyBorder="1" applyAlignment="1">
      <alignment horizontal="right"/>
    </xf>
    <xf numFmtId="3" fontId="27" fillId="6" borderId="0" xfId="1" applyNumberFormat="1" applyFont="1" applyFill="1" applyBorder="1" applyAlignment="1">
      <alignment horizontal="right"/>
    </xf>
    <xf numFmtId="3" fontId="28" fillId="6" borderId="0" xfId="1" applyNumberFormat="1" applyFont="1" applyFill="1" applyBorder="1" applyAlignment="1">
      <alignment horizontal="right"/>
    </xf>
    <xf numFmtId="3" fontId="5" fillId="6" borderId="0" xfId="1" applyNumberFormat="1" applyFill="1" applyBorder="1" applyAlignment="1">
      <alignment horizontal="right"/>
    </xf>
    <xf numFmtId="3" fontId="4" fillId="0" borderId="0" xfId="1" applyNumberFormat="1" applyFont="1" applyFill="1" applyBorder="1" applyAlignment="1">
      <alignment horizontal="right"/>
    </xf>
    <xf numFmtId="3" fontId="4" fillId="0" borderId="16" xfId="8" applyNumberFormat="1" applyFont="1" applyFill="1" applyBorder="1" applyAlignment="1">
      <alignment horizontal="right"/>
    </xf>
    <xf numFmtId="3" fontId="4" fillId="0" borderId="0" xfId="8" applyNumberFormat="1" applyFont="1" applyFill="1" applyBorder="1" applyAlignment="1">
      <alignment horizontal="right"/>
    </xf>
    <xf numFmtId="3" fontId="0" fillId="6" borderId="0" xfId="15" applyNumberFormat="1" applyFont="1" applyFill="1" applyBorder="1" applyAlignment="1">
      <alignment horizontal="right"/>
    </xf>
    <xf numFmtId="3" fontId="4" fillId="0" borderId="0" xfId="14" applyNumberFormat="1" applyFont="1" applyFill="1" applyBorder="1" applyAlignment="1">
      <alignment horizontal="right"/>
    </xf>
    <xf numFmtId="3" fontId="27" fillId="6" borderId="0" xfId="15" applyNumberFormat="1" applyFont="1" applyFill="1" applyBorder="1" applyAlignment="1">
      <alignment horizontal="right"/>
    </xf>
    <xf numFmtId="3" fontId="0" fillId="6" borderId="1" xfId="15" applyNumberFormat="1" applyFont="1" applyFill="1" applyBorder="1" applyAlignment="1">
      <alignment horizontal="right"/>
    </xf>
    <xf numFmtId="0" fontId="5" fillId="6" borderId="1" xfId="14" applyFill="1" applyBorder="1" applyAlignment="1">
      <alignment vertical="top"/>
    </xf>
    <xf numFmtId="0" fontId="0" fillId="6" borderId="0" xfId="14" applyFont="1" applyFill="1" applyBorder="1"/>
    <xf numFmtId="0" fontId="5" fillId="0" borderId="0" xfId="14" applyFill="1" applyBorder="1" applyAlignment="1">
      <alignment wrapText="1"/>
    </xf>
    <xf numFmtId="3" fontId="5" fillId="6" borderId="1" xfId="1" applyNumberFormat="1" applyFill="1" applyBorder="1" applyAlignment="1">
      <alignment horizontal="right"/>
    </xf>
    <xf numFmtId="3" fontId="4" fillId="0" borderId="16" xfId="1" applyNumberFormat="1" applyFont="1" applyFill="1" applyBorder="1" applyAlignment="1">
      <alignment horizontal="right"/>
    </xf>
    <xf numFmtId="0" fontId="5" fillId="0" borderId="0" xfId="8" applyFill="1" applyBorder="1" applyAlignment="1">
      <alignment horizontal="left"/>
    </xf>
    <xf numFmtId="0" fontId="5" fillId="0" borderId="0" xfId="8" applyFill="1" applyBorder="1" applyAlignment="1">
      <alignment horizontal="center" vertical="center"/>
    </xf>
    <xf numFmtId="0" fontId="5" fillId="0" borderId="1" xfId="8" applyFill="1" applyBorder="1" applyAlignment="1">
      <alignment horizontal="center" vertical="center"/>
    </xf>
    <xf numFmtId="2" fontId="5" fillId="0" borderId="0" xfId="8" applyNumberFormat="1" applyFill="1" applyBorder="1" applyAlignment="1">
      <alignment horizontal="center" vertical="center"/>
    </xf>
    <xf numFmtId="0" fontId="4" fillId="0" borderId="16" xfId="8" applyFont="1" applyFill="1" applyBorder="1" applyAlignment="1">
      <alignment horizontal="left" vertical="center" wrapText="1"/>
    </xf>
    <xf numFmtId="0" fontId="5" fillId="0" borderId="0" xfId="7" applyFont="1" applyFill="1" applyBorder="1" applyAlignment="1">
      <alignment vertical="top" wrapText="1"/>
    </xf>
    <xf numFmtId="0" fontId="4" fillId="0" borderId="16" xfId="14" applyFont="1" applyFill="1" applyBorder="1" applyAlignment="1">
      <alignment horizontal="left" vertical="center" wrapText="1"/>
    </xf>
    <xf numFmtId="0" fontId="0" fillId="0" borderId="0" xfId="14" applyFont="1" applyFill="1" applyBorder="1"/>
    <xf numFmtId="3" fontId="5" fillId="6" borderId="0" xfId="8" applyNumberFormat="1" applyFill="1" applyBorder="1"/>
    <xf numFmtId="4" fontId="5" fillId="0" borderId="0" xfId="8" applyNumberFormat="1" applyFill="1" applyBorder="1" applyAlignment="1">
      <alignment horizontal="right"/>
    </xf>
    <xf numFmtId="0" fontId="5" fillId="0" borderId="0" xfId="8" applyFill="1" applyBorder="1" applyAlignment="1">
      <alignment horizontal="right"/>
    </xf>
    <xf numFmtId="3" fontId="5" fillId="0" borderId="0" xfId="12" applyNumberFormat="1" applyFill="1" applyBorder="1"/>
    <xf numFmtId="3" fontId="9" fillId="0" borderId="0" xfId="8" applyNumberFormat="1" applyFont="1" applyFill="1" applyBorder="1"/>
    <xf numFmtId="3" fontId="27" fillId="6" borderId="0" xfId="12" applyNumberFormat="1" applyFont="1" applyFill="1" applyBorder="1" applyAlignment="1">
      <alignment horizontal="right"/>
    </xf>
    <xf numFmtId="3" fontId="27" fillId="6" borderId="0" xfId="8" applyNumberFormat="1" applyFont="1" applyFill="1" applyBorder="1"/>
    <xf numFmtId="3" fontId="5" fillId="6" borderId="0" xfId="8" applyNumberFormat="1" applyFill="1" applyBorder="1" applyAlignment="1">
      <alignment wrapText="1"/>
    </xf>
    <xf numFmtId="3" fontId="4" fillId="0" borderId="0" xfId="8" applyNumberFormat="1" applyFont="1" applyFill="1" applyBorder="1"/>
    <xf numFmtId="0" fontId="27" fillId="6" borderId="0" xfId="8" applyFont="1" applyFill="1" applyBorder="1" applyAlignment="1">
      <alignment wrapText="1"/>
    </xf>
    <xf numFmtId="3" fontId="27" fillId="6" borderId="0" xfId="8" applyNumberFormat="1" applyFont="1" applyFill="1" applyBorder="1" applyAlignment="1">
      <alignment wrapText="1"/>
    </xf>
    <xf numFmtId="0" fontId="5" fillId="0" borderId="0" xfId="8" applyAlignment="1">
      <alignment horizontal="center"/>
    </xf>
    <xf numFmtId="3" fontId="4" fillId="0" borderId="0" xfId="14" applyNumberFormat="1" applyFont="1" applyFill="1" applyBorder="1" applyAlignment="1">
      <alignment horizontal="left"/>
    </xf>
    <xf numFmtId="0" fontId="29" fillId="0" borderId="0" xfId="8" applyFont="1"/>
    <xf numFmtId="0" fontId="30" fillId="5" borderId="0" xfId="10" applyFont="1" applyFill="1" applyAlignment="1">
      <alignment horizontal="center" wrapText="1"/>
    </xf>
    <xf numFmtId="0" fontId="30" fillId="5" borderId="0" xfId="11" applyFont="1" applyFill="1" applyAlignment="1">
      <alignment horizontal="left" wrapText="1"/>
    </xf>
    <xf numFmtId="0" fontId="30" fillId="7" borderId="0" xfId="8" applyFont="1" applyFill="1" applyAlignment="1">
      <alignment horizontal="left"/>
    </xf>
    <xf numFmtId="0" fontId="30" fillId="7" borderId="0" xfId="8" applyFont="1" applyFill="1"/>
    <xf numFmtId="0" fontId="30" fillId="7" borderId="0" xfId="8" applyNumberFormat="1" applyFont="1" applyFill="1" applyBorder="1" applyAlignment="1">
      <alignment horizontal="right"/>
    </xf>
    <xf numFmtId="0" fontId="30" fillId="8" borderId="0" xfId="10" applyFont="1" applyFill="1" applyAlignment="1">
      <alignment horizontal="center" wrapText="1"/>
    </xf>
    <xf numFmtId="0" fontId="5" fillId="0" borderId="0" xfId="8" applyFill="1" applyBorder="1" applyAlignment="1">
      <alignment horizontal="left" vertical="center"/>
    </xf>
    <xf numFmtId="0" fontId="10" fillId="0" borderId="3" xfId="7" applyFont="1" applyFill="1" applyBorder="1" applyAlignment="1">
      <alignment vertical="top" wrapText="1"/>
    </xf>
    <xf numFmtId="0" fontId="10" fillId="0" borderId="4" xfId="7" applyFont="1" applyFill="1" applyBorder="1" applyAlignment="1">
      <alignment vertical="top" wrapText="1"/>
    </xf>
    <xf numFmtId="0" fontId="5" fillId="0" borderId="17" xfId="8" applyFill="1" applyBorder="1"/>
    <xf numFmtId="0" fontId="10" fillId="0" borderId="0" xfId="7" applyFont="1" applyAlignment="1">
      <alignment vertical="top" wrapText="1"/>
    </xf>
    <xf numFmtId="0" fontId="10" fillId="0" borderId="17" xfId="7" applyFont="1" applyFill="1" applyBorder="1" applyAlignment="1">
      <alignment vertical="top" wrapText="1"/>
    </xf>
    <xf numFmtId="0" fontId="5" fillId="0" borderId="4" xfId="7" applyFont="1" applyFill="1" applyBorder="1" applyAlignment="1">
      <alignment vertical="top" wrapText="1"/>
    </xf>
    <xf numFmtId="3" fontId="28" fillId="6" borderId="0" xfId="12" applyNumberFormat="1" applyFont="1" applyFill="1" applyBorder="1" applyAlignment="1">
      <alignment horizontal="right"/>
    </xf>
    <xf numFmtId="3" fontId="27" fillId="6" borderId="0" xfId="8" applyNumberFormat="1" applyFont="1" applyFill="1" applyBorder="1" applyAlignment="1">
      <alignment horizontal="right" wrapText="1"/>
    </xf>
    <xf numFmtId="0" fontId="27" fillId="6" borderId="0" xfId="8" applyFont="1" applyFill="1" applyBorder="1" applyAlignment="1"/>
    <xf numFmtId="0" fontId="0" fillId="6" borderId="0" xfId="8" applyFont="1" applyFill="1" applyBorder="1" applyAlignment="1"/>
    <xf numFmtId="0" fontId="4" fillId="0" borderId="0" xfId="8" applyFont="1" applyFill="1" applyBorder="1" applyAlignment="1"/>
    <xf numFmtId="0" fontId="5" fillId="0" borderId="0" xfId="8" applyFill="1" applyBorder="1" applyAlignment="1"/>
    <xf numFmtId="0" fontId="4" fillId="0" borderId="16" xfId="8" applyFont="1" applyFill="1" applyBorder="1" applyAlignment="1"/>
    <xf numFmtId="0" fontId="5" fillId="6" borderId="1" xfId="8" applyFill="1" applyBorder="1" applyAlignment="1"/>
    <xf numFmtId="0" fontId="5" fillId="0" borderId="16" xfId="8" applyFill="1" applyBorder="1" applyAlignment="1"/>
    <xf numFmtId="0" fontId="4" fillId="6" borderId="0" xfId="8" applyFont="1" applyFill="1" applyBorder="1" applyAlignment="1">
      <alignment horizontal="center"/>
    </xf>
    <xf numFmtId="0" fontId="4" fillId="0" borderId="16" xfId="8" applyFont="1" applyFill="1" applyBorder="1" applyAlignment="1">
      <alignment horizontal="right" wrapText="1"/>
    </xf>
    <xf numFmtId="0" fontId="0" fillId="0" borderId="0" xfId="8" applyFont="1" applyFill="1" applyBorder="1"/>
    <xf numFmtId="0" fontId="5" fillId="0" borderId="0" xfId="10" applyFont="1" applyFill="1" applyBorder="1" applyAlignment="1">
      <alignment horizontal="center" vertical="center" wrapText="1"/>
    </xf>
    <xf numFmtId="164" fontId="0" fillId="0" borderId="0" xfId="12" applyNumberFormat="1" applyFont="1" applyFill="1" applyBorder="1" applyAlignment="1">
      <alignment horizontal="right"/>
    </xf>
    <xf numFmtId="0" fontId="5" fillId="0" borderId="3" xfId="7" applyFont="1" applyBorder="1"/>
    <xf numFmtId="0" fontId="5" fillId="0" borderId="4" xfId="7" applyFont="1" applyBorder="1"/>
    <xf numFmtId="0" fontId="5" fillId="0" borderId="17" xfId="7" applyFont="1" applyFill="1" applyBorder="1" applyAlignment="1">
      <alignment vertical="top" wrapText="1"/>
    </xf>
    <xf numFmtId="0" fontId="4" fillId="6" borderId="1" xfId="8" applyFont="1" applyFill="1" applyBorder="1" applyAlignment="1">
      <alignment horizontal="center"/>
    </xf>
    <xf numFmtId="0" fontId="5" fillId="0" borderId="17" xfId="7" applyFont="1" applyBorder="1"/>
    <xf numFmtId="0" fontId="5" fillId="0" borderId="7" xfId="8" applyFill="1" applyBorder="1"/>
    <xf numFmtId="0" fontId="0" fillId="0" borderId="1" xfId="8" applyFont="1" applyFill="1" applyBorder="1"/>
    <xf numFmtId="0" fontId="0" fillId="0" borderId="17" xfId="7" applyFont="1" applyFill="1" applyBorder="1" applyAlignment="1">
      <alignment vertical="top" wrapText="1"/>
    </xf>
    <xf numFmtId="0" fontId="4" fillId="0" borderId="1" xfId="14" applyFont="1" applyFill="1" applyBorder="1"/>
    <xf numFmtId="0" fontId="29" fillId="0" borderId="0" xfId="14" applyFont="1"/>
    <xf numFmtId="164" fontId="5" fillId="0" borderId="0" xfId="15" applyNumberFormat="1" applyFill="1" applyBorder="1"/>
    <xf numFmtId="0" fontId="30" fillId="7" borderId="0" xfId="14" applyFont="1" applyFill="1"/>
    <xf numFmtId="0" fontId="30" fillId="7" borderId="0" xfId="14" applyFont="1" applyFill="1" applyAlignment="1">
      <alignment horizontal="right"/>
    </xf>
    <xf numFmtId="3" fontId="4" fillId="0" borderId="16" xfId="14" applyNumberFormat="1" applyFont="1" applyFill="1" applyBorder="1" applyAlignment="1">
      <alignment horizontal="right"/>
    </xf>
    <xf numFmtId="0" fontId="4" fillId="0" borderId="0" xfId="14" applyFont="1" applyFill="1" applyBorder="1" applyAlignment="1">
      <alignment horizontal="center"/>
    </xf>
    <xf numFmtId="0" fontId="5" fillId="0" borderId="16" xfId="8" applyFill="1" applyBorder="1" applyAlignment="1">
      <alignment horizontal="center"/>
    </xf>
    <xf numFmtId="0" fontId="4" fillId="0" borderId="0" xfId="8" applyFont="1" applyFill="1" applyBorder="1" applyAlignment="1">
      <alignment horizontal="center"/>
    </xf>
    <xf numFmtId="0" fontId="4" fillId="0" borderId="1" xfId="8" applyFont="1" applyFill="1" applyBorder="1" applyAlignment="1">
      <alignment horizontal="center"/>
    </xf>
    <xf numFmtId="3" fontId="27" fillId="6" borderId="0" xfId="14" applyNumberFormat="1" applyFont="1" applyFill="1" applyBorder="1"/>
    <xf numFmtId="3" fontId="5" fillId="6" borderId="0" xfId="14" applyNumberFormat="1" applyFill="1" applyBorder="1"/>
    <xf numFmtId="3" fontId="4" fillId="0" borderId="16" xfId="8" applyNumberFormat="1" applyFont="1" applyFill="1" applyBorder="1"/>
    <xf numFmtId="3" fontId="5" fillId="6" borderId="1" xfId="8" applyNumberFormat="1" applyFont="1" applyFill="1" applyBorder="1" applyAlignment="1">
      <alignment horizontal="right"/>
    </xf>
    <xf numFmtId="0" fontId="4" fillId="0" borderId="16" xfId="8" applyNumberFormat="1" applyFont="1" applyFill="1" applyBorder="1" applyAlignment="1">
      <alignment horizontal="right"/>
    </xf>
    <xf numFmtId="0" fontId="5" fillId="0" borderId="2" xfId="8" applyFill="1" applyBorder="1" applyAlignment="1">
      <alignment horizontal="left" wrapText="1"/>
    </xf>
    <xf numFmtId="0" fontId="5" fillId="0" borderId="16" xfId="8" applyFont="1" applyFill="1" applyBorder="1"/>
    <xf numFmtId="164" fontId="5" fillId="0" borderId="0" xfId="12" applyNumberFormat="1" applyFont="1" applyFill="1" applyBorder="1" applyAlignment="1">
      <alignment horizontal="left"/>
    </xf>
    <xf numFmtId="164" fontId="5" fillId="0" borderId="1" xfId="12" applyNumberFormat="1" applyFont="1" applyFill="1" applyBorder="1" applyAlignment="1">
      <alignment horizontal="left"/>
    </xf>
    <xf numFmtId="164" fontId="5" fillId="0" borderId="0" xfId="8" applyNumberFormat="1" applyFont="1" applyFill="1"/>
    <xf numFmtId="0" fontId="27" fillId="6" borderId="0" xfId="14" applyFont="1" applyFill="1" applyBorder="1" applyAlignment="1">
      <alignment wrapText="1"/>
    </xf>
    <xf numFmtId="0" fontId="27" fillId="6" borderId="0" xfId="14" applyFont="1" applyFill="1" applyBorder="1" applyAlignment="1">
      <alignment horizontal="left" vertical="top" wrapText="1"/>
    </xf>
    <xf numFmtId="0" fontId="0" fillId="6" borderId="1" xfId="14" applyFont="1" applyFill="1" applyBorder="1"/>
    <xf numFmtId="0" fontId="0" fillId="6" borderId="0" xfId="14" applyFont="1" applyFill="1" applyBorder="1" applyAlignment="1">
      <alignment horizontal="left"/>
    </xf>
    <xf numFmtId="3" fontId="27" fillId="6" borderId="0" xfId="14" applyNumberFormat="1" applyFont="1" applyFill="1" applyBorder="1" applyAlignment="1"/>
    <xf numFmtId="0" fontId="5" fillId="0" borderId="17" xfId="14" applyFill="1" applyBorder="1"/>
    <xf numFmtId="0" fontId="5" fillId="0" borderId="4" xfId="14" applyFill="1" applyBorder="1"/>
    <xf numFmtId="0" fontId="10" fillId="0" borderId="9" xfId="6" applyFont="1" applyFill="1" applyBorder="1" applyAlignment="1">
      <alignment horizontal="right" vertical="top" wrapText="1"/>
    </xf>
    <xf numFmtId="0" fontId="0" fillId="6" borderId="1" xfId="8" applyFont="1" applyFill="1" applyBorder="1"/>
    <xf numFmtId="0" fontId="5" fillId="0" borderId="17" xfId="7" applyFont="1" applyFill="1" applyBorder="1" applyAlignment="1">
      <alignment wrapText="1"/>
    </xf>
    <xf numFmtId="0" fontId="5" fillId="0" borderId="0" xfId="7" applyFont="1" applyFill="1" applyBorder="1" applyAlignment="1">
      <alignment wrapText="1"/>
    </xf>
    <xf numFmtId="0" fontId="5" fillId="0" borderId="17" xfId="7" applyFont="1" applyFill="1" applyBorder="1" applyAlignment="1">
      <alignment horizontal="center" wrapText="1"/>
    </xf>
    <xf numFmtId="0" fontId="0" fillId="0" borderId="4" xfId="7" applyFont="1" applyFill="1" applyBorder="1" applyAlignment="1">
      <alignment wrapText="1"/>
    </xf>
    <xf numFmtId="3" fontId="0" fillId="6" borderId="1" xfId="8" applyNumberFormat="1" applyFont="1" applyFill="1" applyBorder="1"/>
    <xf numFmtId="0" fontId="5" fillId="0" borderId="3" xfId="7" applyFont="1" applyFill="1" applyBorder="1" applyAlignment="1">
      <alignment vertical="top" wrapText="1"/>
    </xf>
    <xf numFmtId="3" fontId="5" fillId="6" borderId="1" xfId="8" applyNumberFormat="1" applyFill="1" applyBorder="1"/>
    <xf numFmtId="0" fontId="0" fillId="0" borderId="3" xfId="7" applyFont="1" applyFill="1" applyBorder="1" applyAlignment="1">
      <alignment vertical="top" wrapText="1"/>
    </xf>
    <xf numFmtId="0" fontId="0" fillId="6" borderId="0" xfId="14" applyFont="1" applyFill="1" applyBorder="1" applyAlignment="1">
      <alignment wrapText="1"/>
    </xf>
    <xf numFmtId="0" fontId="0" fillId="6" borderId="1" xfId="14" applyFont="1" applyFill="1" applyBorder="1" applyAlignment="1">
      <alignment wrapText="1"/>
    </xf>
    <xf numFmtId="0" fontId="27" fillId="6" borderId="0" xfId="14" applyFont="1" applyFill="1" applyBorder="1"/>
    <xf numFmtId="164" fontId="0" fillId="0" borderId="1" xfId="15" applyNumberFormat="1" applyFont="1" applyFill="1" applyBorder="1"/>
    <xf numFmtId="3" fontId="0" fillId="6" borderId="0" xfId="8" applyNumberFormat="1" applyFont="1" applyFill="1" applyBorder="1" applyAlignment="1"/>
    <xf numFmtId="3" fontId="0" fillId="6" borderId="1" xfId="8" applyNumberFormat="1" applyFont="1" applyFill="1" applyBorder="1" applyAlignment="1"/>
    <xf numFmtId="0" fontId="4" fillId="6" borderId="0" xfId="14" applyFont="1" applyFill="1" applyBorder="1" applyAlignment="1">
      <alignment horizontal="center"/>
    </xf>
    <xf numFmtId="0" fontId="4" fillId="6" borderId="1" xfId="14" applyFont="1" applyFill="1" applyBorder="1" applyAlignment="1">
      <alignment horizontal="center"/>
    </xf>
    <xf numFmtId="3" fontId="27" fillId="6" borderId="0" xfId="8" applyNumberFormat="1" applyFont="1" applyFill="1" applyBorder="1" applyAlignment="1">
      <alignment horizontal="left"/>
    </xf>
    <xf numFmtId="10" fontId="4" fillId="0" borderId="0" xfId="14" applyNumberFormat="1" applyFont="1" applyFill="1" applyBorder="1" applyAlignment="1">
      <alignment horizontal="right"/>
    </xf>
    <xf numFmtId="0" fontId="4" fillId="0" borderId="0" xfId="14" applyFont="1" applyFill="1" applyAlignment="1">
      <alignment horizontal="right"/>
    </xf>
    <xf numFmtId="0" fontId="5" fillId="0" borderId="0" xfId="14" applyFill="1" applyBorder="1" applyAlignment="1">
      <alignment horizontal="right" vertical="center"/>
    </xf>
    <xf numFmtId="0" fontId="5" fillId="0" borderId="0" xfId="14" applyFill="1" applyAlignment="1">
      <alignment horizontal="right" vertical="center"/>
    </xf>
    <xf numFmtId="0" fontId="5" fillId="0" borderId="16" xfId="14" applyFill="1" applyBorder="1" applyAlignment="1">
      <alignment horizontal="right" vertical="center"/>
    </xf>
    <xf numFmtId="0" fontId="0" fillId="0" borderId="0" xfId="0" applyFont="1" applyFill="1" applyAlignment="1">
      <alignment vertical="top" wrapText="1"/>
    </xf>
    <xf numFmtId="0" fontId="0" fillId="0" borderId="0" xfId="7" applyFont="1"/>
    <xf numFmtId="164" fontId="10" fillId="0" borderId="5" xfId="6" applyNumberFormat="1" applyFont="1" applyFill="1" applyBorder="1" applyAlignment="1">
      <alignment horizontal="right" vertical="top" wrapText="1"/>
    </xf>
    <xf numFmtId="164" fontId="4" fillId="0" borderId="16" xfId="8" applyNumberFormat="1" applyFont="1" applyFill="1" applyBorder="1" applyAlignment="1">
      <alignment horizontal="right"/>
    </xf>
    <xf numFmtId="0" fontId="0" fillId="3" borderId="8" xfId="0" applyFill="1" applyBorder="1" applyAlignment="1">
      <alignment vertical="top"/>
    </xf>
    <xf numFmtId="164" fontId="0" fillId="0" borderId="0" xfId="12" applyNumberFormat="1" applyFont="1" applyFill="1" applyBorder="1" applyAlignment="1">
      <alignment horizontal="left"/>
    </xf>
    <xf numFmtId="37" fontId="5" fillId="0" borderId="1" xfId="8" applyNumberFormat="1" applyFill="1" applyBorder="1"/>
    <xf numFmtId="37" fontId="28" fillId="6" borderId="0" xfId="12" applyNumberFormat="1" applyFont="1" applyFill="1" applyBorder="1" applyAlignment="1">
      <alignment horizontal="right"/>
    </xf>
    <xf numFmtId="164" fontId="0" fillId="6" borderId="0" xfId="12" applyNumberFormat="1" applyFont="1" applyFill="1" applyBorder="1" applyAlignment="1">
      <alignment horizontal="right"/>
    </xf>
    <xf numFmtId="3" fontId="27" fillId="6" borderId="0" xfId="12" applyNumberFormat="1" applyFont="1" applyFill="1" applyBorder="1" applyAlignment="1">
      <alignment horizontal="right" wrapText="1"/>
    </xf>
    <xf numFmtId="37" fontId="28" fillId="6" borderId="0" xfId="12" applyNumberFormat="1" applyFont="1" applyFill="1" applyBorder="1" applyAlignment="1">
      <alignment horizontal="right" wrapText="1"/>
    </xf>
    <xf numFmtId="164" fontId="0" fillId="6" borderId="1" xfId="12" applyNumberFormat="1" applyFont="1" applyFill="1" applyBorder="1" applyAlignment="1">
      <alignment horizontal="right"/>
    </xf>
    <xf numFmtId="0" fontId="0" fillId="0" borderId="0" xfId="0" applyBorder="1"/>
    <xf numFmtId="0" fontId="0" fillId="0" borderId="1" xfId="0" applyBorder="1"/>
    <xf numFmtId="37" fontId="10" fillId="0" borderId="4" xfId="7" applyNumberFormat="1" applyFont="1" applyFill="1" applyBorder="1" applyAlignment="1">
      <alignment vertical="top" wrapText="1"/>
    </xf>
    <xf numFmtId="37" fontId="0" fillId="0" borderId="1" xfId="0" applyNumberFormat="1" applyBorder="1"/>
    <xf numFmtId="37" fontId="10" fillId="0" borderId="3" xfId="7" applyNumberFormat="1" applyFont="1" applyFill="1" applyBorder="1" applyAlignment="1">
      <alignment vertical="top" wrapText="1"/>
    </xf>
    <xf numFmtId="0" fontId="5" fillId="0" borderId="0" xfId="14" applyFill="1" applyBorder="1" applyAlignment="1">
      <alignment horizontal="left"/>
    </xf>
    <xf numFmtId="10" fontId="0" fillId="0" borderId="0" xfId="15" applyNumberFormat="1" applyFont="1" applyFill="1" applyBorder="1" applyAlignment="1">
      <alignment horizontal="center" vertical="center"/>
    </xf>
    <xf numFmtId="0" fontId="5" fillId="0" borderId="0" xfId="14" applyFill="1" applyBorder="1" applyAlignment="1">
      <alignment horizontal="left" vertical="center" wrapText="1"/>
    </xf>
    <xf numFmtId="0" fontId="4" fillId="6" borderId="1" xfId="8" applyFont="1" applyFill="1" applyBorder="1" applyAlignment="1">
      <alignment horizontal="center" vertical="top"/>
    </xf>
    <xf numFmtId="3" fontId="0" fillId="6" borderId="1" xfId="14" applyNumberFormat="1" applyFont="1" applyFill="1" applyBorder="1" applyAlignment="1">
      <alignment vertical="top"/>
    </xf>
    <xf numFmtId="3" fontId="5" fillId="6" borderId="1" xfId="1" applyNumberFormat="1" applyFill="1" applyBorder="1" applyAlignment="1">
      <alignment horizontal="right" vertical="top"/>
    </xf>
    <xf numFmtId="0" fontId="0" fillId="3" borderId="0" xfId="0" applyFont="1" applyFill="1"/>
    <xf numFmtId="0" fontId="13" fillId="0" borderId="16" xfId="0" applyFont="1" applyFill="1" applyBorder="1" applyAlignment="1">
      <alignment vertical="top" wrapText="1"/>
    </xf>
    <xf numFmtId="0" fontId="0" fillId="6" borderId="0" xfId="14" applyFont="1" applyFill="1" applyBorder="1" applyAlignment="1"/>
    <xf numFmtId="0" fontId="0" fillId="6" borderId="1" xfId="14" applyFont="1" applyFill="1" applyBorder="1" applyAlignment="1"/>
    <xf numFmtId="0" fontId="30" fillId="5" borderId="0" xfId="11" applyFont="1" applyFill="1" applyAlignment="1">
      <alignment horizontal="center" wrapText="1"/>
    </xf>
    <xf numFmtId="0" fontId="19" fillId="3" borderId="0" xfId="0" applyFont="1" applyFill="1" applyAlignment="1">
      <alignment horizontal="center" wrapText="1"/>
    </xf>
    <xf numFmtId="0" fontId="13" fillId="0" borderId="0" xfId="0" applyFont="1" applyAlignment="1">
      <alignment horizontal="center" wrapText="1"/>
    </xf>
    <xf numFmtId="3" fontId="10" fillId="0" borderId="5" xfId="6" applyNumberFormat="1" applyFont="1" applyFill="1" applyBorder="1" applyAlignment="1">
      <alignment horizontal="right" vertical="top" wrapText="1"/>
    </xf>
    <xf numFmtId="164" fontId="40" fillId="12" borderId="25" xfId="1" applyNumberFormat="1" applyFont="1" applyFill="1" applyBorder="1" applyAlignment="1">
      <alignment vertical="center"/>
    </xf>
    <xf numFmtId="0" fontId="0" fillId="0" borderId="0" xfId="0"/>
    <xf numFmtId="0" fontId="0" fillId="0" borderId="0" xfId="0" applyAlignment="1">
      <alignment horizontal="center" vertical="center"/>
    </xf>
    <xf numFmtId="0" fontId="36" fillId="11" borderId="21" xfId="7" applyFont="1" applyFill="1" applyBorder="1" applyAlignment="1">
      <alignment horizontal="center" vertical="center" wrapText="1"/>
    </xf>
    <xf numFmtId="0" fontId="36" fillId="11" borderId="22" xfId="7" applyFont="1" applyFill="1" applyBorder="1" applyAlignment="1">
      <alignment horizontal="center" vertical="center" wrapText="1"/>
    </xf>
    <xf numFmtId="0" fontId="38" fillId="7" borderId="21" xfId="18" applyFont="1" applyFill="1" applyBorder="1" applyAlignment="1">
      <alignment horizontal="center" vertical="center" wrapText="1"/>
    </xf>
    <xf numFmtId="0" fontId="36" fillId="11" borderId="24" xfId="7" applyFont="1" applyFill="1" applyBorder="1" applyAlignment="1">
      <alignment horizontal="center" vertical="center" wrapText="1"/>
    </xf>
    <xf numFmtId="0" fontId="36" fillId="11" borderId="23" xfId="7" applyFont="1" applyFill="1" applyBorder="1" applyAlignment="1">
      <alignment horizontal="center" vertical="center" wrapText="1"/>
    </xf>
    <xf numFmtId="0" fontId="39" fillId="0" borderId="0" xfId="0" applyFont="1" applyAlignment="1">
      <alignment horizontal="center" wrapText="1"/>
    </xf>
    <xf numFmtId="0" fontId="39" fillId="0" borderId="0" xfId="0" applyFont="1" applyAlignment="1">
      <alignment wrapText="1"/>
    </xf>
    <xf numFmtId="0" fontId="40" fillId="0" borderId="20" xfId="0" applyFont="1" applyBorder="1" applyAlignment="1">
      <alignment horizontal="center" vertical="center"/>
    </xf>
    <xf numFmtId="0" fontId="35" fillId="0" borderId="20" xfId="0" applyFont="1" applyBorder="1" applyAlignment="1">
      <alignment vertical="center" wrapText="1"/>
    </xf>
    <xf numFmtId="0" fontId="40" fillId="0" borderId="20" xfId="0" applyFont="1" applyBorder="1" applyAlignment="1">
      <alignment vertical="center"/>
    </xf>
    <xf numFmtId="0" fontId="35" fillId="0" borderId="4" xfId="0" applyFont="1" applyBorder="1" applyAlignment="1">
      <alignment vertical="center" wrapText="1"/>
    </xf>
    <xf numFmtId="0" fontId="41" fillId="0" borderId="20" xfId="0" applyFont="1" applyBorder="1" applyAlignment="1">
      <alignment vertical="center" wrapText="1"/>
    </xf>
    <xf numFmtId="43" fontId="40" fillId="0" borderId="0" xfId="1" applyFont="1" applyAlignment="1">
      <alignment horizontal="center" vertical="center"/>
    </xf>
    <xf numFmtId="43" fontId="39" fillId="0" borderId="0" xfId="1" applyFont="1" applyAlignment="1">
      <alignment horizontal="center" vertical="center"/>
    </xf>
    <xf numFmtId="0" fontId="40" fillId="0" borderId="0" xfId="0" applyFont="1" applyAlignment="1">
      <alignment vertical="center"/>
    </xf>
    <xf numFmtId="0" fontId="40" fillId="0" borderId="19" xfId="0" applyFont="1" applyBorder="1" applyAlignment="1">
      <alignment horizontal="center" vertical="center"/>
    </xf>
    <xf numFmtId="0" fontId="35" fillId="0" borderId="19" xfId="0" applyFont="1" applyBorder="1" applyAlignment="1">
      <alignment vertical="center" wrapText="1"/>
    </xf>
    <xf numFmtId="0" fontId="40" fillId="0" borderId="19" xfId="0" applyFont="1" applyBorder="1" applyAlignment="1">
      <alignment vertical="center"/>
    </xf>
    <xf numFmtId="0" fontId="35" fillId="0" borderId="27" xfId="0" applyFont="1" applyBorder="1" applyAlignment="1">
      <alignment vertical="center" wrapText="1"/>
    </xf>
    <xf numFmtId="0" fontId="41" fillId="0" borderId="19" xfId="0" applyFont="1" applyBorder="1" applyAlignment="1">
      <alignment vertical="center" wrapText="1"/>
    </xf>
    <xf numFmtId="0" fontId="35" fillId="0" borderId="27" xfId="0" applyFont="1" applyBorder="1" applyAlignment="1">
      <alignment horizontal="left" wrapText="1"/>
    </xf>
    <xf numFmtId="164" fontId="40" fillId="9" borderId="25" xfId="1" applyNumberFormat="1" applyFont="1" applyFill="1" applyBorder="1" applyAlignment="1">
      <alignment vertical="center"/>
    </xf>
    <xf numFmtId="164" fontId="40" fillId="12" borderId="26" xfId="1" applyNumberFormat="1" applyFont="1" applyFill="1" applyBorder="1" applyAlignment="1">
      <alignment vertical="center"/>
    </xf>
    <xf numFmtId="164" fontId="40" fillId="9" borderId="26" xfId="1" applyNumberFormat="1" applyFont="1" applyFill="1" applyBorder="1" applyAlignment="1">
      <alignment vertical="center"/>
    </xf>
    <xf numFmtId="9" fontId="40" fillId="12" borderId="26" xfId="5" applyFont="1" applyFill="1" applyBorder="1" applyAlignment="1">
      <alignment vertical="center"/>
    </xf>
    <xf numFmtId="164" fontId="40" fillId="9" borderId="26" xfId="1" applyNumberFormat="1" applyFont="1" applyFill="1" applyBorder="1" applyAlignment="1">
      <alignment horizontal="center" vertical="center"/>
    </xf>
    <xf numFmtId="9" fontId="40" fillId="9" borderId="26" xfId="5" applyFont="1" applyFill="1" applyBorder="1" applyAlignment="1">
      <alignment vertical="center"/>
    </xf>
    <xf numFmtId="164" fontId="40" fillId="13" borderId="20" xfId="1" applyNumberFormat="1" applyFont="1" applyFill="1" applyBorder="1" applyAlignment="1">
      <alignment vertical="center"/>
    </xf>
    <xf numFmtId="164" fontId="40" fillId="13" borderId="19" xfId="1" applyNumberFormat="1" applyFont="1" applyFill="1" applyBorder="1" applyAlignment="1">
      <alignment vertical="center"/>
    </xf>
    <xf numFmtId="9" fontId="40" fillId="13" borderId="19" xfId="5" applyFont="1" applyFill="1" applyBorder="1" applyAlignment="1">
      <alignment vertical="center"/>
    </xf>
    <xf numFmtId="0" fontId="40" fillId="13" borderId="19" xfId="0" applyFont="1" applyFill="1" applyBorder="1" applyAlignment="1">
      <alignment vertical="center"/>
    </xf>
    <xf numFmtId="0" fontId="19" fillId="3" borderId="1" xfId="0" applyFont="1" applyFill="1" applyBorder="1" applyAlignment="1">
      <alignment horizontal="center" wrapText="1"/>
    </xf>
    <xf numFmtId="0" fontId="22" fillId="0" borderId="2" xfId="6" applyFont="1" applyFill="1" applyBorder="1" applyAlignment="1">
      <alignment horizontal="center" vertical="center" wrapText="1"/>
    </xf>
    <xf numFmtId="0" fontId="22" fillId="0" borderId="1" xfId="6" applyFont="1" applyFill="1" applyBorder="1" applyAlignment="1">
      <alignment horizontal="center" vertical="center" wrapText="1"/>
    </xf>
    <xf numFmtId="0" fontId="22" fillId="0" borderId="4" xfId="6" applyFont="1" applyFill="1" applyBorder="1" applyAlignment="1">
      <alignment horizontal="center" vertical="center" wrapText="1"/>
    </xf>
    <xf numFmtId="3" fontId="27" fillId="6" borderId="0" xfId="14" applyNumberFormat="1" applyFont="1" applyFill="1" applyBorder="1" applyAlignment="1">
      <alignment horizontal="right"/>
    </xf>
    <xf numFmtId="0" fontId="27" fillId="6" borderId="0" xfId="14" applyFont="1" applyFill="1" applyBorder="1" applyAlignment="1"/>
    <xf numFmtId="3" fontId="5" fillId="6" borderId="1" xfId="14" applyNumberFormat="1" applyFill="1" applyBorder="1" applyAlignment="1">
      <alignment horizontal="right"/>
    </xf>
    <xf numFmtId="3" fontId="31" fillId="0" borderId="0" xfId="8" applyNumberFormat="1" applyFont="1" applyFill="1" applyBorder="1" applyAlignment="1">
      <alignment horizontal="right"/>
    </xf>
    <xf numFmtId="0" fontId="31" fillId="0" borderId="16" xfId="8" applyFont="1" applyFill="1" applyBorder="1" applyAlignment="1">
      <alignment horizontal="right"/>
    </xf>
    <xf numFmtId="0" fontId="31" fillId="0" borderId="0" xfId="8" applyFont="1" applyFill="1" applyBorder="1" applyAlignment="1">
      <alignment horizontal="right"/>
    </xf>
    <xf numFmtId="4" fontId="31" fillId="0" borderId="0" xfId="8" applyNumberFormat="1" applyFont="1" applyFill="1" applyBorder="1" applyAlignment="1">
      <alignment horizontal="right"/>
    </xf>
    <xf numFmtId="2" fontId="31" fillId="0" borderId="16" xfId="8" applyNumberFormat="1" applyFont="1" applyFill="1" applyBorder="1" applyAlignment="1">
      <alignment horizontal="right"/>
    </xf>
    <xf numFmtId="166" fontId="4" fillId="0" borderId="0" xfId="8" applyNumberFormat="1" applyFont="1" applyFill="1" applyBorder="1" applyAlignment="1">
      <alignment horizontal="right"/>
    </xf>
    <xf numFmtId="165" fontId="4" fillId="0" borderId="0" xfId="8" applyNumberFormat="1" applyFont="1" applyFill="1" applyBorder="1" applyAlignment="1">
      <alignment horizontal="right"/>
    </xf>
    <xf numFmtId="164" fontId="5" fillId="6" borderId="1" xfId="12" applyNumberFormat="1" applyFont="1" applyFill="1" applyBorder="1" applyAlignment="1">
      <alignment horizontal="right"/>
    </xf>
    <xf numFmtId="3" fontId="32" fillId="6" borderId="0" xfId="12" applyNumberFormat="1" applyFont="1" applyFill="1" applyBorder="1" applyAlignment="1">
      <alignment horizontal="right"/>
    </xf>
    <xf numFmtId="0" fontId="0" fillId="10" borderId="0" xfId="8" applyFont="1" applyFill="1" applyBorder="1"/>
    <xf numFmtId="0" fontId="5" fillId="10" borderId="0" xfId="10" applyFont="1" applyFill="1" applyBorder="1" applyAlignment="1">
      <alignment horizontal="center" vertical="center" wrapText="1"/>
    </xf>
    <xf numFmtId="164" fontId="5" fillId="10" borderId="0" xfId="12" applyNumberFormat="1" applyFont="1" applyFill="1" applyBorder="1"/>
    <xf numFmtId="0" fontId="4" fillId="10" borderId="0" xfId="8" applyFont="1" applyFill="1" applyBorder="1"/>
    <xf numFmtId="0" fontId="4" fillId="10" borderId="0" xfId="8" applyFont="1" applyFill="1" applyBorder="1" applyAlignment="1">
      <alignment horizontal="right"/>
    </xf>
    <xf numFmtId="0" fontId="30" fillId="5" borderId="18" xfId="10" applyFont="1" applyFill="1" applyBorder="1" applyAlignment="1">
      <alignment horizontal="center" wrapText="1"/>
    </xf>
    <xf numFmtId="0" fontId="23" fillId="5" borderId="16" xfId="11" applyFont="1" applyFill="1" applyBorder="1" applyAlignment="1">
      <alignment horizontal="left" wrapText="1"/>
    </xf>
    <xf numFmtId="0" fontId="23" fillId="5" borderId="16" xfId="10" applyFont="1" applyFill="1" applyBorder="1" applyAlignment="1">
      <alignment horizontal="center" wrapText="1"/>
    </xf>
    <xf numFmtId="0" fontId="30" fillId="7" borderId="16" xfId="8" applyFont="1" applyFill="1" applyBorder="1" applyAlignment="1">
      <alignment horizontal="left"/>
    </xf>
    <xf numFmtId="0" fontId="30" fillId="7" borderId="16" xfId="8" applyFont="1" applyFill="1" applyBorder="1"/>
    <xf numFmtId="0" fontId="30" fillId="7" borderId="16" xfId="8" applyNumberFormat="1" applyFont="1" applyFill="1" applyBorder="1" applyAlignment="1">
      <alignment horizontal="right"/>
    </xf>
    <xf numFmtId="0" fontId="30" fillId="8" borderId="17" xfId="10" applyFont="1" applyFill="1" applyBorder="1" applyAlignment="1">
      <alignment horizontal="center" wrapText="1"/>
    </xf>
    <xf numFmtId="3" fontId="32" fillId="6" borderId="0" xfId="8" applyNumberFormat="1" applyFont="1" applyFill="1" applyAlignment="1">
      <alignment horizontal="right"/>
    </xf>
    <xf numFmtId="167" fontId="5" fillId="0" borderId="0" xfId="8" applyNumberFormat="1" applyFill="1" applyBorder="1" applyAlignment="1"/>
    <xf numFmtId="0" fontId="27" fillId="6" borderId="0" xfId="8" applyFont="1" applyFill="1" applyBorder="1" applyAlignment="1">
      <alignment vertical="top" wrapText="1"/>
    </xf>
    <xf numFmtId="0" fontId="27" fillId="6" borderId="0" xfId="8" applyFont="1" applyFill="1" applyBorder="1" applyAlignment="1">
      <alignment horizontal="left" vertical="top" wrapText="1"/>
    </xf>
    <xf numFmtId="43" fontId="5" fillId="0" borderId="0" xfId="15" applyNumberFormat="1" applyFill="1" applyBorder="1"/>
    <xf numFmtId="164" fontId="10" fillId="0" borderId="0" xfId="6" applyNumberFormat="1" applyFont="1" applyFill="1" applyAlignment="1">
      <alignment horizontal="center" vertical="top" wrapText="1"/>
    </xf>
    <xf numFmtId="3" fontId="0" fillId="6" borderId="1" xfId="12" applyNumberFormat="1" applyFont="1" applyFill="1" applyBorder="1" applyAlignment="1">
      <alignment horizontal="right" vertical="top"/>
    </xf>
    <xf numFmtId="3" fontId="42" fillId="6" borderId="0" xfId="1" applyNumberFormat="1" applyFont="1" applyFill="1" applyBorder="1" applyAlignment="1">
      <alignment horizontal="right" wrapText="1"/>
    </xf>
    <xf numFmtId="3" fontId="0" fillId="0" borderId="0" xfId="0" applyNumberFormat="1"/>
    <xf numFmtId="0" fontId="5" fillId="0" borderId="0" xfId="8" applyFill="1"/>
    <xf numFmtId="0" fontId="0" fillId="0" borderId="4" xfId="7" applyFont="1" applyFill="1" applyBorder="1" applyAlignment="1">
      <alignment vertical="top" wrapText="1"/>
    </xf>
    <xf numFmtId="0" fontId="0" fillId="6" borderId="0" xfId="8" applyFont="1" applyFill="1" applyBorder="1"/>
    <xf numFmtId="0" fontId="5" fillId="6" borderId="1" xfId="8" applyFill="1" applyBorder="1" applyAlignment="1">
      <alignment vertical="top"/>
    </xf>
    <xf numFmtId="3" fontId="0" fillId="6" borderId="0" xfId="1" quotePrefix="1" applyNumberFormat="1" applyFont="1" applyFill="1" applyBorder="1" applyAlignment="1">
      <alignment horizontal="right"/>
    </xf>
    <xf numFmtId="3" fontId="42" fillId="6" borderId="0" xfId="1" applyNumberFormat="1" applyFont="1" applyFill="1" applyBorder="1" applyAlignment="1">
      <alignment horizontal="right"/>
    </xf>
    <xf numFmtId="0" fontId="10" fillId="0" borderId="8" xfId="0" applyFont="1" applyFill="1" applyBorder="1" applyAlignment="1">
      <alignment horizontal="left" vertical="top" wrapText="1"/>
    </xf>
    <xf numFmtId="0" fontId="19" fillId="0" borderId="4" xfId="0" applyFont="1" applyFill="1" applyBorder="1" applyAlignment="1">
      <alignment horizontal="center" wrapText="1"/>
    </xf>
    <xf numFmtId="0" fontId="19" fillId="0" borderId="0" xfId="0" applyFont="1" applyFill="1" applyAlignment="1">
      <alignment horizontal="center" wrapText="1"/>
    </xf>
    <xf numFmtId="3" fontId="10" fillId="0" borderId="8" xfId="0" applyNumberFormat="1" applyFont="1" applyBorder="1" applyAlignment="1">
      <alignment horizontal="right" vertical="top" wrapText="1"/>
    </xf>
    <xf numFmtId="0" fontId="4" fillId="0" borderId="0" xfId="8" applyFont="1" applyFill="1" applyBorder="1" applyAlignment="1">
      <alignment horizontal="center" vertical="center" wrapText="1"/>
    </xf>
    <xf numFmtId="0" fontId="5" fillId="6" borderId="0" xfId="7" applyFont="1" applyFill="1" applyBorder="1" applyAlignment="1">
      <alignment horizontal="left" vertical="top" wrapText="1"/>
    </xf>
    <xf numFmtId="0" fontId="13" fillId="0" borderId="0" xfId="8" applyFont="1" applyFill="1" applyBorder="1" applyAlignment="1">
      <alignment horizontal="center" vertical="center" wrapText="1"/>
    </xf>
    <xf numFmtId="0" fontId="10" fillId="0" borderId="0" xfId="8" applyFont="1" applyFill="1" applyBorder="1" applyAlignment="1">
      <alignment horizontal="left" vertical="center"/>
    </xf>
    <xf numFmtId="4" fontId="10" fillId="0" borderId="0" xfId="8" applyNumberFormat="1" applyFont="1" applyFill="1" applyBorder="1" applyAlignment="1">
      <alignment horizontal="right" vertical="center"/>
    </xf>
    <xf numFmtId="0" fontId="13" fillId="0" borderId="0" xfId="8" applyFont="1" applyFill="1" applyBorder="1" applyAlignment="1">
      <alignment horizontal="center"/>
    </xf>
    <xf numFmtId="3" fontId="10" fillId="0" borderId="0" xfId="8" applyNumberFormat="1" applyFont="1" applyFill="1" applyBorder="1" applyAlignment="1"/>
    <xf numFmtId="3" fontId="10" fillId="0" borderId="0" xfId="8" applyNumberFormat="1" applyFont="1" applyFill="1" applyBorder="1"/>
    <xf numFmtId="0" fontId="10" fillId="0" borderId="0" xfId="7" applyFont="1" applyFill="1" applyBorder="1" applyAlignment="1">
      <alignment horizontal="left" vertical="top" wrapText="1"/>
    </xf>
    <xf numFmtId="0" fontId="43" fillId="0" borderId="0" xfId="7" applyFont="1" applyFill="1" applyBorder="1" applyAlignment="1">
      <alignment vertical="top"/>
    </xf>
    <xf numFmtId="0" fontId="31" fillId="0" borderId="1" xfId="8" applyFont="1" applyFill="1" applyBorder="1" applyAlignment="1">
      <alignment horizontal="right"/>
    </xf>
    <xf numFmtId="0" fontId="10" fillId="0" borderId="5" xfId="0" applyFont="1" applyBorder="1" applyAlignment="1">
      <alignment horizontal="right" vertical="top" wrapText="1"/>
    </xf>
    <xf numFmtId="0" fontId="10" fillId="0" borderId="0" xfId="0" applyFont="1" applyAlignment="1">
      <alignment horizontal="right" vertical="top" wrapText="1"/>
    </xf>
    <xf numFmtId="0" fontId="10" fillId="0" borderId="0" xfId="6" applyFont="1" applyFill="1" applyAlignment="1">
      <alignment horizontal="right" vertical="top" wrapText="1"/>
    </xf>
    <xf numFmtId="0" fontId="10" fillId="0" borderId="8" xfId="0" applyFont="1" applyBorder="1" applyAlignment="1">
      <alignment horizontal="center" vertical="top" wrapText="1"/>
    </xf>
    <xf numFmtId="0" fontId="10" fillId="0" borderId="8" xfId="0" applyFont="1" applyFill="1" applyBorder="1" applyAlignment="1">
      <alignment horizontal="right" vertical="top" wrapText="1"/>
    </xf>
    <xf numFmtId="0" fontId="4" fillId="0" borderId="0" xfId="8" applyFont="1" applyFill="1" applyBorder="1" applyAlignment="1">
      <alignment wrapText="1"/>
    </xf>
    <xf numFmtId="164" fontId="5" fillId="0" borderId="0" xfId="12" applyNumberFormat="1" applyFont="1" applyFill="1" applyBorder="1"/>
    <xf numFmtId="0" fontId="4" fillId="0" borderId="0" xfId="14" applyFont="1" applyFill="1" applyBorder="1" applyAlignment="1">
      <alignment wrapText="1"/>
    </xf>
    <xf numFmtId="3" fontId="5" fillId="0" borderId="0" xfId="14" applyNumberFormat="1" applyFont="1" applyFill="1" applyBorder="1"/>
    <xf numFmtId="3" fontId="5" fillId="0" borderId="0" xfId="15" applyNumberFormat="1" applyFont="1" applyFill="1" applyBorder="1"/>
    <xf numFmtId="3" fontId="5" fillId="0" borderId="0" xfId="8" applyNumberFormat="1" applyFont="1" applyFill="1" applyBorder="1"/>
    <xf numFmtId="0" fontId="23" fillId="5" borderId="16" xfId="11" applyFont="1" applyFill="1" applyBorder="1" applyAlignment="1">
      <alignment horizontal="center" wrapText="1"/>
    </xf>
    <xf numFmtId="0" fontId="35" fillId="0" borderId="19" xfId="0" applyFont="1" applyFill="1" applyBorder="1" applyAlignment="1">
      <alignment vertical="top" wrapText="1"/>
    </xf>
    <xf numFmtId="0" fontId="18" fillId="0" borderId="19" xfId="0" applyFont="1" applyFill="1" applyBorder="1" applyAlignment="1">
      <alignment vertical="top" wrapText="1"/>
    </xf>
    <xf numFmtId="0" fontId="0" fillId="12" borderId="19" xfId="0" applyFill="1" applyBorder="1" applyAlignment="1">
      <alignment vertical="top" wrapText="1"/>
    </xf>
    <xf numFmtId="0" fontId="0" fillId="9" borderId="19" xfId="0" applyFill="1" applyBorder="1" applyAlignment="1">
      <alignment vertical="top" wrapText="1"/>
    </xf>
    <xf numFmtId="10" fontId="40" fillId="12" borderId="26" xfId="1" applyNumberFormat="1" applyFont="1" applyFill="1" applyBorder="1" applyAlignment="1">
      <alignment vertical="center"/>
    </xf>
    <xf numFmtId="10" fontId="40" fillId="9" borderId="26" xfId="1" applyNumberFormat="1" applyFont="1" applyFill="1" applyBorder="1" applyAlignment="1">
      <alignment vertical="center"/>
    </xf>
    <xf numFmtId="3" fontId="10" fillId="0" borderId="0" xfId="1" applyNumberFormat="1" applyFont="1" applyBorder="1"/>
    <xf numFmtId="3" fontId="0" fillId="0" borderId="0" xfId="12" applyNumberFormat="1" applyFont="1" applyFill="1" applyBorder="1"/>
    <xf numFmtId="3" fontId="0" fillId="0" borderId="1" xfId="12" applyNumberFormat="1" applyFont="1" applyFill="1" applyBorder="1"/>
    <xf numFmtId="0" fontId="0" fillId="0" borderId="0" xfId="0" applyFill="1" applyBorder="1"/>
    <xf numFmtId="41" fontId="9" fillId="0" borderId="0" xfId="8" applyNumberFormat="1" applyFont="1" applyFill="1" applyBorder="1"/>
    <xf numFmtId="0" fontId="0" fillId="0" borderId="16" xfId="8" applyFont="1" applyFill="1" applyBorder="1"/>
    <xf numFmtId="0" fontId="0" fillId="0" borderId="2" xfId="8" applyFont="1" applyFill="1" applyBorder="1"/>
    <xf numFmtId="168" fontId="5" fillId="0" borderId="0" xfId="8" applyNumberFormat="1"/>
    <xf numFmtId="168" fontId="5" fillId="0" borderId="0" xfId="8" applyNumberFormat="1" applyFill="1"/>
    <xf numFmtId="168" fontId="10" fillId="0" borderId="0" xfId="8" applyNumberFormat="1" applyFont="1" applyFill="1"/>
    <xf numFmtId="168" fontId="10" fillId="0" borderId="8" xfId="0" applyNumberFormat="1" applyFont="1" applyBorder="1" applyAlignment="1">
      <alignment vertical="top" wrapText="1"/>
    </xf>
    <xf numFmtId="0" fontId="5" fillId="0" borderId="29" xfId="8" applyFill="1" applyBorder="1" applyAlignment="1"/>
    <xf numFmtId="0" fontId="0" fillId="0" borderId="0" xfId="8" applyFont="1"/>
    <xf numFmtId="0" fontId="0" fillId="6" borderId="1" xfId="8" applyFont="1" applyFill="1" applyBorder="1" applyAlignment="1">
      <alignment vertical="top"/>
    </xf>
    <xf numFmtId="3" fontId="10" fillId="6" borderId="0" xfId="8" applyNumberFormat="1" applyFont="1" applyFill="1" applyAlignment="1">
      <alignment horizontal="right"/>
    </xf>
    <xf numFmtId="3" fontId="13" fillId="0" borderId="0" xfId="8" applyNumberFormat="1" applyFont="1" applyFill="1" applyBorder="1" applyAlignment="1">
      <alignment horizontal="right"/>
    </xf>
    <xf numFmtId="3" fontId="46" fillId="6" borderId="0" xfId="12" applyNumberFormat="1" applyFont="1" applyFill="1" applyBorder="1" applyAlignment="1">
      <alignment horizontal="right"/>
    </xf>
    <xf numFmtId="0" fontId="5" fillId="6" borderId="0" xfId="8" applyFill="1" applyBorder="1" applyAlignment="1">
      <alignment vertical="top"/>
    </xf>
    <xf numFmtId="0" fontId="5" fillId="0" borderId="0" xfId="8" applyFill="1" applyBorder="1" applyAlignment="1">
      <alignment vertical="top"/>
    </xf>
    <xf numFmtId="3" fontId="0" fillId="0" borderId="0" xfId="12" applyNumberFormat="1" applyFont="1" applyFill="1" applyBorder="1" applyAlignment="1">
      <alignment horizontal="right" vertical="top"/>
    </xf>
    <xf numFmtId="0" fontId="0" fillId="0" borderId="0" xfId="7" applyFont="1" applyAlignment="1">
      <alignment vertical="center"/>
    </xf>
    <xf numFmtId="3" fontId="10" fillId="6" borderId="1" xfId="8" applyNumberFormat="1" applyFont="1" applyFill="1" applyBorder="1" applyAlignment="1">
      <alignment horizontal="right"/>
    </xf>
    <xf numFmtId="3" fontId="5" fillId="0" borderId="0" xfId="12" applyNumberFormat="1" applyFont="1" applyFill="1" applyBorder="1"/>
    <xf numFmtId="0" fontId="4" fillId="0" borderId="0" xfId="14" applyFont="1" applyFill="1" applyBorder="1" applyAlignment="1">
      <alignment horizontal="center" vertical="top" wrapText="1"/>
    </xf>
    <xf numFmtId="0" fontId="26" fillId="0" borderId="4" xfId="7" applyFont="1" applyBorder="1" applyAlignment="1">
      <alignment wrapText="1"/>
    </xf>
    <xf numFmtId="0" fontId="4" fillId="10" borderId="3" xfId="8" applyFont="1" applyFill="1" applyBorder="1"/>
    <xf numFmtId="0" fontId="0" fillId="0" borderId="0" xfId="8" applyFont="1" applyFill="1"/>
    <xf numFmtId="0" fontId="9" fillId="0" borderId="3" xfId="7" applyFont="1" applyFill="1" applyBorder="1" applyAlignment="1">
      <alignment wrapText="1"/>
    </xf>
    <xf numFmtId="0" fontId="9" fillId="0" borderId="3" xfId="7" applyFont="1" applyBorder="1"/>
    <xf numFmtId="0" fontId="0" fillId="0" borderId="0" xfId="14" applyFont="1" applyFill="1"/>
    <xf numFmtId="0" fontId="31" fillId="0" borderId="16" xfId="8" applyFont="1" applyFill="1" applyBorder="1"/>
    <xf numFmtId="0" fontId="0" fillId="0" borderId="4" xfId="7" applyFont="1" applyFill="1" applyBorder="1" applyAlignment="1">
      <alignment horizontal="left" vertical="top" wrapText="1"/>
    </xf>
    <xf numFmtId="10" fontId="5" fillId="0" borderId="0" xfId="8" applyNumberFormat="1" applyFill="1" applyBorder="1" applyAlignment="1">
      <alignment vertical="center"/>
    </xf>
    <xf numFmtId="10" fontId="4" fillId="0" borderId="16" xfId="14" applyNumberFormat="1" applyFont="1" applyFill="1" applyBorder="1"/>
    <xf numFmtId="3" fontId="0" fillId="6" borderId="1" xfId="8" applyNumberFormat="1" applyFont="1" applyFill="1" applyBorder="1" applyAlignment="1">
      <alignment wrapText="1"/>
    </xf>
    <xf numFmtId="3" fontId="0" fillId="6" borderId="1" xfId="12" applyNumberFormat="1" applyFont="1" applyFill="1" applyBorder="1" applyAlignment="1">
      <alignment horizontal="right"/>
    </xf>
    <xf numFmtId="0" fontId="46" fillId="6" borderId="0" xfId="14" applyFont="1" applyFill="1" applyBorder="1" applyAlignment="1">
      <alignment wrapText="1"/>
    </xf>
    <xf numFmtId="0" fontId="27" fillId="6" borderId="0" xfId="14" applyFont="1" applyFill="1" applyBorder="1" applyAlignment="1">
      <alignment horizontal="left" wrapText="1"/>
    </xf>
    <xf numFmtId="41" fontId="10" fillId="0" borderId="0" xfId="8" applyNumberFormat="1" applyFont="1" applyFill="1" applyBorder="1"/>
    <xf numFmtId="37" fontId="0" fillId="6" borderId="3" xfId="12" applyNumberFormat="1" applyFont="1" applyFill="1" applyBorder="1" applyAlignment="1">
      <alignment horizontal="left"/>
    </xf>
    <xf numFmtId="0" fontId="4" fillId="6" borderId="16" xfId="8" applyFont="1" applyFill="1" applyBorder="1" applyAlignment="1">
      <alignment horizontal="center"/>
    </xf>
    <xf numFmtId="0" fontId="27" fillId="6" borderId="16" xfId="8" applyFont="1" applyFill="1" applyBorder="1"/>
    <xf numFmtId="3" fontId="27" fillId="6" borderId="16" xfId="8" applyNumberFormat="1" applyFont="1" applyFill="1" applyBorder="1" applyAlignment="1">
      <alignment horizontal="right"/>
    </xf>
    <xf numFmtId="0" fontId="5" fillId="0" borderId="16" xfId="7" applyFont="1" applyFill="1" applyBorder="1" applyAlignment="1">
      <alignment horizontal="left" vertical="top" wrapText="1"/>
    </xf>
    <xf numFmtId="0" fontId="10" fillId="0" borderId="0" xfId="0" applyFont="1" applyAlignment="1">
      <alignment horizontal="right" vertical="top"/>
    </xf>
    <xf numFmtId="0" fontId="13" fillId="0" borderId="0" xfId="0" applyFont="1" applyAlignment="1">
      <alignment horizontal="right" vertical="center" wrapText="1"/>
    </xf>
    <xf numFmtId="4" fontId="13" fillId="0" borderId="0" xfId="0" applyNumberFormat="1" applyFont="1" applyAlignment="1">
      <alignment horizontal="center" vertical="center" wrapText="1"/>
    </xf>
    <xf numFmtId="37" fontId="45" fillId="0" borderId="28" xfId="19" applyNumberFormat="1" applyFont="1" applyFill="1" applyBorder="1" applyAlignment="1">
      <alignment horizontal="right" wrapText="1"/>
    </xf>
    <xf numFmtId="37" fontId="0" fillId="0" borderId="0" xfId="0" applyNumberFormat="1"/>
    <xf numFmtId="3" fontId="10" fillId="6" borderId="0" xfId="12" applyNumberFormat="1" applyFont="1" applyFill="1" applyBorder="1" applyAlignment="1">
      <alignment horizontal="right"/>
    </xf>
    <xf numFmtId="3" fontId="5" fillId="0" borderId="0" xfId="8" applyNumberFormat="1" applyFill="1" applyBorder="1" applyAlignment="1">
      <alignment horizontal="center"/>
    </xf>
    <xf numFmtId="3" fontId="10" fillId="6" borderId="0" xfId="1" applyNumberFormat="1" applyFont="1" applyFill="1" applyBorder="1" applyAlignment="1">
      <alignment horizontal="right"/>
    </xf>
    <xf numFmtId="3" fontId="5" fillId="6" borderId="0" xfId="1" applyNumberFormat="1" applyFont="1" applyFill="1" applyBorder="1" applyAlignment="1">
      <alignment horizontal="right"/>
    </xf>
    <xf numFmtId="0" fontId="9" fillId="0" borderId="3" xfId="7" applyFont="1" applyFill="1" applyBorder="1" applyAlignment="1">
      <alignment horizontal="left" wrapText="1"/>
    </xf>
    <xf numFmtId="10" fontId="5" fillId="0" borderId="0" xfId="8" applyNumberFormat="1" applyFill="1" applyAlignment="1">
      <alignment horizontal="center" vertical="center"/>
    </xf>
    <xf numFmtId="10" fontId="4" fillId="0" borderId="16" xfId="8" applyNumberFormat="1" applyFont="1" applyFill="1" applyBorder="1"/>
    <xf numFmtId="3" fontId="27" fillId="6" borderId="0" xfId="15" applyNumberFormat="1" applyFont="1" applyFill="1" applyBorder="1" applyAlignment="1">
      <alignment horizontal="center"/>
    </xf>
    <xf numFmtId="3" fontId="5" fillId="6" borderId="0" xfId="15" applyNumberFormat="1" applyFont="1" applyFill="1" applyBorder="1" applyAlignment="1">
      <alignment horizontal="center"/>
    </xf>
    <xf numFmtId="3" fontId="46" fillId="6" borderId="0" xfId="8" applyNumberFormat="1" applyFont="1" applyFill="1" applyBorder="1" applyAlignment="1">
      <alignment horizontal="right"/>
    </xf>
    <xf numFmtId="0" fontId="4" fillId="0" borderId="17" xfId="14" applyFont="1" applyFill="1" applyBorder="1" applyAlignment="1">
      <alignment horizontal="right"/>
    </xf>
    <xf numFmtId="3" fontId="27" fillId="6" borderId="3" xfId="1" applyNumberFormat="1" applyFont="1" applyFill="1" applyBorder="1" applyAlignment="1">
      <alignment horizontal="right"/>
    </xf>
    <xf numFmtId="3" fontId="5" fillId="6" borderId="3" xfId="1" applyNumberFormat="1" applyFill="1" applyBorder="1" applyAlignment="1">
      <alignment horizontal="right"/>
    </xf>
    <xf numFmtId="3" fontId="4" fillId="0" borderId="3" xfId="1" applyNumberFormat="1" applyFont="1" applyFill="1" applyBorder="1" applyAlignment="1">
      <alignment horizontal="right"/>
    </xf>
    <xf numFmtId="3" fontId="5" fillId="6" borderId="4" xfId="1" applyNumberFormat="1" applyFill="1" applyBorder="1" applyAlignment="1">
      <alignment horizontal="right"/>
    </xf>
    <xf numFmtId="0" fontId="5" fillId="0" borderId="34" xfId="7" applyFont="1" applyFill="1" applyBorder="1" applyAlignment="1">
      <alignment vertical="top" wrapText="1"/>
    </xf>
    <xf numFmtId="169" fontId="10" fillId="0" borderId="0" xfId="8" applyNumberFormat="1" applyFont="1" applyFill="1" applyBorder="1" applyAlignment="1">
      <alignment horizontal="right" vertical="center"/>
    </xf>
    <xf numFmtId="169" fontId="31" fillId="0" borderId="0" xfId="8" applyNumberFormat="1" applyFont="1" applyFill="1" applyBorder="1" applyAlignment="1">
      <alignment horizontal="right"/>
    </xf>
    <xf numFmtId="3" fontId="27" fillId="6" borderId="0" xfId="12" applyNumberFormat="1" applyFont="1" applyFill="1" applyBorder="1" applyAlignment="1">
      <alignment horizontal="center" vertical="center"/>
    </xf>
    <xf numFmtId="3" fontId="27" fillId="6" borderId="16" xfId="12" applyNumberFormat="1" applyFont="1" applyFill="1" applyBorder="1" applyAlignment="1">
      <alignment horizontal="center" vertical="center"/>
    </xf>
    <xf numFmtId="0" fontId="0" fillId="0" borderId="1" xfId="14" applyFont="1" applyFill="1" applyBorder="1"/>
    <xf numFmtId="37" fontId="5" fillId="0" borderId="0" xfId="14" applyNumberFormat="1" applyFill="1"/>
    <xf numFmtId="3" fontId="10" fillId="6" borderId="1" xfId="14" applyNumberFormat="1" applyFont="1" applyFill="1" applyBorder="1" applyAlignment="1">
      <alignment vertical="top"/>
    </xf>
    <xf numFmtId="0" fontId="10" fillId="6" borderId="0" xfId="0" applyFont="1" applyFill="1" applyAlignment="1">
      <alignment vertical="top" wrapText="1"/>
    </xf>
    <xf numFmtId="0" fontId="19" fillId="6" borderId="0" xfId="0" applyFont="1" applyFill="1" applyAlignment="1">
      <alignment horizontal="center" wrapText="1"/>
    </xf>
    <xf numFmtId="0" fontId="10" fillId="6" borderId="5" xfId="0" applyFont="1" applyFill="1" applyBorder="1" applyAlignment="1">
      <alignment vertical="top" wrapText="1"/>
    </xf>
    <xf numFmtId="0" fontId="10" fillId="6" borderId="8" xfId="0" applyFont="1" applyFill="1" applyBorder="1" applyAlignment="1">
      <alignment vertical="top" wrapText="1"/>
    </xf>
    <xf numFmtId="0" fontId="10" fillId="6" borderId="0" xfId="0" applyFont="1" applyFill="1" applyAlignment="1">
      <alignment horizontal="center" vertical="top" wrapText="1"/>
    </xf>
    <xf numFmtId="0" fontId="10" fillId="6" borderId="5" xfId="0" applyFont="1" applyFill="1" applyBorder="1" applyAlignment="1">
      <alignment horizontal="center" vertical="top" wrapText="1"/>
    </xf>
    <xf numFmtId="0" fontId="10" fillId="0" borderId="8" xfId="0" applyFont="1" applyFill="1" applyBorder="1" applyAlignment="1">
      <alignment horizontal="center" vertical="top" wrapText="1"/>
    </xf>
    <xf numFmtId="0" fontId="10" fillId="6" borderId="9" xfId="0" applyFont="1" applyFill="1" applyBorder="1" applyAlignment="1">
      <alignment horizontal="center" vertical="top" wrapText="1"/>
    </xf>
    <xf numFmtId="164" fontId="10" fillId="0" borderId="9" xfId="1" applyNumberFormat="1" applyFont="1" applyFill="1" applyBorder="1" applyAlignment="1">
      <alignment horizontal="right" vertical="top" wrapText="1"/>
    </xf>
    <xf numFmtId="3" fontId="19" fillId="3" borderId="1" xfId="0" applyNumberFormat="1" applyFont="1" applyFill="1" applyBorder="1" applyAlignment="1">
      <alignment horizontal="center" wrapText="1"/>
    </xf>
    <xf numFmtId="3" fontId="19" fillId="3" borderId="4" xfId="0" applyNumberFormat="1" applyFont="1" applyFill="1" applyBorder="1" applyAlignment="1">
      <alignment horizontal="center" wrapText="1"/>
    </xf>
    <xf numFmtId="3" fontId="10" fillId="0" borderId="9" xfId="6" applyNumberFormat="1" applyFont="1" applyFill="1" applyBorder="1" applyAlignment="1">
      <alignment horizontal="right" vertical="top" wrapText="1"/>
    </xf>
    <xf numFmtId="3" fontId="10" fillId="0" borderId="0" xfId="6" applyNumberFormat="1" applyFont="1" applyFill="1" applyAlignment="1">
      <alignment horizontal="right" vertical="top" wrapText="1"/>
    </xf>
    <xf numFmtId="3" fontId="10" fillId="0" borderId="0" xfId="0" applyNumberFormat="1" applyFont="1" applyAlignment="1">
      <alignment horizontal="right" vertical="top" wrapText="1"/>
    </xf>
    <xf numFmtId="3" fontId="10" fillId="9" borderId="8" xfId="0" applyNumberFormat="1" applyFont="1" applyFill="1" applyBorder="1" applyAlignment="1">
      <alignment horizontal="right" vertical="top" wrapText="1"/>
    </xf>
    <xf numFmtId="3" fontId="10" fillId="9" borderId="6" xfId="0" applyNumberFormat="1" applyFont="1" applyFill="1" applyBorder="1" applyAlignment="1">
      <alignment horizontal="right" vertical="top" wrapText="1"/>
    </xf>
    <xf numFmtId="3" fontId="10" fillId="0" borderId="0" xfId="6" applyNumberFormat="1" applyFont="1" applyFill="1" applyAlignment="1">
      <alignment horizontal="center" vertical="top" wrapText="1"/>
    </xf>
    <xf numFmtId="3" fontId="0" fillId="6" borderId="1" xfId="12" applyNumberFormat="1" applyFont="1" applyFill="1" applyBorder="1" applyAlignment="1">
      <alignment horizontal="center" vertical="top"/>
    </xf>
    <xf numFmtId="10" fontId="10" fillId="0" borderId="8" xfId="0" applyNumberFormat="1" applyFont="1" applyBorder="1" applyAlignment="1">
      <alignment horizontal="right" vertical="top" wrapText="1"/>
    </xf>
    <xf numFmtId="10" fontId="10" fillId="9" borderId="6" xfId="0" applyNumberFormat="1" applyFont="1" applyFill="1" applyBorder="1" applyAlignment="1">
      <alignment horizontal="right" vertical="top" wrapText="1"/>
    </xf>
    <xf numFmtId="3" fontId="10" fillId="9" borderId="5" xfId="0" applyNumberFormat="1" applyFont="1" applyFill="1" applyBorder="1" applyAlignment="1">
      <alignment horizontal="right" vertical="top" wrapText="1"/>
    </xf>
    <xf numFmtId="3" fontId="10" fillId="9" borderId="9" xfId="0" applyNumberFormat="1" applyFont="1" applyFill="1" applyBorder="1" applyAlignment="1">
      <alignment horizontal="right" vertical="top" wrapText="1"/>
    </xf>
    <xf numFmtId="164" fontId="10" fillId="9" borderId="5" xfId="1" applyNumberFormat="1" applyFont="1" applyFill="1" applyBorder="1" applyAlignment="1">
      <alignment horizontal="right" vertical="top" wrapText="1"/>
    </xf>
    <xf numFmtId="164" fontId="10" fillId="9" borderId="9" xfId="1" applyNumberFormat="1" applyFont="1" applyFill="1" applyBorder="1" applyAlignment="1">
      <alignment horizontal="right" vertical="top" wrapText="1"/>
    </xf>
    <xf numFmtId="3" fontId="10" fillId="6" borderId="1" xfId="1" applyNumberFormat="1" applyFont="1" applyFill="1" applyBorder="1" applyAlignment="1">
      <alignment horizontal="right" vertical="top"/>
    </xf>
    <xf numFmtId="3" fontId="46" fillId="6" borderId="0" xfId="14" applyNumberFormat="1" applyFont="1" applyFill="1" applyBorder="1" applyAlignment="1">
      <alignment horizontal="right"/>
    </xf>
    <xf numFmtId="0" fontId="10" fillId="0" borderId="15" xfId="0" applyFont="1" applyBorder="1" applyAlignment="1">
      <alignment horizontal="center" vertical="top" wrapText="1"/>
    </xf>
    <xf numFmtId="0" fontId="10" fillId="0" borderId="11" xfId="0" applyFont="1" applyBorder="1" applyAlignment="1">
      <alignment horizontal="center" vertical="top" wrapText="1"/>
    </xf>
    <xf numFmtId="0" fontId="10" fillId="3" borderId="8" xfId="0" applyFont="1" applyFill="1" applyBorder="1" applyAlignment="1">
      <alignment horizontal="center" vertical="top" wrapText="1"/>
    </xf>
    <xf numFmtId="0" fontId="10" fillId="0" borderId="0" xfId="0" applyFont="1" applyFill="1" applyAlignment="1">
      <alignment horizontal="center" vertical="top" wrapText="1"/>
    </xf>
    <xf numFmtId="0" fontId="10" fillId="0" borderId="13" xfId="0" applyFont="1" applyBorder="1" applyAlignment="1">
      <alignment horizontal="center" vertical="top" wrapText="1"/>
    </xf>
    <xf numFmtId="3" fontId="4" fillId="14" borderId="19" xfId="0" applyNumberFormat="1" applyFont="1" applyFill="1" applyBorder="1" applyAlignment="1">
      <alignment vertical="top" wrapText="1"/>
    </xf>
    <xf numFmtId="4" fontId="4" fillId="3" borderId="19" xfId="0" applyNumberFormat="1" applyFont="1" applyFill="1" applyBorder="1" applyAlignment="1">
      <alignment vertical="top" wrapText="1"/>
    </xf>
    <xf numFmtId="3" fontId="4" fillId="3" borderId="19" xfId="0" applyNumberFormat="1" applyFont="1" applyFill="1" applyBorder="1" applyAlignment="1">
      <alignment vertical="top" wrapText="1"/>
    </xf>
    <xf numFmtId="3" fontId="0" fillId="3" borderId="19" xfId="0" applyNumberFormat="1" applyFont="1" applyFill="1" applyBorder="1" applyAlignment="1">
      <alignment vertical="top" wrapText="1"/>
    </xf>
    <xf numFmtId="4" fontId="0" fillId="3" borderId="19" xfId="0" applyNumberFormat="1" applyFont="1" applyFill="1" applyBorder="1" applyAlignment="1">
      <alignment vertical="top" wrapText="1"/>
    </xf>
    <xf numFmtId="164" fontId="47" fillId="3" borderId="19" xfId="1" applyNumberFormat="1" applyFont="1" applyFill="1" applyBorder="1" applyAlignment="1">
      <alignment vertical="top"/>
    </xf>
    <xf numFmtId="170" fontId="47" fillId="3" borderId="19" xfId="1" applyNumberFormat="1" applyFont="1" applyFill="1" applyBorder="1" applyAlignment="1">
      <alignment vertical="top"/>
    </xf>
    <xf numFmtId="1" fontId="4" fillId="3" borderId="19" xfId="0" applyNumberFormat="1" applyFont="1" applyFill="1" applyBorder="1" applyAlignment="1">
      <alignment vertical="top" wrapText="1"/>
    </xf>
    <xf numFmtId="4" fontId="4" fillId="3" borderId="31" xfId="0" applyNumberFormat="1" applyFont="1" applyFill="1" applyBorder="1" applyAlignment="1">
      <alignment vertical="top" wrapText="1"/>
    </xf>
    <xf numFmtId="4" fontId="0" fillId="3" borderId="31" xfId="0" applyNumberFormat="1" applyFont="1" applyFill="1" applyBorder="1" applyAlignment="1">
      <alignment vertical="top" wrapText="1"/>
    </xf>
    <xf numFmtId="4" fontId="9" fillId="3" borderId="19" xfId="0" applyNumberFormat="1" applyFont="1" applyFill="1" applyBorder="1" applyAlignment="1">
      <alignment vertical="top" wrapText="1"/>
    </xf>
    <xf numFmtId="37" fontId="10" fillId="0" borderId="5" xfId="1" applyNumberFormat="1" applyFont="1" applyFill="1" applyBorder="1" applyAlignment="1">
      <alignment horizontal="right" vertical="top" wrapText="1"/>
    </xf>
    <xf numFmtId="0" fontId="11" fillId="3" borderId="0" xfId="0" applyFont="1" applyFill="1" applyAlignment="1">
      <alignment horizontal="center"/>
    </xf>
    <xf numFmtId="0" fontId="17" fillId="3" borderId="0" xfId="0" applyFont="1" applyFill="1" applyAlignment="1">
      <alignment horizontal="center"/>
    </xf>
    <xf numFmtId="0" fontId="19" fillId="0" borderId="0" xfId="6" applyFont="1" applyFill="1" applyAlignment="1">
      <alignment horizontal="center" wrapText="1"/>
    </xf>
    <xf numFmtId="0" fontId="19" fillId="3" borderId="2" xfId="0" applyFont="1" applyFill="1" applyBorder="1" applyAlignment="1">
      <alignment horizontal="center" wrapText="1"/>
    </xf>
    <xf numFmtId="0" fontId="19" fillId="3" borderId="4" xfId="0" applyFont="1" applyFill="1" applyBorder="1" applyAlignment="1">
      <alignment horizontal="center" wrapText="1"/>
    </xf>
    <xf numFmtId="0" fontId="5" fillId="0" borderId="0" xfId="7" applyFont="1" applyAlignment="1">
      <alignment horizontal="left" wrapText="1"/>
    </xf>
    <xf numFmtId="0" fontId="5" fillId="0" borderId="0" xfId="7" applyFont="1" applyAlignment="1">
      <alignment horizontal="left" vertical="top" wrapText="1"/>
    </xf>
    <xf numFmtId="0" fontId="10" fillId="0" borderId="3" xfId="7" applyFont="1" applyFill="1" applyBorder="1" applyAlignment="1">
      <alignment horizontal="left" vertical="top" wrapText="1"/>
    </xf>
    <xf numFmtId="0" fontId="5" fillId="6" borderId="3" xfId="7" applyFont="1" applyFill="1" applyBorder="1" applyAlignment="1">
      <alignment horizontal="left" vertical="top" wrapText="1"/>
    </xf>
    <xf numFmtId="0" fontId="5" fillId="6" borderId="4" xfId="7" applyFont="1" applyFill="1" applyBorder="1" applyAlignment="1">
      <alignment horizontal="left" vertical="top" wrapText="1"/>
    </xf>
    <xf numFmtId="0" fontId="4" fillId="0" borderId="16" xfId="14" applyFont="1" applyFill="1" applyBorder="1" applyAlignment="1">
      <alignment horizontal="left"/>
    </xf>
    <xf numFmtId="0" fontId="0" fillId="6" borderId="0" xfId="8" applyFont="1" applyFill="1" applyBorder="1" applyAlignment="1">
      <alignment horizontal="left" vertical="center" wrapText="1"/>
    </xf>
    <xf numFmtId="0" fontId="5" fillId="6" borderId="0" xfId="8" applyFill="1" applyBorder="1" applyAlignment="1">
      <alignment horizontal="left" vertical="center" wrapText="1"/>
    </xf>
    <xf numFmtId="0" fontId="0" fillId="0" borderId="17" xfId="7" applyFont="1" applyFill="1" applyBorder="1" applyAlignment="1">
      <alignment horizontal="left" vertical="top" wrapText="1"/>
    </xf>
    <xf numFmtId="0" fontId="5" fillId="0" borderId="4" xfId="7" applyFont="1" applyFill="1" applyBorder="1" applyAlignment="1">
      <alignment horizontal="left" vertical="top" wrapText="1"/>
    </xf>
    <xf numFmtId="0" fontId="0" fillId="0" borderId="3" xfId="7" applyFont="1" applyFill="1" applyBorder="1" applyAlignment="1">
      <alignment horizontal="left" vertical="top" wrapText="1"/>
    </xf>
    <xf numFmtId="0" fontId="5" fillId="0" borderId="3" xfId="7" applyFont="1" applyFill="1" applyBorder="1" applyAlignment="1">
      <alignment horizontal="left" vertical="top" wrapText="1"/>
    </xf>
    <xf numFmtId="0" fontId="4" fillId="0" borderId="18" xfId="14" applyFont="1" applyFill="1" applyBorder="1" applyAlignment="1">
      <alignment horizontal="center" vertical="center" wrapText="1"/>
    </xf>
    <xf numFmtId="0" fontId="4" fillId="0" borderId="7" xfId="14" applyFont="1" applyFill="1" applyBorder="1" applyAlignment="1">
      <alignment horizontal="center" vertical="center" wrapText="1"/>
    </xf>
    <xf numFmtId="0" fontId="5" fillId="0" borderId="17" xfId="7" applyFont="1" applyFill="1" applyBorder="1" applyAlignment="1">
      <alignment horizontal="left" vertical="top" wrapText="1"/>
    </xf>
    <xf numFmtId="0" fontId="5" fillId="0" borderId="0" xfId="7" applyFont="1" applyAlignment="1">
      <alignment horizontal="left" vertical="center" wrapText="1"/>
    </xf>
    <xf numFmtId="0" fontId="10" fillId="0" borderId="0" xfId="10" applyFont="1" applyFill="1" applyBorder="1" applyAlignment="1">
      <alignment horizontal="center" vertical="center" wrapText="1"/>
    </xf>
    <xf numFmtId="0" fontId="5" fillId="0" borderId="0" xfId="14" applyFill="1" applyBorder="1" applyAlignment="1">
      <alignment horizontal="left" vertical="center"/>
    </xf>
    <xf numFmtId="0" fontId="10" fillId="0" borderId="1" xfId="10" applyFont="1" applyFill="1" applyBorder="1" applyAlignment="1">
      <alignment horizontal="center" vertical="center" wrapText="1"/>
    </xf>
    <xf numFmtId="0" fontId="4" fillId="0" borderId="16" xfId="14" applyFont="1" applyFill="1" applyBorder="1" applyAlignment="1">
      <alignment horizontal="left" wrapText="1"/>
    </xf>
    <xf numFmtId="0" fontId="4" fillId="0" borderId="16" xfId="14" applyFont="1" applyFill="1" applyBorder="1" applyAlignment="1">
      <alignment vertical="center" wrapText="1"/>
    </xf>
    <xf numFmtId="0" fontId="4" fillId="0" borderId="35" xfId="8" applyFont="1" applyFill="1" applyBorder="1" applyAlignment="1">
      <alignment horizontal="left" wrapText="1"/>
    </xf>
    <xf numFmtId="0" fontId="4" fillId="0" borderId="35" xfId="8" applyFont="1" applyFill="1" applyBorder="1" applyAlignment="1">
      <alignment wrapText="1"/>
    </xf>
    <xf numFmtId="3" fontId="4" fillId="0" borderId="35" xfId="8" applyNumberFormat="1" applyFont="1" applyFill="1" applyBorder="1" applyAlignment="1">
      <alignment horizontal="left" wrapText="1"/>
    </xf>
    <xf numFmtId="0" fontId="19" fillId="14" borderId="0" xfId="0" applyFont="1" applyFill="1" applyAlignment="1">
      <alignment horizontal="center" wrapText="1"/>
    </xf>
    <xf numFmtId="0" fontId="5" fillId="0" borderId="0" xfId="7" applyFont="1" applyAlignment="1">
      <alignment horizontal="left" wrapText="1"/>
    </xf>
    <xf numFmtId="0" fontId="5" fillId="0" borderId="0" xfId="7" applyFont="1" applyAlignment="1">
      <alignment horizontal="left" vertical="center" wrapText="1"/>
    </xf>
    <xf numFmtId="165" fontId="5" fillId="6" borderId="0" xfId="14" applyNumberFormat="1" applyFill="1" applyBorder="1" applyAlignment="1">
      <alignment horizontal="right" vertical="center"/>
    </xf>
    <xf numFmtId="165" fontId="5" fillId="6" borderId="1" xfId="14" applyNumberFormat="1" applyFill="1" applyBorder="1" applyAlignment="1">
      <alignment horizontal="right" vertical="center"/>
    </xf>
    <xf numFmtId="0" fontId="5" fillId="0" borderId="0" xfId="7" applyFont="1" applyAlignment="1">
      <alignment horizontal="left" wrapText="1"/>
    </xf>
    <xf numFmtId="0" fontId="5" fillId="0" borderId="0" xfId="7" applyFont="1" applyAlignment="1">
      <alignment horizontal="left" vertical="top" wrapText="1"/>
    </xf>
    <xf numFmtId="164" fontId="5" fillId="6" borderId="0" xfId="1" applyNumberFormat="1" applyFont="1" applyFill="1" applyBorder="1" applyAlignment="1">
      <alignment horizontal="center" vertical="center"/>
    </xf>
    <xf numFmtId="164" fontId="5" fillId="6" borderId="1" xfId="1" applyNumberFormat="1" applyFont="1" applyFill="1" applyBorder="1" applyAlignment="1">
      <alignment horizontal="center" vertical="center"/>
    </xf>
    <xf numFmtId="0" fontId="5" fillId="0" borderId="0" xfId="7" applyFont="1" applyAlignment="1">
      <alignment horizontal="left" vertical="center" wrapText="1"/>
    </xf>
    <xf numFmtId="10" fontId="5" fillId="6" borderId="0" xfId="14" applyNumberFormat="1" applyFill="1" applyBorder="1" applyAlignment="1">
      <alignment horizontal="right"/>
    </xf>
    <xf numFmtId="10" fontId="5" fillId="6" borderId="1" xfId="14" applyNumberFormat="1" applyFill="1" applyBorder="1" applyAlignment="1">
      <alignment horizontal="right"/>
    </xf>
    <xf numFmtId="2" fontId="5" fillId="6" borderId="1" xfId="8" applyNumberFormat="1" applyFill="1" applyBorder="1" applyAlignment="1">
      <alignment horizontal="right" vertical="center"/>
    </xf>
    <xf numFmtId="2" fontId="0" fillId="6" borderId="0" xfId="8" applyNumberFormat="1" applyFont="1" applyFill="1" applyBorder="1" applyAlignment="1">
      <alignment horizontal="right" vertical="center"/>
    </xf>
    <xf numFmtId="10" fontId="0" fillId="6" borderId="1" xfId="13" applyNumberFormat="1" applyFont="1" applyFill="1" applyBorder="1" applyAlignment="1">
      <alignment horizontal="right" vertical="center"/>
    </xf>
    <xf numFmtId="0" fontId="4" fillId="0" borderId="35" xfId="14" applyFont="1" applyFill="1" applyBorder="1"/>
    <xf numFmtId="0" fontId="5" fillId="0" borderId="35" xfId="14" applyFill="1" applyBorder="1"/>
    <xf numFmtId="0" fontId="4" fillId="0" borderId="35" xfId="14" applyFont="1" applyFill="1" applyBorder="1" applyAlignment="1">
      <alignment horizontal="right"/>
    </xf>
    <xf numFmtId="0" fontId="5" fillId="0" borderId="35" xfId="14" applyFill="1" applyBorder="1" applyAlignment="1">
      <alignment horizontal="center" vertical="center"/>
    </xf>
    <xf numFmtId="0" fontId="5" fillId="0" borderId="35" xfId="14" applyFill="1" applyBorder="1" applyAlignment="1">
      <alignment horizontal="right" vertical="center"/>
    </xf>
    <xf numFmtId="2" fontId="31" fillId="0" borderId="35" xfId="8" applyNumberFormat="1" applyFont="1" applyFill="1" applyBorder="1" applyAlignment="1">
      <alignment horizontal="right"/>
    </xf>
    <xf numFmtId="0" fontId="4" fillId="0" borderId="35" xfId="14" applyFont="1" applyFill="1" applyBorder="1" applyAlignment="1">
      <alignment wrapText="1"/>
    </xf>
    <xf numFmtId="0" fontId="31" fillId="0" borderId="35" xfId="8" applyFont="1" applyFill="1" applyBorder="1" applyAlignment="1">
      <alignment horizontal="right"/>
    </xf>
    <xf numFmtId="0" fontId="19" fillId="0" borderId="0" xfId="6" applyFont="1" applyFill="1" applyAlignment="1">
      <alignment horizontal="center" wrapText="1"/>
    </xf>
    <xf numFmtId="0" fontId="19" fillId="3" borderId="2" xfId="0" applyFont="1" applyFill="1" applyBorder="1" applyAlignment="1">
      <alignment horizontal="center" wrapText="1"/>
    </xf>
    <xf numFmtId="0" fontId="19" fillId="3" borderId="4" xfId="0" applyFont="1" applyFill="1" applyBorder="1" applyAlignment="1">
      <alignment horizontal="center" wrapText="1"/>
    </xf>
    <xf numFmtId="0" fontId="5" fillId="0" borderId="0" xfId="7" applyFont="1" applyAlignment="1">
      <alignment horizontal="left" wrapText="1"/>
    </xf>
    <xf numFmtId="0" fontId="5" fillId="0" borderId="0" xfId="7" applyFont="1" applyAlignment="1">
      <alignment horizontal="left" vertical="top" wrapText="1"/>
    </xf>
    <xf numFmtId="0" fontId="4" fillId="0" borderId="35" xfId="8" applyFont="1" applyFill="1" applyBorder="1"/>
    <xf numFmtId="164" fontId="5" fillId="0" borderId="35" xfId="1" applyNumberFormat="1" applyFont="1" applyFill="1" applyBorder="1"/>
    <xf numFmtId="164" fontId="4" fillId="0" borderId="35" xfId="8" applyNumberFormat="1" applyFont="1" applyFill="1" applyBorder="1" applyAlignment="1">
      <alignment horizontal="right"/>
    </xf>
    <xf numFmtId="0" fontId="4" fillId="0" borderId="35" xfId="8" applyFont="1" applyFill="1" applyBorder="1" applyAlignment="1">
      <alignment horizontal="right"/>
    </xf>
    <xf numFmtId="0" fontId="23" fillId="5" borderId="35" xfId="11" applyFont="1" applyFill="1" applyBorder="1" applyAlignment="1">
      <alignment horizontal="center" wrapText="1"/>
    </xf>
    <xf numFmtId="0" fontId="30" fillId="7" borderId="35" xfId="8" applyNumberFormat="1" applyFont="1" applyFill="1" applyBorder="1" applyAlignment="1">
      <alignment horizontal="right"/>
    </xf>
    <xf numFmtId="3" fontId="4" fillId="0" borderId="35" xfId="8" applyNumberFormat="1" applyFont="1" applyFill="1" applyBorder="1" applyAlignment="1">
      <alignment horizontal="right"/>
    </xf>
    <xf numFmtId="10" fontId="0" fillId="6" borderId="35" xfId="13" applyNumberFormat="1" applyFont="1" applyFill="1" applyBorder="1" applyAlignment="1">
      <alignment horizontal="right" vertical="center"/>
    </xf>
    <xf numFmtId="2" fontId="0" fillId="6" borderId="35" xfId="8" applyNumberFormat="1" applyFont="1" applyFill="1" applyBorder="1" applyAlignment="1">
      <alignment horizontal="right" vertical="center"/>
    </xf>
    <xf numFmtId="0" fontId="4" fillId="0" borderId="35" xfId="8" applyNumberFormat="1" applyFont="1" applyFill="1" applyBorder="1" applyAlignment="1">
      <alignment horizontal="right"/>
    </xf>
    <xf numFmtId="3" fontId="27" fillId="6" borderId="35" xfId="8" applyNumberFormat="1" applyFont="1" applyFill="1" applyBorder="1" applyAlignment="1">
      <alignment horizontal="right"/>
    </xf>
    <xf numFmtId="0" fontId="4" fillId="0" borderId="35" xfId="14" applyFont="1" applyFill="1" applyBorder="1" applyAlignment="1">
      <alignment horizontal="left" wrapText="1"/>
    </xf>
    <xf numFmtId="0" fontId="4" fillId="0" borderId="35" xfId="14" applyFont="1" applyFill="1" applyBorder="1" applyAlignment="1">
      <alignment horizontal="left"/>
    </xf>
    <xf numFmtId="0" fontId="4" fillId="0" borderId="35" xfId="14" applyFont="1" applyFill="1" applyBorder="1" applyAlignment="1">
      <alignment horizontal="left" vertical="center" wrapText="1"/>
    </xf>
    <xf numFmtId="0" fontId="13" fillId="0" borderId="35" xfId="11" applyFont="1" applyFill="1" applyBorder="1" applyAlignment="1">
      <alignment horizontal="left" vertical="top" wrapText="1"/>
    </xf>
    <xf numFmtId="3" fontId="4" fillId="0" borderId="35" xfId="14" applyNumberFormat="1" applyFont="1" applyFill="1" applyBorder="1" applyAlignment="1">
      <alignment horizontal="right"/>
    </xf>
    <xf numFmtId="0" fontId="10" fillId="0" borderId="3" xfId="7" applyFont="1" applyFill="1" applyBorder="1" applyAlignment="1">
      <alignment horizontal="left" vertical="top" wrapText="1"/>
    </xf>
    <xf numFmtId="0" fontId="5" fillId="6" borderId="3" xfId="7" applyFont="1" applyFill="1" applyBorder="1" applyAlignment="1">
      <alignment horizontal="left" vertical="top" wrapText="1"/>
    </xf>
    <xf numFmtId="0" fontId="5" fillId="6" borderId="4" xfId="7" applyFont="1" applyFill="1" applyBorder="1" applyAlignment="1">
      <alignment horizontal="left" vertical="top" wrapText="1"/>
    </xf>
    <xf numFmtId="0" fontId="5" fillId="0" borderId="3" xfId="7" applyFont="1" applyFill="1" applyBorder="1" applyAlignment="1">
      <alignment horizontal="left" vertical="top" wrapText="1"/>
    </xf>
    <xf numFmtId="0" fontId="5" fillId="0" borderId="17" xfId="7" applyFont="1" applyFill="1" applyBorder="1" applyAlignment="1">
      <alignment horizontal="left" vertical="top" wrapText="1"/>
    </xf>
    <xf numFmtId="0" fontId="38" fillId="7" borderId="24" xfId="18" applyFont="1" applyFill="1" applyBorder="1" applyAlignment="1">
      <alignment horizontal="center" vertical="center" wrapText="1"/>
    </xf>
    <xf numFmtId="164" fontId="40" fillId="9" borderId="4" xfId="1" applyNumberFormat="1" applyFont="1" applyFill="1" applyBorder="1" applyAlignment="1">
      <alignment vertical="center"/>
    </xf>
    <xf numFmtId="164" fontId="40" fillId="9" borderId="27" xfId="1" applyNumberFormat="1" applyFont="1" applyFill="1" applyBorder="1" applyAlignment="1">
      <alignment vertical="center"/>
    </xf>
    <xf numFmtId="164" fontId="40" fillId="9" borderId="27" xfId="1" applyNumberFormat="1" applyFont="1" applyFill="1" applyBorder="1" applyAlignment="1">
      <alignment horizontal="center" vertical="center"/>
    </xf>
    <xf numFmtId="9" fontId="40" fillId="9" borderId="27" xfId="5" applyFont="1" applyFill="1" applyBorder="1" applyAlignment="1">
      <alignment vertical="center"/>
    </xf>
    <xf numFmtId="0" fontId="5" fillId="0" borderId="35" xfId="8" applyFill="1" applyBorder="1"/>
    <xf numFmtId="0" fontId="19" fillId="0" borderId="1" xfId="0" applyFont="1" applyFill="1" applyBorder="1" applyAlignment="1">
      <alignment horizontal="center" wrapText="1"/>
    </xf>
    <xf numFmtId="0" fontId="4" fillId="0" borderId="35" xfId="14" applyFont="1" applyFill="1" applyBorder="1" applyAlignment="1">
      <alignment vertical="center" wrapText="1"/>
    </xf>
    <xf numFmtId="3" fontId="0" fillId="0" borderId="0" xfId="8" applyNumberFormat="1" applyFont="1" applyFill="1" applyBorder="1" applyAlignment="1"/>
    <xf numFmtId="39" fontId="5" fillId="6" borderId="0" xfId="1" applyNumberFormat="1" applyFont="1" applyFill="1" applyBorder="1" applyAlignment="1">
      <alignment vertical="center"/>
    </xf>
    <xf numFmtId="37" fontId="42" fillId="6" borderId="0" xfId="12" applyNumberFormat="1" applyFont="1" applyFill="1" applyBorder="1" applyAlignment="1">
      <alignment horizontal="right"/>
    </xf>
    <xf numFmtId="164" fontId="10" fillId="6" borderId="0" xfId="12" applyNumberFormat="1" applyFont="1" applyFill="1" applyBorder="1" applyAlignment="1">
      <alignment horizontal="right"/>
    </xf>
    <xf numFmtId="0" fontId="13" fillId="0" borderId="0" xfId="8" applyFont="1" applyFill="1" applyBorder="1" applyAlignment="1">
      <alignment horizontal="right"/>
    </xf>
    <xf numFmtId="3" fontId="46" fillId="6" borderId="0" xfId="12" applyNumberFormat="1" applyFont="1" applyFill="1" applyBorder="1" applyAlignment="1">
      <alignment horizontal="right" wrapText="1"/>
    </xf>
    <xf numFmtId="3" fontId="46" fillId="6" borderId="0" xfId="8" applyNumberFormat="1" applyFont="1" applyFill="1" applyBorder="1"/>
    <xf numFmtId="3" fontId="10" fillId="6" borderId="0" xfId="8" applyNumberFormat="1" applyFont="1" applyFill="1" applyBorder="1"/>
    <xf numFmtId="0" fontId="13" fillId="0" borderId="16" xfId="8" applyFont="1" applyFill="1" applyBorder="1" applyAlignment="1">
      <alignment horizontal="right"/>
    </xf>
    <xf numFmtId="0" fontId="13" fillId="0" borderId="35" xfId="8" applyFont="1" applyFill="1" applyBorder="1" applyAlignment="1">
      <alignment horizontal="right"/>
    </xf>
    <xf numFmtId="3" fontId="10" fillId="6" borderId="1" xfId="8" applyNumberFormat="1" applyFont="1" applyFill="1" applyBorder="1"/>
    <xf numFmtId="2" fontId="5" fillId="6" borderId="0" xfId="8" applyNumberFormat="1" applyFont="1" applyFill="1" applyBorder="1" applyAlignment="1">
      <alignment vertical="center"/>
    </xf>
    <xf numFmtId="0" fontId="10" fillId="0" borderId="3" xfId="7" applyFont="1" applyFill="1" applyBorder="1"/>
    <xf numFmtId="0" fontId="5" fillId="6" borderId="3" xfId="7" applyFont="1" applyFill="1" applyBorder="1" applyAlignment="1">
      <alignment horizontal="left" vertical="top" wrapText="1"/>
    </xf>
    <xf numFmtId="0" fontId="4" fillId="0" borderId="7" xfId="8" applyFont="1" applyFill="1" applyBorder="1" applyAlignment="1">
      <alignment horizontal="center" vertical="center" wrapText="1"/>
    </xf>
    <xf numFmtId="0" fontId="10" fillId="0" borderId="3" xfId="7" applyFont="1" applyFill="1" applyBorder="1" applyAlignment="1">
      <alignment horizontal="left" vertical="top" wrapText="1"/>
    </xf>
    <xf numFmtId="0" fontId="5" fillId="0" borderId="3" xfId="7" applyFont="1" applyFill="1" applyBorder="1" applyAlignment="1">
      <alignment horizontal="left" vertical="top" wrapText="1"/>
    </xf>
    <xf numFmtId="0" fontId="10" fillId="0" borderId="0" xfId="10" applyFont="1" applyFill="1" applyBorder="1" applyAlignment="1">
      <alignment horizontal="center" vertical="center" wrapText="1"/>
    </xf>
    <xf numFmtId="3" fontId="27" fillId="0" borderId="0" xfId="8" applyNumberFormat="1" applyFont="1" applyFill="1" applyBorder="1" applyAlignment="1">
      <alignment horizontal="right"/>
    </xf>
    <xf numFmtId="3" fontId="5" fillId="0" borderId="1" xfId="8" applyNumberFormat="1" applyFill="1" applyBorder="1" applyAlignment="1">
      <alignment horizontal="right"/>
    </xf>
    <xf numFmtId="0" fontId="10" fillId="0" borderId="3" xfId="7" applyFont="1" applyFill="1" applyBorder="1" applyAlignment="1">
      <alignment wrapText="1"/>
    </xf>
    <xf numFmtId="3" fontId="10" fillId="0" borderId="0" xfId="8" applyNumberFormat="1" applyFont="1" applyFill="1"/>
    <xf numFmtId="0" fontId="10" fillId="0" borderId="0" xfId="8" applyFont="1" applyFill="1" applyBorder="1" applyAlignment="1">
      <alignment horizontal="right"/>
    </xf>
    <xf numFmtId="0" fontId="4" fillId="0" borderId="35" xfId="8" applyFont="1" applyFill="1" applyBorder="1" applyAlignment="1">
      <alignment horizontal="left"/>
    </xf>
    <xf numFmtId="0" fontId="13" fillId="0" borderId="7" xfId="8" applyFont="1" applyFill="1" applyBorder="1" applyAlignment="1">
      <alignment horizontal="center" vertical="center" wrapText="1"/>
    </xf>
    <xf numFmtId="0" fontId="5" fillId="0" borderId="2" xfId="8" applyFill="1" applyBorder="1" applyAlignment="1">
      <alignment horizontal="left"/>
    </xf>
    <xf numFmtId="0" fontId="10" fillId="0" borderId="1" xfId="8" applyFont="1" applyFill="1" applyBorder="1"/>
    <xf numFmtId="0" fontId="13" fillId="0" borderId="16" xfId="14" applyFont="1" applyFill="1" applyBorder="1" applyAlignment="1">
      <alignment horizontal="right"/>
    </xf>
    <xf numFmtId="0" fontId="13" fillId="0" borderId="35" xfId="14" applyFont="1" applyFill="1" applyBorder="1" applyAlignment="1">
      <alignment horizontal="right"/>
    </xf>
    <xf numFmtId="3" fontId="46" fillId="6" borderId="0" xfId="15" applyNumberFormat="1" applyFont="1" applyFill="1" applyBorder="1"/>
    <xf numFmtId="37" fontId="10" fillId="6" borderId="0" xfId="1" applyNumberFormat="1" applyFont="1" applyFill="1" applyBorder="1"/>
    <xf numFmtId="37" fontId="10" fillId="6" borderId="0" xfId="1" applyNumberFormat="1" applyFont="1" applyFill="1" applyBorder="1" applyAlignment="1">
      <alignment horizontal="right"/>
    </xf>
    <xf numFmtId="37" fontId="13" fillId="0" borderId="0" xfId="1" applyNumberFormat="1" applyFont="1" applyFill="1" applyBorder="1" applyAlignment="1">
      <alignment horizontal="left"/>
    </xf>
    <xf numFmtId="37" fontId="13" fillId="0" borderId="0" xfId="1" applyNumberFormat="1" applyFont="1" applyFill="1" applyBorder="1" applyAlignment="1">
      <alignment horizontal="right"/>
    </xf>
    <xf numFmtId="37" fontId="10" fillId="6" borderId="1" xfId="1" applyNumberFormat="1" applyFont="1" applyFill="1" applyBorder="1" applyAlignment="1"/>
    <xf numFmtId="37" fontId="10" fillId="6" borderId="1" xfId="1" applyNumberFormat="1" applyFont="1" applyFill="1" applyBorder="1"/>
    <xf numFmtId="37" fontId="10" fillId="6" borderId="1" xfId="1" applyNumberFormat="1" applyFont="1" applyFill="1" applyBorder="1" applyAlignment="1">
      <alignment horizontal="right"/>
    </xf>
    <xf numFmtId="164" fontId="10" fillId="0" borderId="0" xfId="1" applyNumberFormat="1" applyFont="1" applyFill="1"/>
    <xf numFmtId="3" fontId="10" fillId="6" borderId="1" xfId="1" applyNumberFormat="1" applyFont="1" applyFill="1" applyBorder="1"/>
    <xf numFmtId="11" fontId="10" fillId="6" borderId="1" xfId="1" applyNumberFormat="1" applyFont="1" applyFill="1" applyBorder="1"/>
    <xf numFmtId="164" fontId="13" fillId="0" borderId="0" xfId="1" applyNumberFormat="1" applyFont="1" applyFill="1" applyAlignment="1">
      <alignment horizontal="left"/>
    </xf>
    <xf numFmtId="164" fontId="10" fillId="6" borderId="1" xfId="1" applyNumberFormat="1" applyFont="1" applyFill="1" applyBorder="1" applyAlignment="1">
      <alignment vertical="top"/>
    </xf>
    <xf numFmtId="3" fontId="10" fillId="0" borderId="0" xfId="1" applyNumberFormat="1" applyFont="1" applyFill="1" applyBorder="1" applyAlignment="1">
      <alignment horizontal="right"/>
    </xf>
    <xf numFmtId="3" fontId="13" fillId="0" borderId="16" xfId="1" applyNumberFormat="1" applyFont="1" applyFill="1" applyBorder="1" applyAlignment="1">
      <alignment horizontal="right"/>
    </xf>
    <xf numFmtId="164" fontId="10" fillId="0" borderId="0" xfId="14" applyNumberFormat="1" applyFont="1" applyFill="1"/>
    <xf numFmtId="0" fontId="10" fillId="0" borderId="0" xfId="14" applyFont="1" applyFill="1" applyAlignment="1">
      <alignment horizontal="center"/>
    </xf>
    <xf numFmtId="3" fontId="13" fillId="0" borderId="0" xfId="1" applyNumberFormat="1" applyFont="1" applyFill="1" applyBorder="1" applyAlignment="1">
      <alignment horizontal="right"/>
    </xf>
    <xf numFmtId="3" fontId="10" fillId="6" borderId="1" xfId="1" applyNumberFormat="1" applyFont="1" applyFill="1" applyBorder="1" applyAlignment="1">
      <alignment horizontal="right"/>
    </xf>
    <xf numFmtId="3" fontId="13" fillId="0" borderId="35" xfId="1" applyNumberFormat="1" applyFont="1" applyFill="1" applyBorder="1" applyAlignment="1">
      <alignment horizontal="right"/>
    </xf>
    <xf numFmtId="3" fontId="46" fillId="0" borderId="0" xfId="15" applyNumberFormat="1" applyFont="1" applyFill="1" applyBorder="1"/>
    <xf numFmtId="3" fontId="10" fillId="0" borderId="1" xfId="1" applyNumberFormat="1" applyFont="1" applyFill="1" applyBorder="1" applyAlignment="1">
      <alignment horizontal="right" vertical="top"/>
    </xf>
    <xf numFmtId="3" fontId="10" fillId="0" borderId="1" xfId="1" applyNumberFormat="1" applyFont="1" applyFill="1" applyBorder="1" applyAlignment="1">
      <alignment horizontal="right"/>
    </xf>
    <xf numFmtId="3" fontId="4" fillId="0" borderId="35" xfId="1" applyNumberFormat="1" applyFont="1" applyFill="1" applyBorder="1" applyAlignment="1">
      <alignment horizontal="right"/>
    </xf>
    <xf numFmtId="3" fontId="27" fillId="0" borderId="0" xfId="1" applyNumberFormat="1" applyFont="1" applyFill="1" applyBorder="1" applyAlignment="1">
      <alignment horizontal="right"/>
    </xf>
    <xf numFmtId="3" fontId="5" fillId="0" borderId="1" xfId="1" applyNumberFormat="1" applyFill="1" applyBorder="1" applyAlignment="1">
      <alignment horizontal="right" vertical="top"/>
    </xf>
    <xf numFmtId="3" fontId="10" fillId="0" borderId="1" xfId="8" applyNumberFormat="1" applyFont="1" applyFill="1" applyBorder="1" applyAlignment="1">
      <alignment horizontal="right"/>
    </xf>
    <xf numFmtId="3" fontId="0" fillId="0" borderId="1" xfId="12" applyNumberFormat="1" applyFont="1" applyFill="1" applyBorder="1" applyAlignment="1">
      <alignment horizontal="right"/>
    </xf>
    <xf numFmtId="0" fontId="10" fillId="0" borderId="3" xfId="7" applyFont="1" applyFill="1" applyBorder="1" applyAlignment="1">
      <alignment horizontal="left" vertical="top" wrapText="1"/>
    </xf>
    <xf numFmtId="0" fontId="0" fillId="0" borderId="0" xfId="8" applyFont="1" applyFill="1" applyBorder="1" applyAlignment="1">
      <alignment horizontal="left" wrapText="1"/>
    </xf>
    <xf numFmtId="0" fontId="5" fillId="0" borderId="1" xfId="8" applyFill="1" applyBorder="1" applyAlignment="1">
      <alignment horizontal="left" wrapText="1"/>
    </xf>
    <xf numFmtId="3" fontId="13" fillId="0" borderId="16" xfId="8" applyNumberFormat="1" applyFont="1" applyFill="1" applyBorder="1" applyAlignment="1">
      <alignment horizontal="right"/>
    </xf>
    <xf numFmtId="3" fontId="13" fillId="0" borderId="35" xfId="8" applyNumberFormat="1" applyFont="1" applyFill="1" applyBorder="1" applyAlignment="1">
      <alignment horizontal="right"/>
    </xf>
    <xf numFmtId="0" fontId="27" fillId="0" borderId="0" xfId="8" applyFont="1" applyFill="1" applyBorder="1"/>
    <xf numFmtId="3" fontId="46" fillId="0" borderId="0" xfId="8" applyNumberFormat="1" applyFont="1" applyFill="1" applyBorder="1" applyAlignment="1">
      <alignment horizontal="right"/>
    </xf>
    <xf numFmtId="3" fontId="10" fillId="0" borderId="0" xfId="8" applyNumberFormat="1" applyFont="1" applyFill="1" applyBorder="1" applyAlignment="1">
      <alignment horizontal="right"/>
    </xf>
    <xf numFmtId="1" fontId="5" fillId="0" borderId="0" xfId="8" applyNumberFormat="1" applyFill="1" applyBorder="1"/>
    <xf numFmtId="0" fontId="0" fillId="0" borderId="3" xfId="7" applyFont="1" applyFill="1" applyBorder="1" applyAlignment="1">
      <alignment wrapText="1"/>
    </xf>
    <xf numFmtId="0" fontId="27" fillId="0" borderId="0" xfId="8" applyFont="1" applyFill="1" applyBorder="1" applyAlignment="1"/>
    <xf numFmtId="11" fontId="27" fillId="0" borderId="0" xfId="8" applyNumberFormat="1" applyFont="1" applyFill="1" applyBorder="1"/>
    <xf numFmtId="3" fontId="27" fillId="0" borderId="0" xfId="8" applyNumberFormat="1" applyFont="1" applyFill="1" applyBorder="1"/>
    <xf numFmtId="0" fontId="0" fillId="0" borderId="1" xfId="8" applyFont="1" applyFill="1" applyBorder="1" applyAlignment="1"/>
    <xf numFmtId="11" fontId="0" fillId="0" borderId="1" xfId="8" applyNumberFormat="1" applyFont="1" applyFill="1" applyBorder="1"/>
    <xf numFmtId="3" fontId="10" fillId="0" borderId="1" xfId="8" applyNumberFormat="1" applyFont="1" applyFill="1" applyBorder="1"/>
    <xf numFmtId="0" fontId="48" fillId="0" borderId="4" xfId="20" applyFill="1" applyBorder="1" applyAlignment="1">
      <alignment vertical="top" wrapText="1"/>
    </xf>
    <xf numFmtId="0" fontId="13" fillId="0" borderId="16" xfId="8" applyFont="1" applyFill="1" applyBorder="1" applyAlignment="1">
      <alignment horizontal="left" vertical="top" wrapText="1"/>
    </xf>
    <xf numFmtId="0" fontId="50" fillId="0" borderId="0" xfId="8" applyFont="1"/>
    <xf numFmtId="0" fontId="53" fillId="0" borderId="0" xfId="7" applyFont="1" applyAlignment="1">
      <alignment wrapText="1"/>
    </xf>
    <xf numFmtId="0" fontId="5" fillId="0" borderId="0" xfId="7" applyFont="1" applyAlignment="1">
      <alignment vertical="center" wrapText="1"/>
    </xf>
    <xf numFmtId="3" fontId="46" fillId="6" borderId="0" xfId="1" applyNumberFormat="1" applyFont="1" applyFill="1" applyBorder="1" applyAlignment="1">
      <alignment horizontal="right"/>
    </xf>
    <xf numFmtId="170" fontId="10" fillId="0" borderId="5" xfId="1" applyNumberFormat="1" applyFont="1" applyFill="1" applyBorder="1" applyAlignment="1">
      <alignment horizontal="right" vertical="top" wrapText="1"/>
    </xf>
    <xf numFmtId="43" fontId="10" fillId="0" borderId="5" xfId="1" applyNumberFormat="1" applyFont="1" applyFill="1" applyBorder="1" applyAlignment="1">
      <alignment horizontal="right" vertical="top" wrapText="1"/>
    </xf>
    <xf numFmtId="43" fontId="10" fillId="0" borderId="5" xfId="6" applyNumberFormat="1" applyFont="1" applyFill="1" applyBorder="1" applyAlignment="1">
      <alignment horizontal="right" vertical="top" wrapText="1"/>
    </xf>
    <xf numFmtId="43" fontId="10" fillId="0" borderId="8" xfId="0" applyNumberFormat="1" applyFont="1" applyBorder="1" applyAlignment="1">
      <alignment horizontal="center" vertical="top" wrapText="1"/>
    </xf>
    <xf numFmtId="43" fontId="10" fillId="0" borderId="11" xfId="0" applyNumberFormat="1" applyFont="1" applyBorder="1" applyAlignment="1">
      <alignment horizontal="center" vertical="top" wrapText="1"/>
    </xf>
    <xf numFmtId="170" fontId="10" fillId="0" borderId="5" xfId="6" applyNumberFormat="1" applyFont="1" applyFill="1" applyBorder="1" applyAlignment="1">
      <alignment horizontal="right" vertical="top" wrapText="1"/>
    </xf>
    <xf numFmtId="10" fontId="10" fillId="0" borderId="5" xfId="5" applyNumberFormat="1" applyFont="1" applyFill="1" applyBorder="1" applyAlignment="1">
      <alignment horizontal="right" vertical="top" wrapText="1"/>
    </xf>
    <xf numFmtId="4" fontId="10" fillId="0" borderId="5" xfId="6" applyNumberFormat="1" applyFont="1" applyFill="1" applyBorder="1" applyAlignment="1">
      <alignment horizontal="right" vertical="top" wrapText="1"/>
    </xf>
    <xf numFmtId="4" fontId="10" fillId="0" borderId="5" xfId="1" applyNumberFormat="1" applyFont="1" applyFill="1" applyBorder="1" applyAlignment="1">
      <alignment horizontal="right" vertical="top" wrapText="1"/>
    </xf>
    <xf numFmtId="10" fontId="10" fillId="0" borderId="8" xfId="5" applyNumberFormat="1" applyFont="1" applyBorder="1" applyAlignment="1">
      <alignment horizontal="center" vertical="top" wrapText="1"/>
    </xf>
    <xf numFmtId="10" fontId="10" fillId="0" borderId="11" xfId="5" applyNumberFormat="1" applyFont="1" applyBorder="1" applyAlignment="1">
      <alignment horizontal="center" vertical="top" wrapText="1"/>
    </xf>
    <xf numFmtId="10" fontId="10" fillId="0" borderId="8" xfId="5" applyNumberFormat="1" applyFont="1" applyFill="1" applyBorder="1" applyAlignment="1">
      <alignment horizontal="right" vertical="top" wrapText="1"/>
    </xf>
    <xf numFmtId="4" fontId="10" fillId="0" borderId="8" xfId="0" applyNumberFormat="1" applyFont="1" applyBorder="1" applyAlignment="1">
      <alignment horizontal="right" vertical="top" wrapText="1"/>
    </xf>
    <xf numFmtId="4" fontId="19" fillId="3" borderId="1" xfId="0" applyNumberFormat="1" applyFont="1" applyFill="1" applyBorder="1" applyAlignment="1">
      <alignment horizontal="center" wrapText="1"/>
    </xf>
    <xf numFmtId="4" fontId="10" fillId="0" borderId="8" xfId="5" applyNumberFormat="1" applyFont="1" applyBorder="1" applyAlignment="1">
      <alignment horizontal="right" vertical="top" wrapText="1"/>
    </xf>
    <xf numFmtId="4" fontId="10" fillId="9" borderId="6" xfId="0" applyNumberFormat="1" applyFont="1" applyFill="1" applyBorder="1" applyAlignment="1">
      <alignment horizontal="right" vertical="top" wrapText="1"/>
    </xf>
    <xf numFmtId="4" fontId="10" fillId="9" borderId="8" xfId="0" applyNumberFormat="1" applyFont="1" applyFill="1" applyBorder="1" applyAlignment="1">
      <alignment horizontal="right" vertical="top" wrapText="1"/>
    </xf>
    <xf numFmtId="4" fontId="10" fillId="9" borderId="5" xfId="0" applyNumberFormat="1" applyFont="1" applyFill="1" applyBorder="1" applyAlignment="1">
      <alignment horizontal="right" vertical="top" wrapText="1"/>
    </xf>
    <xf numFmtId="4" fontId="10" fillId="9" borderId="5" xfId="1" applyNumberFormat="1" applyFont="1" applyFill="1" applyBorder="1" applyAlignment="1">
      <alignment horizontal="right" vertical="top" wrapText="1"/>
    </xf>
    <xf numFmtId="4" fontId="10" fillId="9" borderId="9" xfId="1" applyNumberFormat="1" applyFont="1" applyFill="1" applyBorder="1" applyAlignment="1">
      <alignment horizontal="right" vertical="top" wrapText="1"/>
    </xf>
    <xf numFmtId="4" fontId="10" fillId="0" borderId="0" xfId="0" applyNumberFormat="1" applyFont="1" applyAlignment="1">
      <alignment horizontal="right" vertical="top" wrapText="1"/>
    </xf>
    <xf numFmtId="0" fontId="17" fillId="3" borderId="0" xfId="0" applyFont="1" applyFill="1" applyAlignment="1">
      <alignment horizontal="center" wrapText="1"/>
    </xf>
    <xf numFmtId="0" fontId="11" fillId="3" borderId="0" xfId="0" applyFont="1" applyFill="1" applyAlignment="1">
      <alignment horizontal="center"/>
    </xf>
    <xf numFmtId="0" fontId="17" fillId="3" borderId="0" xfId="0" applyFont="1" applyFill="1" applyAlignment="1">
      <alignment horizontal="center"/>
    </xf>
    <xf numFmtId="0" fontId="19" fillId="0" borderId="0" xfId="6" applyFont="1" applyFill="1" applyAlignment="1">
      <alignment horizontal="center" wrapText="1"/>
    </xf>
    <xf numFmtId="0" fontId="13" fillId="0" borderId="18" xfId="6" applyFont="1" applyFill="1" applyBorder="1" applyAlignment="1">
      <alignment horizontal="center" vertical="top" wrapText="1"/>
    </xf>
    <xf numFmtId="0" fontId="13" fillId="0" borderId="35" xfId="6" applyFont="1" applyFill="1" applyBorder="1" applyAlignment="1">
      <alignment horizontal="center" vertical="top" wrapText="1"/>
    </xf>
    <xf numFmtId="0" fontId="13" fillId="0" borderId="17" xfId="6" applyFont="1" applyFill="1" applyBorder="1" applyAlignment="1">
      <alignment horizontal="center" vertical="top" wrapText="1"/>
    </xf>
    <xf numFmtId="0" fontId="19" fillId="3" borderId="18" xfId="0" applyFont="1" applyFill="1" applyBorder="1" applyAlignment="1">
      <alignment horizontal="center" wrapText="1"/>
    </xf>
    <xf numFmtId="0" fontId="19" fillId="3" borderId="2" xfId="0" applyFont="1" applyFill="1" applyBorder="1" applyAlignment="1">
      <alignment horizontal="center" wrapText="1"/>
    </xf>
    <xf numFmtId="0" fontId="19" fillId="3" borderId="17" xfId="0" applyFont="1" applyFill="1" applyBorder="1" applyAlignment="1">
      <alignment horizontal="center" wrapText="1"/>
    </xf>
    <xf numFmtId="0" fontId="19" fillId="3" borderId="4" xfId="0" applyFont="1" applyFill="1" applyBorder="1" applyAlignment="1">
      <alignment horizontal="center" wrapText="1"/>
    </xf>
    <xf numFmtId="0" fontId="13" fillId="0" borderId="18" xfId="0" applyFont="1" applyBorder="1" applyAlignment="1">
      <alignment horizontal="center" vertical="top" wrapText="1"/>
    </xf>
    <xf numFmtId="0" fontId="13" fillId="0" borderId="35" xfId="0" applyFont="1" applyBorder="1" applyAlignment="1">
      <alignment horizontal="center" vertical="top" wrapText="1"/>
    </xf>
    <xf numFmtId="0" fontId="13" fillId="0" borderId="17" xfId="0" applyFont="1" applyBorder="1" applyAlignment="1">
      <alignment horizontal="center" vertical="top" wrapText="1"/>
    </xf>
    <xf numFmtId="4" fontId="4" fillId="3" borderId="19" xfId="0" applyNumberFormat="1" applyFont="1" applyFill="1" applyBorder="1" applyAlignment="1">
      <alignment horizontal="center" vertical="top" wrapText="1"/>
    </xf>
    <xf numFmtId="0" fontId="13" fillId="0" borderId="18" xfId="0" applyFont="1" applyBorder="1" applyAlignment="1">
      <alignment horizontal="right" vertical="top" wrapText="1"/>
    </xf>
    <xf numFmtId="4" fontId="13" fillId="0" borderId="35" xfId="0" applyNumberFormat="1" applyFont="1" applyBorder="1" applyAlignment="1">
      <alignment horizontal="right" vertical="top" wrapText="1"/>
    </xf>
    <xf numFmtId="0" fontId="13" fillId="0" borderId="35" xfId="0" applyFont="1" applyBorder="1" applyAlignment="1">
      <alignment horizontal="right" vertical="top" wrapText="1"/>
    </xf>
    <xf numFmtId="0" fontId="13" fillId="0" borderId="17" xfId="0" applyFont="1" applyBorder="1" applyAlignment="1">
      <alignment horizontal="right" vertical="top" wrapText="1"/>
    </xf>
    <xf numFmtId="4" fontId="5" fillId="6" borderId="0" xfId="8" applyNumberFormat="1" applyFill="1" applyBorder="1" applyAlignment="1">
      <alignment horizontal="right" vertical="center"/>
    </xf>
    <xf numFmtId="0" fontId="0" fillId="6" borderId="0" xfId="8" applyFont="1" applyFill="1" applyBorder="1" applyAlignment="1">
      <alignment horizontal="left" vertical="center"/>
    </xf>
    <xf numFmtId="0" fontId="5" fillId="6" borderId="0" xfId="8" applyFill="1" applyBorder="1" applyAlignment="1">
      <alignment horizontal="left" vertical="center"/>
    </xf>
    <xf numFmtId="0" fontId="10" fillId="6" borderId="0" xfId="10" applyFont="1" applyFill="1" applyBorder="1" applyAlignment="1">
      <alignment horizontal="center" vertical="center" wrapText="1"/>
    </xf>
    <xf numFmtId="0" fontId="5" fillId="6" borderId="3" xfId="7" applyFont="1" applyFill="1" applyBorder="1" applyAlignment="1">
      <alignment horizontal="left" vertical="top" wrapText="1"/>
    </xf>
    <xf numFmtId="4" fontId="5" fillId="6" borderId="1" xfId="8" applyNumberFormat="1" applyFill="1" applyBorder="1" applyAlignment="1">
      <alignment horizontal="right" vertical="center"/>
    </xf>
    <xf numFmtId="0" fontId="5" fillId="6" borderId="4" xfId="7" applyFont="1" applyFill="1" applyBorder="1" applyAlignment="1">
      <alignment horizontal="left" vertical="top" wrapText="1"/>
    </xf>
    <xf numFmtId="0" fontId="4" fillId="0" borderId="18" xfId="8" applyFont="1" applyFill="1" applyBorder="1" applyAlignment="1">
      <alignment horizontal="center" vertical="center" wrapText="1"/>
    </xf>
    <xf numFmtId="0" fontId="4" fillId="0" borderId="7" xfId="8" applyFont="1" applyFill="1" applyBorder="1" applyAlignment="1">
      <alignment horizontal="center" vertical="center" wrapText="1"/>
    </xf>
    <xf numFmtId="0" fontId="10" fillId="0" borderId="3" xfId="7" applyFont="1" applyFill="1" applyBorder="1" applyAlignment="1">
      <alignment horizontal="left" vertical="top" wrapText="1"/>
    </xf>
    <xf numFmtId="0" fontId="4" fillId="0" borderId="2" xfId="8" applyFont="1" applyFill="1" applyBorder="1" applyAlignment="1">
      <alignment horizontal="center" vertical="center" wrapText="1"/>
    </xf>
    <xf numFmtId="0" fontId="5" fillId="0" borderId="0" xfId="7" applyFont="1" applyAlignment="1">
      <alignment horizontal="left" wrapText="1"/>
    </xf>
    <xf numFmtId="0" fontId="10" fillId="0" borderId="17" xfId="7" applyFont="1" applyFill="1" applyBorder="1" applyAlignment="1">
      <alignment horizontal="left" vertical="top" wrapText="1"/>
    </xf>
    <xf numFmtId="0" fontId="10" fillId="0" borderId="4" xfId="7" applyFont="1" applyFill="1" applyBorder="1" applyAlignment="1">
      <alignment horizontal="left" vertical="top" wrapText="1"/>
    </xf>
    <xf numFmtId="0" fontId="0" fillId="0" borderId="0" xfId="7" applyFont="1" applyAlignment="1">
      <alignment horizontal="left" vertical="top" wrapText="1"/>
    </xf>
    <xf numFmtId="0" fontId="5" fillId="0" borderId="0" xfId="7" applyFont="1" applyAlignment="1">
      <alignment horizontal="left" vertical="top" wrapText="1"/>
    </xf>
    <xf numFmtId="0" fontId="5" fillId="6" borderId="1" xfId="8" applyFill="1" applyBorder="1" applyAlignment="1">
      <alignment horizontal="left" vertical="center"/>
    </xf>
    <xf numFmtId="0" fontId="10" fillId="6" borderId="1" xfId="10" applyFont="1" applyFill="1" applyBorder="1" applyAlignment="1">
      <alignment horizontal="center" vertical="center" wrapText="1"/>
    </xf>
    <xf numFmtId="3" fontId="5" fillId="0" borderId="0" xfId="8" applyNumberFormat="1" applyFill="1" applyBorder="1" applyAlignment="1">
      <alignment horizontal="right" vertical="center"/>
    </xf>
    <xf numFmtId="3" fontId="5" fillId="0" borderId="1" xfId="8" applyNumberFormat="1" applyFill="1" applyBorder="1" applyAlignment="1">
      <alignment horizontal="right" vertical="center"/>
    </xf>
    <xf numFmtId="165" fontId="5" fillId="6" borderId="0" xfId="8" applyNumberFormat="1" applyFill="1" applyBorder="1" applyAlignment="1">
      <alignment horizontal="right" vertical="center"/>
    </xf>
    <xf numFmtId="165" fontId="5" fillId="6" borderId="1" xfId="8" applyNumberFormat="1" applyFill="1" applyBorder="1" applyAlignment="1">
      <alignment horizontal="right" vertical="center"/>
    </xf>
    <xf numFmtId="0" fontId="4" fillId="0" borderId="30" xfId="8" applyFont="1" applyFill="1" applyBorder="1" applyAlignment="1">
      <alignment horizontal="center" vertical="center" wrapText="1"/>
    </xf>
    <xf numFmtId="0" fontId="4" fillId="0" borderId="31" xfId="8" applyFont="1" applyFill="1" applyBorder="1" applyAlignment="1">
      <alignment horizontal="center" vertical="center" wrapText="1"/>
    </xf>
    <xf numFmtId="0" fontId="4" fillId="0" borderId="20" xfId="8" applyFont="1" applyFill="1" applyBorder="1" applyAlignment="1">
      <alignment horizontal="center" vertical="center" wrapText="1"/>
    </xf>
    <xf numFmtId="164" fontId="4" fillId="0" borderId="18" xfId="1" applyNumberFormat="1" applyFont="1" applyFill="1" applyBorder="1" applyAlignment="1">
      <alignment horizontal="center" vertical="center" wrapText="1"/>
    </xf>
    <xf numFmtId="164" fontId="4" fillId="0" borderId="7" xfId="1" applyNumberFormat="1" applyFont="1" applyFill="1" applyBorder="1" applyAlignment="1">
      <alignment horizontal="center" vertical="center" wrapText="1"/>
    </xf>
    <xf numFmtId="164" fontId="4" fillId="0" borderId="2" xfId="1" applyNumberFormat="1" applyFont="1" applyFill="1" applyBorder="1" applyAlignment="1">
      <alignment horizontal="center" vertical="center" wrapText="1"/>
    </xf>
    <xf numFmtId="0" fontId="10" fillId="6" borderId="0" xfId="1" applyNumberFormat="1" applyFont="1" applyFill="1" applyBorder="1" applyAlignment="1">
      <alignment horizontal="center" vertical="center" wrapText="1"/>
    </xf>
    <xf numFmtId="0" fontId="10" fillId="6" borderId="1" xfId="1" applyNumberFormat="1" applyFont="1" applyFill="1" applyBorder="1" applyAlignment="1">
      <alignment horizontal="center" vertical="center" wrapText="1"/>
    </xf>
    <xf numFmtId="0" fontId="5" fillId="6" borderId="0" xfId="8" applyFill="1" applyBorder="1" applyAlignment="1">
      <alignment horizontal="center" vertical="center"/>
    </xf>
    <xf numFmtId="164" fontId="5" fillId="6" borderId="0" xfId="1" applyNumberFormat="1" applyFont="1" applyFill="1" applyBorder="1" applyAlignment="1">
      <alignment horizontal="center" vertical="center"/>
    </xf>
    <xf numFmtId="164" fontId="5" fillId="6" borderId="1" xfId="1" applyNumberFormat="1" applyFont="1" applyFill="1" applyBorder="1" applyAlignment="1">
      <alignment horizontal="center" vertical="center"/>
    </xf>
    <xf numFmtId="39" fontId="5" fillId="6" borderId="0" xfId="1" applyNumberFormat="1" applyFont="1" applyFill="1" applyBorder="1" applyAlignment="1">
      <alignment horizontal="right" vertical="center"/>
    </xf>
    <xf numFmtId="0" fontId="0" fillId="6" borderId="3" xfId="7" applyFont="1" applyFill="1" applyBorder="1" applyAlignment="1">
      <alignment horizontal="left" vertical="top" wrapText="1"/>
    </xf>
    <xf numFmtId="0" fontId="5" fillId="6" borderId="1" xfId="8" applyFill="1" applyBorder="1" applyAlignment="1">
      <alignment horizontal="center" vertical="center"/>
    </xf>
    <xf numFmtId="164" fontId="0" fillId="6" borderId="0" xfId="1" applyNumberFormat="1" applyFont="1" applyFill="1" applyBorder="1" applyAlignment="1">
      <alignment horizontal="center" vertical="center"/>
    </xf>
    <xf numFmtId="0" fontId="0" fillId="0" borderId="0" xfId="8" applyFont="1" applyFill="1" applyBorder="1" applyAlignment="1">
      <alignment horizontal="left" wrapText="1"/>
    </xf>
    <xf numFmtId="0" fontId="5" fillId="0" borderId="1" xfId="8" applyFill="1" applyBorder="1" applyAlignment="1">
      <alignment horizontal="left" wrapText="1"/>
    </xf>
    <xf numFmtId="0" fontId="0" fillId="0" borderId="0" xfId="8" applyFont="1" applyFill="1" applyBorder="1" applyAlignment="1">
      <alignment horizontal="center" vertical="center"/>
    </xf>
    <xf numFmtId="0" fontId="5" fillId="0" borderId="1" xfId="8" applyFill="1" applyBorder="1" applyAlignment="1">
      <alignment horizontal="center" vertical="center"/>
    </xf>
    <xf numFmtId="1" fontId="0" fillId="0" borderId="0" xfId="8" applyNumberFormat="1" applyFont="1" applyFill="1" applyBorder="1" applyAlignment="1">
      <alignment horizontal="center" vertical="center"/>
    </xf>
    <xf numFmtId="1" fontId="5" fillId="0" borderId="1" xfId="8" applyNumberFormat="1" applyFill="1" applyBorder="1" applyAlignment="1">
      <alignment horizontal="center" vertical="center"/>
    </xf>
    <xf numFmtId="0" fontId="10" fillId="6" borderId="0" xfId="1" applyNumberFormat="1" applyFont="1" applyFill="1" applyBorder="1" applyAlignment="1">
      <alignment horizontal="center" vertical="top" wrapText="1"/>
    </xf>
    <xf numFmtId="0" fontId="4" fillId="0" borderId="16" xfId="14" applyFont="1" applyFill="1" applyBorder="1" applyAlignment="1">
      <alignment horizontal="left"/>
    </xf>
    <xf numFmtId="0" fontId="0" fillId="0" borderId="0" xfId="7" applyFont="1" applyAlignment="1">
      <alignment horizontal="left" wrapText="1"/>
    </xf>
    <xf numFmtId="0" fontId="5" fillId="6" borderId="0" xfId="8" applyFill="1" applyBorder="1" applyAlignment="1">
      <alignment horizontal="left" wrapText="1"/>
    </xf>
    <xf numFmtId="0" fontId="5" fillId="6" borderId="1" xfId="8" applyFill="1" applyBorder="1" applyAlignment="1">
      <alignment horizontal="left" wrapText="1"/>
    </xf>
    <xf numFmtId="10" fontId="0" fillId="6" borderId="0" xfId="5" applyNumberFormat="1" applyFont="1" applyFill="1" applyBorder="1" applyAlignment="1">
      <alignment horizontal="center" vertical="center"/>
    </xf>
    <xf numFmtId="10" fontId="0" fillId="6" borderId="1" xfId="5" applyNumberFormat="1" applyFont="1" applyFill="1" applyBorder="1" applyAlignment="1">
      <alignment horizontal="center" vertical="center"/>
    </xf>
    <xf numFmtId="0" fontId="0" fillId="0" borderId="3" xfId="7" applyFont="1" applyFill="1" applyBorder="1" applyAlignment="1">
      <alignment horizontal="left" vertical="top" wrapText="1"/>
    </xf>
    <xf numFmtId="0" fontId="5" fillId="0" borderId="3" xfId="7" applyFont="1" applyFill="1" applyBorder="1" applyAlignment="1">
      <alignment horizontal="left" vertical="top" wrapText="1"/>
    </xf>
    <xf numFmtId="0" fontId="0" fillId="6" borderId="0" xfId="8" applyFont="1" applyFill="1" applyBorder="1" applyAlignment="1">
      <alignment horizontal="left" vertical="center" wrapText="1"/>
    </xf>
    <xf numFmtId="0" fontId="5" fillId="6" borderId="0" xfId="8" applyFill="1" applyBorder="1" applyAlignment="1">
      <alignment horizontal="left" vertical="center" wrapText="1"/>
    </xf>
    <xf numFmtId="3" fontId="5" fillId="0" borderId="0" xfId="8" applyNumberFormat="1" applyFill="1" applyBorder="1" applyAlignment="1">
      <alignment horizontal="center" vertical="center"/>
    </xf>
    <xf numFmtId="3" fontId="5" fillId="0" borderId="1" xfId="8" applyNumberFormat="1" applyFill="1" applyBorder="1" applyAlignment="1">
      <alignment horizontal="center" vertical="center"/>
    </xf>
    <xf numFmtId="10" fontId="0" fillId="6" borderId="0" xfId="13" applyNumberFormat="1" applyFont="1" applyFill="1" applyBorder="1" applyAlignment="1">
      <alignment horizontal="center" vertical="center"/>
    </xf>
    <xf numFmtId="10" fontId="0" fillId="6" borderId="1" xfId="13" applyNumberFormat="1" applyFont="1" applyFill="1" applyBorder="1" applyAlignment="1">
      <alignment horizontal="center" vertical="center"/>
    </xf>
    <xf numFmtId="0" fontId="13" fillId="0" borderId="18" xfId="8" applyFont="1" applyFill="1" applyBorder="1" applyAlignment="1">
      <alignment horizontal="left" vertical="center" wrapText="1"/>
    </xf>
    <xf numFmtId="0" fontId="13" fillId="0" borderId="7" xfId="8" applyFont="1" applyFill="1" applyBorder="1" applyAlignment="1">
      <alignment horizontal="left" vertical="center" wrapText="1"/>
    </xf>
    <xf numFmtId="0" fontId="13" fillId="0" borderId="2" xfId="8" applyFont="1" applyFill="1" applyBorder="1" applyAlignment="1">
      <alignment horizontal="left" vertical="center" wrapText="1"/>
    </xf>
    <xf numFmtId="0" fontId="5" fillId="0" borderId="0" xfId="8" applyFill="1" applyBorder="1" applyAlignment="1">
      <alignment horizontal="center" vertical="center"/>
    </xf>
    <xf numFmtId="0" fontId="0" fillId="0" borderId="17" xfId="7" applyFont="1" applyFill="1" applyBorder="1" applyAlignment="1">
      <alignment horizontal="left" vertical="top" wrapText="1"/>
    </xf>
    <xf numFmtId="0" fontId="5" fillId="0" borderId="4" xfId="7" applyFont="1" applyFill="1" applyBorder="1" applyAlignment="1">
      <alignment horizontal="left" vertical="top" wrapText="1"/>
    </xf>
    <xf numFmtId="1" fontId="5" fillId="0" borderId="0" xfId="8" applyNumberFormat="1" applyFill="1" applyBorder="1" applyAlignment="1">
      <alignment horizontal="center" vertical="center"/>
    </xf>
    <xf numFmtId="0" fontId="0" fillId="0" borderId="17" xfId="7" applyFont="1" applyFill="1" applyBorder="1" applyAlignment="1">
      <alignment horizontal="left" wrapText="1"/>
    </xf>
    <xf numFmtId="0" fontId="5" fillId="0" borderId="3" xfId="7" applyFont="1" applyFill="1" applyBorder="1" applyAlignment="1">
      <alignment horizontal="left" wrapText="1"/>
    </xf>
    <xf numFmtId="4" fontId="5" fillId="6" borderId="0" xfId="8" applyNumberFormat="1" applyFill="1" applyBorder="1" applyAlignment="1">
      <alignment horizontal="center" vertical="center"/>
    </xf>
    <xf numFmtId="2" fontId="5" fillId="6" borderId="0" xfId="8" applyNumberFormat="1" applyFill="1" applyBorder="1" applyAlignment="1">
      <alignment horizontal="center" vertical="center"/>
    </xf>
    <xf numFmtId="2" fontId="5" fillId="6" borderId="1" xfId="8" applyNumberFormat="1" applyFill="1" applyBorder="1" applyAlignment="1">
      <alignment horizontal="center" vertical="center"/>
    </xf>
    <xf numFmtId="3" fontId="5" fillId="6" borderId="0" xfId="8" applyNumberFormat="1" applyFont="1" applyFill="1" applyBorder="1" applyAlignment="1">
      <alignment horizontal="center" vertical="center"/>
    </xf>
    <xf numFmtId="2" fontId="5" fillId="6" borderId="0" xfId="8" applyNumberFormat="1" applyFont="1" applyFill="1" applyBorder="1" applyAlignment="1">
      <alignment horizontal="center" vertical="center"/>
    </xf>
    <xf numFmtId="3" fontId="5" fillId="6" borderId="0" xfId="8" applyNumberFormat="1" applyFill="1" applyBorder="1" applyAlignment="1">
      <alignment horizontal="center" vertical="center"/>
    </xf>
    <xf numFmtId="3" fontId="5" fillId="6" borderId="1" xfId="8" applyNumberFormat="1" applyFill="1" applyBorder="1" applyAlignment="1">
      <alignment horizontal="center" vertical="center"/>
    </xf>
    <xf numFmtId="10" fontId="5" fillId="6" borderId="0" xfId="14" applyNumberFormat="1" applyFill="1" applyBorder="1" applyAlignment="1">
      <alignment horizontal="right"/>
    </xf>
    <xf numFmtId="10" fontId="5" fillId="6" borderId="1" xfId="14" applyNumberFormat="1" applyFill="1" applyBorder="1" applyAlignment="1">
      <alignment horizontal="right"/>
    </xf>
    <xf numFmtId="10" fontId="5" fillId="6" borderId="0" xfId="14" applyNumberFormat="1" applyFill="1" applyBorder="1" applyAlignment="1">
      <alignment horizontal="right" vertical="center"/>
    </xf>
    <xf numFmtId="10" fontId="5" fillId="6" borderId="1" xfId="14" applyNumberFormat="1" applyFill="1" applyBorder="1" applyAlignment="1">
      <alignment horizontal="right" vertical="center"/>
    </xf>
    <xf numFmtId="10" fontId="0" fillId="6" borderId="0" xfId="16" applyNumberFormat="1" applyFont="1" applyFill="1" applyBorder="1" applyAlignment="1">
      <alignment horizontal="right" vertical="center"/>
    </xf>
    <xf numFmtId="10" fontId="0" fillId="6" borderId="1" xfId="16" applyNumberFormat="1" applyFont="1" applyFill="1" applyBorder="1" applyAlignment="1">
      <alignment horizontal="right" vertical="center"/>
    </xf>
    <xf numFmtId="165" fontId="5" fillId="6" borderId="0" xfId="14" applyNumberFormat="1" applyFill="1" applyBorder="1" applyAlignment="1">
      <alignment horizontal="right" vertical="center"/>
    </xf>
    <xf numFmtId="165" fontId="5" fillId="6" borderId="1" xfId="14" applyNumberFormat="1" applyFill="1" applyBorder="1" applyAlignment="1">
      <alignment horizontal="right" vertical="center"/>
    </xf>
    <xf numFmtId="10" fontId="0" fillId="6" borderId="0" xfId="14" applyNumberFormat="1" applyFont="1" applyFill="1" applyBorder="1" applyAlignment="1">
      <alignment horizontal="right" vertical="center"/>
    </xf>
    <xf numFmtId="0" fontId="10" fillId="6" borderId="0" xfId="10" applyFont="1" applyFill="1" applyBorder="1" applyAlignment="1">
      <alignment horizontal="center" wrapText="1"/>
    </xf>
    <xf numFmtId="0" fontId="0" fillId="6" borderId="0" xfId="14" applyFont="1" applyFill="1" applyBorder="1" applyAlignment="1">
      <alignment horizontal="left" vertical="center"/>
    </xf>
    <xf numFmtId="0" fontId="5" fillId="6" borderId="1" xfId="14" applyFill="1" applyBorder="1" applyAlignment="1">
      <alignment horizontal="left" vertical="center"/>
    </xf>
    <xf numFmtId="0" fontId="10" fillId="6" borderId="1" xfId="10" applyFont="1" applyFill="1" applyBorder="1" applyAlignment="1">
      <alignment horizontal="center" wrapText="1"/>
    </xf>
    <xf numFmtId="0" fontId="5" fillId="6" borderId="0" xfId="14" applyFill="1" applyBorder="1" applyAlignment="1">
      <alignment horizontal="left" vertical="center"/>
    </xf>
    <xf numFmtId="0" fontId="5" fillId="0" borderId="0" xfId="7" applyFont="1" applyAlignment="1">
      <alignment horizontal="left" vertical="center" wrapText="1"/>
    </xf>
    <xf numFmtId="0" fontId="4" fillId="0" borderId="18" xfId="14" applyFont="1" applyFill="1" applyBorder="1" applyAlignment="1">
      <alignment horizontal="center" vertical="center" wrapText="1"/>
    </xf>
    <xf numFmtId="0" fontId="4" fillId="0" borderId="7" xfId="14" applyFont="1" applyFill="1" applyBorder="1" applyAlignment="1">
      <alignment horizontal="center" vertical="center" wrapText="1"/>
    </xf>
    <xf numFmtId="0" fontId="4" fillId="0" borderId="2" xfId="14" applyFont="1" applyFill="1" applyBorder="1" applyAlignment="1">
      <alignment horizontal="center" vertical="center" wrapText="1"/>
    </xf>
    <xf numFmtId="0" fontId="0" fillId="0" borderId="7" xfId="0" applyBorder="1" applyAlignment="1">
      <alignment horizontal="center" vertical="center" wrapText="1"/>
    </xf>
    <xf numFmtId="0" fontId="0" fillId="0" borderId="2" xfId="0" applyBorder="1" applyAlignment="1">
      <alignment horizontal="center" vertical="center" wrapText="1"/>
    </xf>
    <xf numFmtId="0" fontId="5" fillId="0" borderId="17" xfId="7" applyFont="1" applyFill="1" applyBorder="1" applyAlignment="1">
      <alignment horizontal="left" vertical="top" wrapText="1"/>
    </xf>
    <xf numFmtId="0" fontId="0" fillId="6" borderId="0" xfId="14" applyFont="1" applyFill="1" applyBorder="1" applyAlignment="1">
      <alignment horizontal="left" vertical="center" wrapText="1"/>
    </xf>
    <xf numFmtId="0" fontId="5" fillId="6" borderId="1" xfId="14" applyFill="1" applyBorder="1" applyAlignment="1">
      <alignment horizontal="left" vertical="center" wrapText="1"/>
    </xf>
    <xf numFmtId="0" fontId="0" fillId="6" borderId="0" xfId="14" applyFont="1" applyFill="1" applyBorder="1" applyAlignment="1">
      <alignment horizontal="left" wrapText="1"/>
    </xf>
    <xf numFmtId="0" fontId="5" fillId="6" borderId="1" xfId="14" applyFill="1" applyBorder="1" applyAlignment="1">
      <alignment horizontal="left" wrapText="1"/>
    </xf>
    <xf numFmtId="0" fontId="5" fillId="6" borderId="0" xfId="14" applyFill="1" applyBorder="1" applyAlignment="1">
      <alignment horizontal="left" wrapText="1"/>
    </xf>
    <xf numFmtId="0" fontId="0" fillId="0" borderId="4" xfId="7" applyFont="1" applyFill="1" applyBorder="1" applyAlignment="1">
      <alignment horizontal="left" vertical="top" wrapText="1"/>
    </xf>
    <xf numFmtId="0" fontId="13" fillId="0" borderId="18" xfId="14" applyFont="1" applyFill="1" applyBorder="1" applyAlignment="1">
      <alignment horizontal="center" vertical="center" wrapText="1"/>
    </xf>
    <xf numFmtId="0" fontId="13" fillId="0" borderId="7" xfId="14" applyFont="1" applyFill="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Border="1" applyAlignment="1">
      <alignment horizontal="center" vertical="center" wrapText="1"/>
    </xf>
    <xf numFmtId="0" fontId="9" fillId="0" borderId="17" xfId="7" applyFont="1" applyFill="1" applyBorder="1" applyAlignment="1">
      <alignment horizontal="left" vertical="top" wrapText="1"/>
    </xf>
    <xf numFmtId="0" fontId="9" fillId="0" borderId="3" xfId="7" applyFont="1" applyFill="1" applyBorder="1" applyAlignment="1">
      <alignment horizontal="left" vertical="top" wrapText="1"/>
    </xf>
    <xf numFmtId="0" fontId="0" fillId="0" borderId="32" xfId="7" applyFont="1" applyFill="1" applyBorder="1" applyAlignment="1">
      <alignment horizontal="left" wrapText="1"/>
    </xf>
    <xf numFmtId="0" fontId="0" fillId="0" borderId="33" xfId="7" applyFont="1" applyFill="1" applyBorder="1" applyAlignment="1">
      <alignment horizontal="left" wrapText="1"/>
    </xf>
    <xf numFmtId="0" fontId="23" fillId="0" borderId="0" xfId="8" applyFont="1" applyFill="1" applyBorder="1" applyAlignment="1">
      <alignment horizontal="center" vertical="top" wrapText="1"/>
    </xf>
    <xf numFmtId="0" fontId="5" fillId="6" borderId="1" xfId="8" applyFill="1" applyBorder="1" applyAlignment="1">
      <alignment horizontal="left" vertical="center" wrapText="1"/>
    </xf>
    <xf numFmtId="9" fontId="0" fillId="6" borderId="0" xfId="13" applyFont="1" applyFill="1" applyBorder="1" applyAlignment="1">
      <alignment horizontal="right" vertical="center"/>
    </xf>
    <xf numFmtId="9" fontId="0" fillId="6" borderId="1" xfId="13" applyFont="1" applyFill="1" applyBorder="1" applyAlignment="1">
      <alignment horizontal="right" vertical="center"/>
    </xf>
    <xf numFmtId="3" fontId="0" fillId="6" borderId="0" xfId="8" applyNumberFormat="1" applyFont="1" applyFill="1" applyBorder="1" applyAlignment="1">
      <alignment horizontal="right" vertical="center"/>
    </xf>
    <xf numFmtId="3" fontId="5" fillId="6" borderId="1" xfId="8" applyNumberFormat="1" applyFill="1" applyBorder="1" applyAlignment="1">
      <alignment horizontal="right" vertical="center"/>
    </xf>
    <xf numFmtId="10" fontId="0" fillId="6" borderId="0" xfId="13" applyNumberFormat="1" applyFont="1" applyFill="1" applyBorder="1" applyAlignment="1">
      <alignment horizontal="right" vertical="center"/>
    </xf>
    <xf numFmtId="10" fontId="0" fillId="6" borderId="0" xfId="8" applyNumberFormat="1" applyFont="1" applyFill="1" applyBorder="1" applyAlignment="1">
      <alignment horizontal="right" vertical="center"/>
    </xf>
    <xf numFmtId="10" fontId="5" fillId="6" borderId="0" xfId="8" applyNumberFormat="1" applyFill="1" applyBorder="1" applyAlignment="1">
      <alignment horizontal="right" vertical="center"/>
    </xf>
    <xf numFmtId="0" fontId="5" fillId="6" borderId="16" xfId="8" applyFill="1" applyBorder="1" applyAlignment="1">
      <alignment horizontal="left" vertical="center" wrapText="1"/>
    </xf>
    <xf numFmtId="0" fontId="10" fillId="6" borderId="16" xfId="10" applyFont="1" applyFill="1" applyBorder="1" applyAlignment="1">
      <alignment horizontal="center" vertical="center" wrapText="1"/>
    </xf>
    <xf numFmtId="2" fontId="0" fillId="6" borderId="16" xfId="8" applyNumberFormat="1" applyFont="1" applyFill="1" applyBorder="1" applyAlignment="1">
      <alignment horizontal="right" vertical="center"/>
    </xf>
    <xf numFmtId="2" fontId="5" fillId="6" borderId="1" xfId="8" applyNumberFormat="1" applyFill="1" applyBorder="1" applyAlignment="1">
      <alignment horizontal="right" vertical="center"/>
    </xf>
    <xf numFmtId="9" fontId="0" fillId="6" borderId="16" xfId="13" applyFont="1" applyFill="1" applyBorder="1" applyAlignment="1">
      <alignment horizontal="right" vertical="center"/>
    </xf>
    <xf numFmtId="10" fontId="0" fillId="6" borderId="16" xfId="13" applyNumberFormat="1" applyFont="1" applyFill="1" applyBorder="1" applyAlignment="1">
      <alignment horizontal="right" vertical="center"/>
    </xf>
    <xf numFmtId="10" fontId="0" fillId="6" borderId="1" xfId="13" applyNumberFormat="1" applyFont="1" applyFill="1" applyBorder="1" applyAlignment="1">
      <alignment horizontal="right" vertical="center"/>
    </xf>
    <xf numFmtId="2" fontId="0" fillId="6" borderId="0" xfId="8" applyNumberFormat="1" applyFont="1" applyFill="1" applyBorder="1" applyAlignment="1">
      <alignment horizontal="right" vertical="center"/>
    </xf>
    <xf numFmtId="0" fontId="0" fillId="0" borderId="31" xfId="0" applyBorder="1" applyAlignment="1">
      <alignment horizontal="center" vertical="center" wrapText="1"/>
    </xf>
    <xf numFmtId="0" fontId="0" fillId="0" borderId="20" xfId="0" applyBorder="1" applyAlignment="1">
      <alignment horizontal="center" vertical="center" wrapText="1"/>
    </xf>
    <xf numFmtId="0" fontId="0" fillId="0" borderId="17" xfId="7" applyFont="1" applyFill="1" applyBorder="1" applyAlignment="1">
      <alignment horizontal="left" vertical="center" wrapText="1"/>
    </xf>
    <xf numFmtId="0" fontId="5" fillId="0" borderId="3" xfId="7" applyFont="1" applyFill="1" applyBorder="1" applyAlignment="1">
      <alignment horizontal="left" vertical="center" wrapText="1"/>
    </xf>
    <xf numFmtId="0" fontId="5" fillId="6" borderId="0" xfId="8" applyFont="1" applyFill="1" applyBorder="1" applyAlignment="1">
      <alignment horizontal="left" vertical="center" wrapText="1"/>
    </xf>
    <xf numFmtId="0" fontId="5" fillId="6" borderId="1" xfId="8" applyFont="1" applyFill="1" applyBorder="1" applyAlignment="1">
      <alignment horizontal="left" vertical="center"/>
    </xf>
    <xf numFmtId="0" fontId="4" fillId="0" borderId="30" xfId="8" applyFont="1" applyFill="1" applyBorder="1" applyAlignment="1">
      <alignment vertical="center" wrapText="1"/>
    </xf>
    <xf numFmtId="0" fontId="4" fillId="0" borderId="20" xfId="0" applyFont="1" applyBorder="1" applyAlignment="1">
      <alignment vertical="center" wrapText="1"/>
    </xf>
    <xf numFmtId="0" fontId="0" fillId="6" borderId="16" xfId="8" applyFont="1" applyFill="1" applyBorder="1" applyAlignment="1">
      <alignment horizontal="left" vertical="center" wrapText="1"/>
    </xf>
    <xf numFmtId="10" fontId="4" fillId="6" borderId="0" xfId="14" applyNumberFormat="1" applyFont="1" applyFill="1" applyBorder="1" applyAlignment="1">
      <alignment horizontal="right"/>
    </xf>
    <xf numFmtId="0" fontId="0" fillId="0" borderId="0" xfId="14" applyFont="1" applyFill="1" applyBorder="1" applyAlignment="1">
      <alignment horizontal="left" vertical="center"/>
    </xf>
    <xf numFmtId="0" fontId="5" fillId="0" borderId="1" xfId="14" applyFill="1" applyBorder="1" applyAlignment="1">
      <alignment horizontal="left" vertical="center"/>
    </xf>
    <xf numFmtId="0" fontId="10" fillId="0" borderId="0" xfId="10" applyFont="1" applyFill="1" applyBorder="1" applyAlignment="1">
      <alignment horizontal="center" vertical="center" wrapText="1"/>
    </xf>
    <xf numFmtId="0" fontId="10" fillId="0" borderId="1" xfId="10" applyFont="1" applyFill="1" applyBorder="1" applyAlignment="1">
      <alignment horizontal="center" vertical="center" wrapText="1"/>
    </xf>
    <xf numFmtId="10" fontId="0" fillId="0" borderId="0" xfId="15" applyNumberFormat="1" applyFont="1" applyFill="1" applyBorder="1" applyAlignment="1">
      <alignment horizontal="right" vertical="center"/>
    </xf>
    <xf numFmtId="10" fontId="0" fillId="0" borderId="1" xfId="15" applyNumberFormat="1" applyFont="1" applyFill="1" applyBorder="1" applyAlignment="1">
      <alignment horizontal="right" vertical="center"/>
    </xf>
    <xf numFmtId="0" fontId="5" fillId="0" borderId="0" xfId="14" applyFill="1" applyBorder="1" applyAlignment="1">
      <alignment horizontal="left" vertical="center"/>
    </xf>
    <xf numFmtId="0" fontId="4" fillId="0" borderId="18" xfId="14" applyFont="1" applyFill="1" applyBorder="1" applyAlignment="1">
      <alignment horizontal="center" vertical="top" wrapText="1"/>
    </xf>
    <xf numFmtId="0" fontId="4" fillId="0" borderId="2" xfId="14" applyFont="1" applyFill="1" applyBorder="1" applyAlignment="1">
      <alignment horizontal="center" vertical="top" wrapText="1"/>
    </xf>
    <xf numFmtId="0" fontId="13" fillId="0" borderId="18" xfId="10" applyFont="1" applyFill="1" applyBorder="1" applyAlignment="1">
      <alignment horizontal="center" vertical="center" wrapText="1"/>
    </xf>
    <xf numFmtId="0" fontId="13" fillId="0" borderId="7" xfId="10" applyFont="1" applyFill="1" applyBorder="1" applyAlignment="1">
      <alignment horizontal="center" vertical="center" wrapText="1"/>
    </xf>
    <xf numFmtId="0" fontId="13" fillId="0" borderId="2" xfId="10" applyFont="1" applyFill="1" applyBorder="1" applyAlignment="1">
      <alignment horizontal="center" vertical="center" wrapText="1"/>
    </xf>
    <xf numFmtId="165" fontId="0" fillId="6" borderId="0" xfId="15" applyNumberFormat="1" applyFont="1" applyFill="1" applyBorder="1" applyAlignment="1">
      <alignment horizontal="center" vertical="center"/>
    </xf>
    <xf numFmtId="10" fontId="0" fillId="6" borderId="0" xfId="15" applyNumberFormat="1" applyFont="1" applyFill="1" applyBorder="1" applyAlignment="1">
      <alignment horizontal="center" vertical="center"/>
    </xf>
    <xf numFmtId="10" fontId="0" fillId="6" borderId="1" xfId="15" applyNumberFormat="1" applyFont="1" applyFill="1" applyBorder="1" applyAlignment="1">
      <alignment horizontal="center" vertical="center"/>
    </xf>
    <xf numFmtId="0" fontId="4" fillId="0" borderId="18" xfId="14" applyFont="1" applyFill="1" applyBorder="1" applyAlignment="1">
      <alignment horizontal="left" vertical="center" wrapText="1"/>
    </xf>
    <xf numFmtId="0" fontId="4" fillId="0" borderId="7" xfId="14" applyFont="1" applyFill="1" applyBorder="1" applyAlignment="1">
      <alignment horizontal="left" vertical="center" wrapText="1"/>
    </xf>
    <xf numFmtId="0" fontId="4" fillId="0" borderId="2" xfId="14" applyFont="1" applyFill="1" applyBorder="1" applyAlignment="1">
      <alignment horizontal="left" vertical="center" wrapText="1"/>
    </xf>
    <xf numFmtId="0" fontId="4" fillId="0" borderId="18" xfId="14" applyFont="1" applyFill="1" applyBorder="1" applyAlignment="1">
      <alignment horizontal="left" vertical="top" wrapText="1"/>
    </xf>
    <xf numFmtId="0" fontId="4" fillId="0" borderId="2" xfId="14" applyFont="1" applyFill="1" applyBorder="1" applyAlignment="1">
      <alignment horizontal="left" vertical="top" wrapText="1"/>
    </xf>
    <xf numFmtId="0" fontId="5" fillId="6" borderId="0" xfId="14" applyFill="1" applyBorder="1" applyAlignment="1">
      <alignment horizontal="left" vertical="center" wrapText="1"/>
    </xf>
    <xf numFmtId="0" fontId="4" fillId="0" borderId="16" xfId="14" applyFont="1" applyFill="1" applyBorder="1" applyAlignment="1">
      <alignment horizontal="left" wrapText="1"/>
    </xf>
    <xf numFmtId="0" fontId="4" fillId="0" borderId="16" xfId="14" applyFont="1" applyFill="1" applyBorder="1" applyAlignment="1">
      <alignment vertical="center" wrapText="1"/>
    </xf>
    <xf numFmtId="0" fontId="29" fillId="0" borderId="0" xfId="0" applyFont="1" applyAlignment="1">
      <alignment horizontal="left" vertical="center"/>
    </xf>
  </cellXfs>
  <cellStyles count="22">
    <cellStyle name="Bad" xfId="20" builtinId="27"/>
    <cellStyle name="Comma" xfId="1" builtinId="3"/>
    <cellStyle name="Comma 2" xfId="4" xr:uid="{00000000-0005-0000-0000-000001000000}"/>
    <cellStyle name="Comma 2 2" xfId="17" xr:uid="{00000000-0005-0000-0000-000002000000}"/>
    <cellStyle name="Comma 3" xfId="15" xr:uid="{00000000-0005-0000-0000-000003000000}"/>
    <cellStyle name="Comma 4" xfId="12" xr:uid="{00000000-0005-0000-0000-000004000000}"/>
    <cellStyle name="Currency 3" xfId="3" xr:uid="{00000000-0005-0000-0000-000006000000}"/>
    <cellStyle name="Good" xfId="6" builtinId="26"/>
    <cellStyle name="Good 2" xfId="18" xr:uid="{17076460-BF1E-4B7B-B423-9CF3F335461A}"/>
    <cellStyle name="Neutral 2" xfId="9" xr:uid="{00000000-0005-0000-0000-000008000000}"/>
    <cellStyle name="Neutral 2 2" xfId="11" xr:uid="{00000000-0005-0000-0000-000009000000}"/>
    <cellStyle name="Normal" xfId="0" builtinId="0"/>
    <cellStyle name="Normal 2" xfId="7" xr:uid="{00000000-0005-0000-0000-00000B000000}"/>
    <cellStyle name="Normal 2 3" xfId="10" xr:uid="{00000000-0005-0000-0000-00000C000000}"/>
    <cellStyle name="Normal 3" xfId="2" xr:uid="{00000000-0005-0000-0000-00000D000000}"/>
    <cellStyle name="Normal 4" xfId="14" xr:uid="{00000000-0005-0000-0000-00000E000000}"/>
    <cellStyle name="Normal 5" xfId="8" xr:uid="{00000000-0005-0000-0000-00000F000000}"/>
    <cellStyle name="Normal 6" xfId="21" xr:uid="{B19BEA82-819B-4D9B-8A24-DF5763496381}"/>
    <cellStyle name="Normal_Sheet1" xfId="19" xr:uid="{D9D1B7CE-98EF-48C0-9D9F-61E5EC9F4700}"/>
    <cellStyle name="Percent" xfId="5" builtinId="5"/>
    <cellStyle name="Percent 2" xfId="16" xr:uid="{00000000-0005-0000-0000-000011000000}"/>
    <cellStyle name="Percent 3" xfId="13" xr:uid="{00000000-0005-0000-0000-000012000000}"/>
  </cellStyles>
  <dxfs count="0"/>
  <tableStyles count="0" defaultTableStyle="TableStyleMedium2" defaultPivotStyle="PivotStyleLight16"/>
  <colors>
    <mruColors>
      <color rgb="FFC6EFC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y\Dropbox%20(Grounded%20Research)\Grounded%20Research%20Team%20Folder\Projects\PG&amp;E\2018.08%20Supporting%20the%20Annual%20Metrics\2017%20Master%20Documents%20from%20PG&amp;E\BP%20Metrics%20-%202017%20-%20MASTER%20WORKBOOK_G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carolyin2015\Documents\&#8226;&#8226;%20CA%20IOUs\-%20-%20Strategy%20and%20Compliance\Business%20Plans\BP%20Metrics\60%20Day%20Metrics%20Filing\Draft%20Deliverables\ET%20&amp;%20WET%20MetricsTemplateD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row r="3">
          <cell r="D3" t="str">
            <v xml:space="preserve">Portfolio Level (PL)– All Sectors </v>
          </cell>
          <cell r="E3" t="str">
            <v>MetricsPort</v>
          </cell>
        </row>
        <row r="4">
          <cell r="D4" t="str">
            <v>Residential (RSF)</v>
          </cell>
          <cell r="E4" t="str">
            <v>MetricsRSF</v>
          </cell>
        </row>
        <row r="5">
          <cell r="D5" t="str">
            <v>Residential Sector – Multi-family (RMF)</v>
          </cell>
          <cell r="E5" t="str">
            <v>MetricsRMF</v>
          </cell>
        </row>
        <row r="6">
          <cell r="D6" t="str">
            <v xml:space="preserve">Commercial Sector (C) </v>
          </cell>
          <cell r="E6" t="str">
            <v>MetricsCom</v>
          </cell>
        </row>
        <row r="7">
          <cell r="D7" t="str">
            <v>Public Sector (P)</v>
          </cell>
          <cell r="E7" t="str">
            <v>MetricsPub</v>
          </cell>
        </row>
        <row r="8">
          <cell r="D8" t="str">
            <v>Industrial (I)</v>
          </cell>
          <cell r="E8" t="str">
            <v>MetricsInd</v>
          </cell>
        </row>
        <row r="9">
          <cell r="D9" t="str">
            <v>Agricultural (A)</v>
          </cell>
          <cell r="E9" t="str">
            <v>MetricsAg</v>
          </cell>
        </row>
        <row r="10">
          <cell r="D10" t="str">
            <v>Codes &amp; Standards (CS)</v>
          </cell>
          <cell r="E10" t="str">
            <v>MetricsCS</v>
          </cell>
        </row>
        <row r="11">
          <cell r="D11" t="str">
            <v>Workforce Education and Training (WET)</v>
          </cell>
          <cell r="E11" t="str">
            <v>MetricsWET</v>
          </cell>
        </row>
        <row r="12">
          <cell r="D12" t="str">
            <v>Emerging Technologies (ET)</v>
          </cell>
          <cell r="E12" t="str">
            <v>MetricsET</v>
          </cell>
        </row>
      </sheetData>
      <sheetData sheetId="1"/>
      <sheetData sheetId="2"/>
      <sheetData sheetId="3">
        <row r="2">
          <cell r="C2" t="str">
            <v>Data Point</v>
          </cell>
          <cell r="D2" t="str">
            <v>Agricultural</v>
          </cell>
          <cell r="E2" t="str">
            <v>Commercial</v>
          </cell>
          <cell r="F2" t="str">
            <v>Industrial</v>
          </cell>
          <cell r="G2" t="str">
            <v>Public</v>
          </cell>
          <cell r="H2" t="str">
            <v>Res - Single Fam</v>
          </cell>
          <cell r="I2" t="str">
            <v>Res - Multi-Fam</v>
          </cell>
        </row>
        <row r="3">
          <cell r="C3" t="str">
            <v>Total # of Sector Customers</v>
          </cell>
          <cell r="D3">
            <v>117787</v>
          </cell>
          <cell r="E3">
            <v>639742</v>
          </cell>
          <cell r="F3">
            <v>62876</v>
          </cell>
          <cell r="G3">
            <v>75222</v>
          </cell>
          <cell r="H3">
            <v>4503484</v>
          </cell>
          <cell r="I3">
            <v>2203804</v>
          </cell>
        </row>
        <row r="4">
          <cell r="C4" t="str">
            <v>Total # of Large Customers</v>
          </cell>
          <cell r="D4">
            <v>3742</v>
          </cell>
          <cell r="E4">
            <v>12135</v>
          </cell>
          <cell r="F4">
            <v>2451</v>
          </cell>
        </row>
        <row r="5">
          <cell r="C5" t="str">
            <v>Total # of Medium Customers</v>
          </cell>
          <cell r="D5">
            <v>31659</v>
          </cell>
          <cell r="E5">
            <v>116106</v>
          </cell>
          <cell r="F5">
            <v>11472</v>
          </cell>
        </row>
        <row r="6">
          <cell r="C6" t="str">
            <v>Total # of Small Customers</v>
          </cell>
          <cell r="D6">
            <v>82386</v>
          </cell>
          <cell r="E6">
            <v>511501</v>
          </cell>
          <cell r="F6">
            <v>48953</v>
          </cell>
        </row>
        <row r="7">
          <cell r="C7" t="str">
            <v>Total # of DAC Customers</v>
          </cell>
          <cell r="H7">
            <v>545519</v>
          </cell>
          <cell r="I7">
            <v>265155</v>
          </cell>
        </row>
        <row r="8">
          <cell r="C8" t="str">
            <v>Total # of HTR Customers</v>
          </cell>
          <cell r="E8">
            <v>260770</v>
          </cell>
          <cell r="H8">
            <v>677272</v>
          </cell>
          <cell r="I8">
            <v>214995</v>
          </cell>
        </row>
        <row r="9">
          <cell r="C9" t="str">
            <v># of Participating Customers</v>
          </cell>
          <cell r="D9">
            <v>1588</v>
          </cell>
          <cell r="E9">
            <v>15009</v>
          </cell>
          <cell r="F9">
            <v>558</v>
          </cell>
          <cell r="G9">
            <v>1398</v>
          </cell>
          <cell r="H9">
            <v>51479</v>
          </cell>
          <cell r="I9">
            <v>6317</v>
          </cell>
        </row>
        <row r="10">
          <cell r="C10" t="str">
            <v># of Participating Large Customers</v>
          </cell>
          <cell r="D10">
            <v>308</v>
          </cell>
          <cell r="E10">
            <v>4602</v>
          </cell>
          <cell r="F10">
            <v>149</v>
          </cell>
        </row>
        <row r="11">
          <cell r="C11" t="str">
            <v># of Participating Medium Customers</v>
          </cell>
          <cell r="D11">
            <v>770</v>
          </cell>
          <cell r="E11">
            <v>5805</v>
          </cell>
          <cell r="F11">
            <v>224</v>
          </cell>
        </row>
        <row r="12">
          <cell r="C12" t="str">
            <v># of Participating Small Customers</v>
          </cell>
          <cell r="D12">
            <v>510</v>
          </cell>
          <cell r="E12">
            <v>4602</v>
          </cell>
          <cell r="F12">
            <v>185</v>
          </cell>
        </row>
        <row r="13">
          <cell r="C13" t="str">
            <v># of Participating DAC Customers</v>
          </cell>
          <cell r="H13">
            <v>11957</v>
          </cell>
          <cell r="I13">
            <v>2313</v>
          </cell>
        </row>
        <row r="14">
          <cell r="C14" t="str">
            <v># of Participating HTR Customers</v>
          </cell>
          <cell r="E14">
            <v>4702</v>
          </cell>
          <cell r="H14">
            <v>13005</v>
          </cell>
          <cell r="I14">
            <v>1984</v>
          </cell>
        </row>
        <row r="15">
          <cell r="C15" t="str">
            <v>Total # of Projects</v>
          </cell>
          <cell r="G15">
            <v>912</v>
          </cell>
          <cell r="I15">
            <v>9482</v>
          </cell>
        </row>
        <row r="16">
          <cell r="C16" t="str">
            <v>Total annual sector max demand (kW)</v>
          </cell>
          <cell r="E16">
            <v>13715716.945500001</v>
          </cell>
          <cell r="F16">
            <v>5674108.1699999999</v>
          </cell>
        </row>
        <row r="17">
          <cell r="C17" t="str">
            <v>Total annual sector elec usage (kWh)</v>
          </cell>
          <cell r="E17">
            <v>33942505759.975399</v>
          </cell>
          <cell r="F17">
            <v>9302621423.8720608</v>
          </cell>
        </row>
        <row r="18">
          <cell r="C18" t="str">
            <v>Total annual sector gas usage (therms)</v>
          </cell>
          <cell r="E18">
            <v>1099729865.5796299</v>
          </cell>
          <cell r="F18">
            <v>3885045880.7884898</v>
          </cell>
        </row>
        <row r="19">
          <cell r="C19" t="str">
            <v>Total sector energy usage (Btu)</v>
          </cell>
          <cell r="G19">
            <v>36372575370904.5</v>
          </cell>
        </row>
        <row r="20">
          <cell r="C20" t="str">
            <v>Total sq. ft. of all sector customers</v>
          </cell>
          <cell r="E20">
            <v>2082752874.3275604</v>
          </cell>
          <cell r="I20">
            <v>2006709876.6389234</v>
          </cell>
        </row>
        <row r="21">
          <cell r="C21" t="str">
            <v>Sq. ft. of participating customers</v>
          </cell>
          <cell r="E21">
            <v>48863507.305730052</v>
          </cell>
          <cell r="I21">
            <v>5752047.954685661</v>
          </cell>
        </row>
        <row r="22">
          <cell r="C22" t="str">
            <v>Sq. ft. of benchmarked customers</v>
          </cell>
          <cell r="E22">
            <v>248114499</v>
          </cell>
          <cell r="I22">
            <v>389722.41959877522</v>
          </cell>
        </row>
        <row r="23">
          <cell r="C23" t="str">
            <v>Sq. ft. of benchmarked large customers</v>
          </cell>
        </row>
        <row r="24">
          <cell r="C24" t="str">
            <v>Sq. ft. of benchmarked medium customers</v>
          </cell>
        </row>
        <row r="25">
          <cell r="C25" t="str">
            <v>Sq. ft. of benchmarked small customers</v>
          </cell>
        </row>
        <row r="26">
          <cell r="C26" t="str">
            <v>Total # of benchmarked customers</v>
          </cell>
          <cell r="E26">
            <v>1538</v>
          </cell>
          <cell r="G26">
            <v>479</v>
          </cell>
          <cell r="I26">
            <v>428</v>
          </cell>
        </row>
        <row r="27">
          <cell r="C27" t="str">
            <v># of benchmarked large customers</v>
          </cell>
          <cell r="E27">
            <v>415</v>
          </cell>
        </row>
        <row r="28">
          <cell r="C28" t="str">
            <v># of benchmarked medium customers</v>
          </cell>
          <cell r="E28">
            <v>642</v>
          </cell>
        </row>
        <row r="29">
          <cell r="C29" t="str">
            <v># of benchmarked small customers</v>
          </cell>
          <cell r="E29">
            <v>481</v>
          </cell>
        </row>
        <row r="30">
          <cell r="C30" t="str">
            <v># of benchmarked DAC customers</v>
          </cell>
        </row>
        <row r="31">
          <cell r="C31" t="str">
            <v># of benchmarked HTR customers</v>
          </cell>
          <cell r="E31">
            <v>433</v>
          </cell>
          <cell r="I31">
            <v>56</v>
          </cell>
        </row>
        <row r="33">
          <cell r="A33" t="str">
            <v>Index</v>
          </cell>
          <cell r="B33" t="str">
            <v>Segment</v>
          </cell>
          <cell r="C33" t="str">
            <v>Metric Description</v>
          </cell>
          <cell r="D33" t="str">
            <v>Data Type</v>
          </cell>
          <cell r="E33" t="str">
            <v>PG&amp;E Source</v>
          </cell>
          <cell r="F33" t="str">
            <v>Metric</v>
          </cell>
          <cell r="G33" t="str">
            <v>Numerator</v>
          </cell>
          <cell r="H33" t="str">
            <v>Denominator</v>
          </cell>
          <cell r="I33" t="str">
            <v>Numerator Description</v>
          </cell>
          <cell r="J33" t="str">
            <v>Denominator Description</v>
          </cell>
        </row>
        <row r="34">
          <cell r="A34">
            <v>13</v>
          </cell>
          <cell r="B34" t="str">
            <v>Portfolio</v>
          </cell>
          <cell r="C34" t="str">
            <v>First year annual kW gross in Disadvantaged Communities</v>
          </cell>
          <cell r="D34" t="str">
            <v>Metric</v>
          </cell>
          <cell r="E34" t="str">
            <v>MDA Team</v>
          </cell>
          <cell r="F34">
            <v>21120</v>
          </cell>
          <cell r="I34" t="str">
            <v>N/A</v>
          </cell>
          <cell r="J34" t="str">
            <v>N/A</v>
          </cell>
        </row>
        <row r="35">
          <cell r="A35">
            <v>14</v>
          </cell>
          <cell r="B35" t="str">
            <v>Portfolio</v>
          </cell>
          <cell r="C35" t="str">
            <v>First year annual kW net in Disadvantaged Communities</v>
          </cell>
          <cell r="D35" t="str">
            <v>Metric</v>
          </cell>
          <cell r="E35" t="str">
            <v>MDA Team</v>
          </cell>
          <cell r="F35">
            <v>13440</v>
          </cell>
          <cell r="I35" t="str">
            <v>N/A</v>
          </cell>
          <cell r="J35" t="str">
            <v>N/A</v>
          </cell>
        </row>
        <row r="36">
          <cell r="A36">
            <v>15</v>
          </cell>
          <cell r="B36" t="str">
            <v>Portfolio</v>
          </cell>
          <cell r="C36" t="str">
            <v>First year annual kWh gross in Disadvantaged Communities</v>
          </cell>
          <cell r="D36" t="str">
            <v>Metric</v>
          </cell>
          <cell r="E36" t="str">
            <v>MDA Team</v>
          </cell>
          <cell r="F36">
            <v>93840000</v>
          </cell>
          <cell r="I36" t="str">
            <v>N/A</v>
          </cell>
          <cell r="J36" t="str">
            <v>N/A</v>
          </cell>
        </row>
        <row r="37">
          <cell r="A37">
            <v>16</v>
          </cell>
          <cell r="B37" t="str">
            <v>Portfolio</v>
          </cell>
          <cell r="C37" t="str">
            <v>First year annual kWh net in Disadvantaged Communities</v>
          </cell>
          <cell r="D37" t="str">
            <v>Metric</v>
          </cell>
          <cell r="E37" t="str">
            <v>MDA Team</v>
          </cell>
          <cell r="F37">
            <v>58850000</v>
          </cell>
          <cell r="I37" t="str">
            <v>N/A</v>
          </cell>
          <cell r="J37" t="str">
            <v>N/A</v>
          </cell>
        </row>
        <row r="38">
          <cell r="A38">
            <v>17</v>
          </cell>
          <cell r="B38" t="str">
            <v>Portfolio</v>
          </cell>
          <cell r="C38" t="str">
            <v>First year annual Therm gross in Disadvantaged Communities</v>
          </cell>
          <cell r="D38" t="str">
            <v>Metric</v>
          </cell>
          <cell r="E38" t="str">
            <v>MDA Team</v>
          </cell>
          <cell r="F38">
            <v>2040000</v>
          </cell>
          <cell r="I38" t="str">
            <v>N/A</v>
          </cell>
          <cell r="J38" t="str">
            <v>N/A</v>
          </cell>
        </row>
        <row r="39">
          <cell r="A39">
            <v>18</v>
          </cell>
          <cell r="B39" t="str">
            <v>Portfolio</v>
          </cell>
          <cell r="C39" t="str">
            <v>First year annual Therm net in Disadvantaged Communities</v>
          </cell>
          <cell r="D39" t="str">
            <v>Metric</v>
          </cell>
          <cell r="E39" t="str">
            <v>MDA Team</v>
          </cell>
          <cell r="F39">
            <v>1180000</v>
          </cell>
          <cell r="I39" t="str">
            <v>N/A</v>
          </cell>
          <cell r="J39" t="str">
            <v>N/A</v>
          </cell>
        </row>
        <row r="40">
          <cell r="A40">
            <v>19</v>
          </cell>
          <cell r="B40" t="str">
            <v>Portfolio</v>
          </cell>
          <cell r="C40" t="str">
            <v>Lifecycle ex-ante kW gross in Disadvantaged Communities</v>
          </cell>
          <cell r="D40" t="str">
            <v>Metric</v>
          </cell>
          <cell r="E40" t="str">
            <v>MDA Team</v>
          </cell>
          <cell r="F40">
            <v>205010</v>
          </cell>
          <cell r="I40" t="str">
            <v>N/A</v>
          </cell>
          <cell r="J40" t="str">
            <v>N/A</v>
          </cell>
        </row>
        <row r="41">
          <cell r="A41">
            <v>20</v>
          </cell>
          <cell r="B41" t="str">
            <v>Portfolio</v>
          </cell>
          <cell r="C41" t="str">
            <v>Lifecycle ex-ante kW net in Disadvantaged Communities</v>
          </cell>
          <cell r="D41" t="str">
            <v>Metric</v>
          </cell>
          <cell r="E41" t="str">
            <v>MDA Team</v>
          </cell>
          <cell r="F41">
            <v>132130</v>
          </cell>
          <cell r="I41" t="str">
            <v>N/A</v>
          </cell>
          <cell r="J41" t="str">
            <v>N/A</v>
          </cell>
        </row>
        <row r="42">
          <cell r="A42">
            <v>21</v>
          </cell>
          <cell r="B42" t="str">
            <v>Portfolio</v>
          </cell>
          <cell r="C42" t="str">
            <v>Lifecycle ex-ante kWh gross in Disadvantaged Communities</v>
          </cell>
          <cell r="D42" t="str">
            <v>Metric</v>
          </cell>
          <cell r="E42" t="str">
            <v>MDA Team</v>
          </cell>
          <cell r="F42">
            <v>1044750000</v>
          </cell>
          <cell r="I42" t="str">
            <v>N/A</v>
          </cell>
          <cell r="J42" t="str">
            <v>N/A</v>
          </cell>
        </row>
        <row r="43">
          <cell r="A43">
            <v>22</v>
          </cell>
          <cell r="B43" t="str">
            <v>Portfolio</v>
          </cell>
          <cell r="C43" t="str">
            <v>Lifecycle ex-ante kWh net in Disadvantaged Communities</v>
          </cell>
          <cell r="D43" t="str">
            <v>Metric</v>
          </cell>
          <cell r="E43" t="str">
            <v>MDA Team</v>
          </cell>
          <cell r="F43">
            <v>652530000</v>
          </cell>
          <cell r="I43" t="str">
            <v>N/A</v>
          </cell>
          <cell r="J43" t="str">
            <v>N/A</v>
          </cell>
        </row>
        <row r="44">
          <cell r="A44">
            <v>23</v>
          </cell>
          <cell r="B44" t="str">
            <v>Portfolio</v>
          </cell>
          <cell r="C44" t="str">
            <v>Lifecycle ex-ante Therm gross in Disadvantaged Communities</v>
          </cell>
          <cell r="D44" t="str">
            <v>Metric</v>
          </cell>
          <cell r="E44" t="str">
            <v>MDA Team</v>
          </cell>
          <cell r="F44">
            <v>26320000</v>
          </cell>
          <cell r="I44" t="str">
            <v>N/A</v>
          </cell>
          <cell r="J44" t="str">
            <v>N/A</v>
          </cell>
        </row>
        <row r="45">
          <cell r="A45">
            <v>24</v>
          </cell>
          <cell r="B45" t="str">
            <v>Portfolio</v>
          </cell>
          <cell r="C45" t="str">
            <v>Lifecycle ex-ante Therm net in Disadvantaged Communities</v>
          </cell>
          <cell r="D45" t="str">
            <v>Metric</v>
          </cell>
          <cell r="E45" t="str">
            <v>MDA Team</v>
          </cell>
          <cell r="F45">
            <v>15230000</v>
          </cell>
          <cell r="I45" t="str">
            <v>N/A</v>
          </cell>
          <cell r="J45" t="str">
            <v>N/A</v>
          </cell>
        </row>
        <row r="46">
          <cell r="A46">
            <v>25</v>
          </cell>
          <cell r="B46" t="str">
            <v>Portfolio</v>
          </cell>
          <cell r="C46" t="str">
            <v>First year annual kW gross in Hard-to-Reach Markets</v>
          </cell>
          <cell r="D46" t="str">
            <v>Metric</v>
          </cell>
          <cell r="E46" t="str">
            <v>MDA Team</v>
          </cell>
          <cell r="F46">
            <v>35780</v>
          </cell>
          <cell r="I46" t="str">
            <v>N/A</v>
          </cell>
          <cell r="J46" t="str">
            <v>N/A</v>
          </cell>
        </row>
        <row r="47">
          <cell r="A47">
            <v>26</v>
          </cell>
          <cell r="B47" t="str">
            <v>Portfolio</v>
          </cell>
          <cell r="C47" t="str">
            <v>First year annual kW net in Hard-to-Reach Markets</v>
          </cell>
          <cell r="D47" t="str">
            <v>Metric</v>
          </cell>
          <cell r="E47" t="str">
            <v>MDA Team</v>
          </cell>
          <cell r="F47">
            <v>22660</v>
          </cell>
          <cell r="I47" t="str">
            <v>N/A</v>
          </cell>
          <cell r="J47" t="str">
            <v>N/A</v>
          </cell>
        </row>
        <row r="48">
          <cell r="A48">
            <v>27</v>
          </cell>
          <cell r="B48" t="str">
            <v>Portfolio</v>
          </cell>
          <cell r="C48" t="str">
            <v>First year annual kWh gross in Hard-to-Reach Markets</v>
          </cell>
          <cell r="D48" t="str">
            <v>Metric</v>
          </cell>
          <cell r="E48" t="str">
            <v>MDA Team</v>
          </cell>
          <cell r="F48">
            <v>166790000</v>
          </cell>
          <cell r="I48" t="str">
            <v>N/A</v>
          </cell>
          <cell r="J48" t="str">
            <v>N/A</v>
          </cell>
        </row>
        <row r="49">
          <cell r="A49">
            <v>28</v>
          </cell>
          <cell r="B49" t="str">
            <v>Portfolio</v>
          </cell>
          <cell r="C49" t="str">
            <v>First year annual kWh net in Hard-to-Reach Markets</v>
          </cell>
          <cell r="D49" t="str">
            <v>Metric</v>
          </cell>
          <cell r="E49" t="str">
            <v>MDA Team</v>
          </cell>
          <cell r="F49">
            <v>105290000</v>
          </cell>
          <cell r="I49" t="str">
            <v>N/A</v>
          </cell>
          <cell r="J49" t="str">
            <v>N/A</v>
          </cell>
        </row>
        <row r="50">
          <cell r="A50">
            <v>29</v>
          </cell>
          <cell r="B50" t="str">
            <v>Portfolio</v>
          </cell>
          <cell r="C50" t="str">
            <v>First year annual Therm gross in Hard-to-Reach Markets</v>
          </cell>
          <cell r="D50" t="str">
            <v>Metric</v>
          </cell>
          <cell r="E50" t="str">
            <v>MDA Team</v>
          </cell>
          <cell r="F50">
            <v>5570000</v>
          </cell>
          <cell r="I50" t="str">
            <v>N/A</v>
          </cell>
          <cell r="J50" t="str">
            <v>N/A</v>
          </cell>
        </row>
        <row r="51">
          <cell r="A51">
            <v>30</v>
          </cell>
          <cell r="B51" t="str">
            <v>Portfolio</v>
          </cell>
          <cell r="C51" t="str">
            <v>First year annual Therm net in Hard-to-Reach Markets</v>
          </cell>
          <cell r="D51" t="str">
            <v>Metric</v>
          </cell>
          <cell r="E51" t="str">
            <v>MDA Team</v>
          </cell>
          <cell r="F51">
            <v>3260000</v>
          </cell>
          <cell r="I51" t="str">
            <v>N/A</v>
          </cell>
          <cell r="J51" t="str">
            <v>N/A</v>
          </cell>
        </row>
        <row r="52">
          <cell r="A52">
            <v>31</v>
          </cell>
          <cell r="B52" t="str">
            <v>Portfolio</v>
          </cell>
          <cell r="C52" t="str">
            <v>Lifecycle ex-ante kW gross in Hard-to-Reach Markets</v>
          </cell>
          <cell r="D52" t="str">
            <v>Metric</v>
          </cell>
          <cell r="E52" t="str">
            <v>MDA Team</v>
          </cell>
          <cell r="F52">
            <v>568830</v>
          </cell>
          <cell r="I52" t="str">
            <v>N/A</v>
          </cell>
          <cell r="J52" t="str">
            <v>N/A</v>
          </cell>
        </row>
        <row r="53">
          <cell r="A53">
            <v>32</v>
          </cell>
          <cell r="B53" t="str">
            <v>Portfolio</v>
          </cell>
          <cell r="C53" t="str">
            <v>Lifecycle ex-ante kW net in Hard-to-Reach Markets</v>
          </cell>
          <cell r="D53" t="str">
            <v>Metric</v>
          </cell>
          <cell r="E53" t="str">
            <v>MDA Team</v>
          </cell>
          <cell r="F53">
            <v>419520</v>
          </cell>
          <cell r="I53" t="str">
            <v>N/A</v>
          </cell>
          <cell r="J53" t="str">
            <v>N/A</v>
          </cell>
        </row>
        <row r="54">
          <cell r="A54">
            <v>33</v>
          </cell>
          <cell r="B54" t="str">
            <v>Portfolio</v>
          </cell>
          <cell r="C54" t="str">
            <v>Lifecycle ex-ante kWh gross in Hard-to-Reach Markets</v>
          </cell>
          <cell r="D54" t="str">
            <v>Metric</v>
          </cell>
          <cell r="E54" t="str">
            <v>MDA Team</v>
          </cell>
          <cell r="F54">
            <v>1768050000</v>
          </cell>
          <cell r="I54" t="str">
            <v>N/A</v>
          </cell>
          <cell r="J54" t="str">
            <v>N/A</v>
          </cell>
        </row>
        <row r="55">
          <cell r="A55">
            <v>34</v>
          </cell>
          <cell r="B55" t="str">
            <v>Portfolio</v>
          </cell>
          <cell r="C55" t="str">
            <v>Lifecycle ex-ante kWh net in Hard-to-Reach Markets</v>
          </cell>
          <cell r="D55" t="str">
            <v>Metric</v>
          </cell>
          <cell r="E55" t="str">
            <v>MDA Team</v>
          </cell>
          <cell r="F55">
            <v>1110890000</v>
          </cell>
          <cell r="I55" t="str">
            <v>N/A</v>
          </cell>
          <cell r="J55" t="str">
            <v>N/A</v>
          </cell>
        </row>
        <row r="56">
          <cell r="A56">
            <v>35</v>
          </cell>
          <cell r="B56" t="str">
            <v>Portfolio</v>
          </cell>
          <cell r="C56" t="str">
            <v>Lifecycle ex-ante Therm gross in Hard-to-Reach Markets</v>
          </cell>
          <cell r="D56" t="str">
            <v>Metric</v>
          </cell>
          <cell r="E56" t="str">
            <v>MDA Team</v>
          </cell>
          <cell r="F56">
            <v>62850000</v>
          </cell>
          <cell r="I56" t="str">
            <v>N/A</v>
          </cell>
          <cell r="J56" t="str">
            <v>N/A</v>
          </cell>
        </row>
        <row r="57">
          <cell r="A57">
            <v>36</v>
          </cell>
          <cell r="B57" t="str">
            <v>Portfolio</v>
          </cell>
          <cell r="C57" t="str">
            <v>Lifecycle ex-ante Therm net in Hard-to-Reach Markets</v>
          </cell>
          <cell r="D57" t="str">
            <v>Metric</v>
          </cell>
          <cell r="E57" t="str">
            <v>MDA Team</v>
          </cell>
          <cell r="F57">
            <v>36410000</v>
          </cell>
          <cell r="I57" t="str">
            <v>N/A</v>
          </cell>
          <cell r="J57" t="str">
            <v>N/A</v>
          </cell>
        </row>
        <row r="58">
          <cell r="A58">
            <v>56</v>
          </cell>
          <cell r="B58" t="str">
            <v>Res - SF</v>
          </cell>
          <cell r="C58" t="str">
            <v>Average lifecycle ex-ante kW net savings per participant - Opt-in - Downstream</v>
          </cell>
          <cell r="D58" t="str">
            <v>Metric</v>
          </cell>
          <cell r="E58" t="str">
            <v>MDA Team</v>
          </cell>
          <cell r="G58" t="str">
            <v>Confirm method with Res</v>
          </cell>
          <cell r="H58">
            <v>51479</v>
          </cell>
          <cell r="I58" t="str">
            <v>Lifecycle ex-ante kW net from downstream</v>
          </cell>
          <cell r="J58" t="str">
            <v>Total number of downstream participants</v>
          </cell>
        </row>
        <row r="59">
          <cell r="A59">
            <v>57</v>
          </cell>
          <cell r="B59" t="str">
            <v>Res - SF</v>
          </cell>
          <cell r="C59" t="str">
            <v>Average lifecycle ex-ante kWh net savings per participant - Opt-in - Downstream</v>
          </cell>
          <cell r="D59" t="str">
            <v>Metric</v>
          </cell>
          <cell r="E59" t="str">
            <v>MDA Team</v>
          </cell>
          <cell r="G59" t="str">
            <v>Confirm method with Res</v>
          </cell>
          <cell r="H59">
            <v>51479</v>
          </cell>
          <cell r="I59" t="str">
            <v>Lifecycle ex-ante kWh net from downstream</v>
          </cell>
          <cell r="J59" t="str">
            <v>Total number of downstream participants</v>
          </cell>
        </row>
        <row r="60">
          <cell r="A60">
            <v>58</v>
          </cell>
          <cell r="B60" t="str">
            <v>Res - SF</v>
          </cell>
          <cell r="C60" t="str">
            <v>Average lifecycle ex-ante Therm net savings per participant - Opt-in - Downstream</v>
          </cell>
          <cell r="D60" t="str">
            <v>Metric</v>
          </cell>
          <cell r="E60" t="str">
            <v>MDA Team</v>
          </cell>
          <cell r="G60" t="str">
            <v>Confirm method with Res</v>
          </cell>
          <cell r="H60">
            <v>51479</v>
          </cell>
          <cell r="I60" t="str">
            <v>Lifecycle ex-ante therm net from downstream</v>
          </cell>
          <cell r="J60" t="str">
            <v>Total number of downstream participants</v>
          </cell>
        </row>
        <row r="61">
          <cell r="A61">
            <v>59</v>
          </cell>
          <cell r="B61" t="str">
            <v>Res - SF</v>
          </cell>
          <cell r="C61" t="str">
            <v>Average lifecycle ex-ante kW net savings per participant - Opt-in - Midstream</v>
          </cell>
          <cell r="D61" t="str">
            <v>Metric</v>
          </cell>
          <cell r="E61" t="str">
            <v>MDA Team</v>
          </cell>
          <cell r="G61" t="str">
            <v>Confirm method with Res</v>
          </cell>
          <cell r="H61" t="str">
            <v>N/A</v>
          </cell>
          <cell r="I61" t="str">
            <v>Lifecycle ex-ante kW net from midstream</v>
          </cell>
          <cell r="J61" t="str">
            <v>Total number of midstream participants</v>
          </cell>
        </row>
        <row r="62">
          <cell r="A62">
            <v>60</v>
          </cell>
          <cell r="B62" t="str">
            <v>Res - SF</v>
          </cell>
          <cell r="C62" t="str">
            <v>Average lifecycle ex-ante kWh net savings per participant - Opt-in - Midstream</v>
          </cell>
          <cell r="D62" t="str">
            <v>Metric</v>
          </cell>
          <cell r="E62" t="str">
            <v>MDA Team</v>
          </cell>
          <cell r="G62" t="str">
            <v>Confirm method with Res</v>
          </cell>
          <cell r="H62" t="str">
            <v>N/A</v>
          </cell>
          <cell r="I62" t="str">
            <v>Lifecycle ex-ante kWh net from midstream</v>
          </cell>
          <cell r="J62" t="str">
            <v>Total number of midstream participants</v>
          </cell>
        </row>
        <row r="63">
          <cell r="A63">
            <v>61</v>
          </cell>
          <cell r="B63" t="str">
            <v>Res - SF</v>
          </cell>
          <cell r="C63" t="str">
            <v>Average lifecycle ex-ante Therm net savings per participant - Opt-in - Midstream</v>
          </cell>
          <cell r="D63" t="str">
            <v>Metric</v>
          </cell>
          <cell r="E63" t="str">
            <v>MDA Team</v>
          </cell>
          <cell r="G63" t="str">
            <v>Confirm method with Res</v>
          </cell>
          <cell r="H63" t="str">
            <v>N/A</v>
          </cell>
          <cell r="I63" t="str">
            <v>Lifecycle ex-ante therm net from midstream</v>
          </cell>
          <cell r="J63" t="str">
            <v>Total number of midstream participants</v>
          </cell>
        </row>
        <row r="64">
          <cell r="A64">
            <v>62</v>
          </cell>
          <cell r="B64" t="str">
            <v>Res - SF</v>
          </cell>
          <cell r="C64" t="str">
            <v>Average lifecycle ex-ante kW net savings per participant - Opt-out</v>
          </cell>
          <cell r="D64" t="str">
            <v>Metric</v>
          </cell>
          <cell r="E64" t="str">
            <v>MDA Team</v>
          </cell>
          <cell r="G64" t="str">
            <v>Confirm method with Res</v>
          </cell>
          <cell r="H64">
            <v>1580631</v>
          </cell>
          <cell r="I64" t="str">
            <v>Lifecycle ex-ante kW net from opt-out</v>
          </cell>
          <cell r="J64" t="str">
            <v>Total number of opt-out participants</v>
          </cell>
        </row>
        <row r="65">
          <cell r="A65">
            <v>63</v>
          </cell>
          <cell r="B65" t="str">
            <v>Res - SF</v>
          </cell>
          <cell r="C65" t="str">
            <v>Average lifecycle ex-ante kWh net savings per participant - Opt-out</v>
          </cell>
          <cell r="D65" t="str">
            <v>Metric</v>
          </cell>
          <cell r="E65" t="str">
            <v>MDA Team</v>
          </cell>
          <cell r="G65" t="str">
            <v>Confirm method with Res</v>
          </cell>
          <cell r="H65">
            <v>1580631</v>
          </cell>
          <cell r="I65" t="str">
            <v>Lifecycle ex-ante kWh net from opt-out</v>
          </cell>
          <cell r="J65" t="str">
            <v>Total number of opt-out participants</v>
          </cell>
        </row>
        <row r="66">
          <cell r="A66">
            <v>64</v>
          </cell>
          <cell r="B66" t="str">
            <v>Res - SF</v>
          </cell>
          <cell r="C66" t="str">
            <v>Average lifecycle ex-ante Therm net savings per participant - Opt-out</v>
          </cell>
          <cell r="D66" t="str">
            <v>Metric</v>
          </cell>
          <cell r="E66" t="str">
            <v>MDA Team</v>
          </cell>
          <cell r="G66" t="str">
            <v>Confirm method with Res</v>
          </cell>
          <cell r="H66">
            <v>1580631</v>
          </cell>
          <cell r="I66" t="str">
            <v>Lifecycle ex-ante therm net from opt-out</v>
          </cell>
          <cell r="J66" t="str">
            <v>Total number of opt-out participants</v>
          </cell>
        </row>
        <row r="67">
          <cell r="A67">
            <v>65</v>
          </cell>
          <cell r="B67" t="str">
            <v>Res - SF</v>
          </cell>
          <cell r="C67" t="str">
            <v>Average lifecycle ex-ante kW net savings per participant - Opt-in - Upstream</v>
          </cell>
          <cell r="D67" t="str">
            <v>Metric</v>
          </cell>
          <cell r="E67" t="str">
            <v>MDA Team</v>
          </cell>
          <cell r="G67" t="str">
            <v>Confirm method with Res</v>
          </cell>
          <cell r="H67" t="str">
            <v>N/A</v>
          </cell>
          <cell r="I67" t="str">
            <v>Lifecycle ex-ante kW net from upstream</v>
          </cell>
          <cell r="J67" t="str">
            <v>Total number of upstream participants</v>
          </cell>
        </row>
        <row r="68">
          <cell r="A68">
            <v>66</v>
          </cell>
          <cell r="B68" t="str">
            <v>Res - SF</v>
          </cell>
          <cell r="C68" t="str">
            <v>Average lifecycle ex-ante kWh net savings per participant - Opt-in - Upstream</v>
          </cell>
          <cell r="D68" t="str">
            <v>Metric</v>
          </cell>
          <cell r="E68" t="str">
            <v>MDA Team</v>
          </cell>
          <cell r="G68" t="str">
            <v>Confirm method with Res</v>
          </cell>
          <cell r="H68" t="str">
            <v>N/A</v>
          </cell>
          <cell r="I68" t="str">
            <v>Lifecycle ex-ante kWh net from upstream</v>
          </cell>
          <cell r="J68" t="str">
            <v>Total number of upstream participants</v>
          </cell>
        </row>
        <row r="69">
          <cell r="A69">
            <v>67</v>
          </cell>
          <cell r="B69" t="str">
            <v>Res - SF</v>
          </cell>
          <cell r="C69" t="str">
            <v>Average lifecycle ex-ante Therm net savings per participant - Opt-in - Upstream</v>
          </cell>
          <cell r="D69" t="str">
            <v>Metric</v>
          </cell>
          <cell r="E69" t="str">
            <v>MDA Team</v>
          </cell>
          <cell r="G69" t="str">
            <v>Confirm method with Res</v>
          </cell>
          <cell r="H69" t="str">
            <v>N/A</v>
          </cell>
          <cell r="I69" t="str">
            <v>Lifecycle ex-ante therm net from upstream</v>
          </cell>
          <cell r="J69" t="str">
            <v>Total number of upstream participants</v>
          </cell>
        </row>
        <row r="70">
          <cell r="A70">
            <v>68</v>
          </cell>
          <cell r="B70" t="str">
            <v>Res - SF</v>
          </cell>
          <cell r="C70" t="str">
            <v>Percent of participation relative to eligible population</v>
          </cell>
          <cell r="D70" t="str">
            <v>Metric</v>
          </cell>
          <cell r="E70" t="str">
            <v>MDA Team</v>
          </cell>
          <cell r="G70">
            <v>51479</v>
          </cell>
          <cell r="H70">
            <v>4503484</v>
          </cell>
          <cell r="I70" t="str">
            <v># of Participating Customers</v>
          </cell>
          <cell r="J70" t="str">
            <v>Total # of Sector Customers</v>
          </cell>
        </row>
        <row r="71">
          <cell r="A71">
            <v>69</v>
          </cell>
          <cell r="B71" t="str">
            <v>Res - SF</v>
          </cell>
          <cell r="C71" t="str">
            <v>Percent of participation in disadvantaged communities</v>
          </cell>
          <cell r="D71" t="str">
            <v>Metric</v>
          </cell>
          <cell r="E71" t="str">
            <v>MDA Team</v>
          </cell>
          <cell r="G71">
            <v>11957</v>
          </cell>
          <cell r="H71">
            <v>545519</v>
          </cell>
          <cell r="I71" t="str">
            <v># of Participating DAC Customers</v>
          </cell>
          <cell r="J71" t="str">
            <v>Total # of DAC Customers</v>
          </cell>
        </row>
        <row r="72">
          <cell r="A72">
            <v>70</v>
          </cell>
          <cell r="B72" t="str">
            <v>Res - SF</v>
          </cell>
          <cell r="C72" t="str">
            <v>Percent of participation by customers defined as “hard‐to‐reach”</v>
          </cell>
          <cell r="D72" t="str">
            <v>Metric</v>
          </cell>
          <cell r="E72" t="str">
            <v>MDA Team</v>
          </cell>
          <cell r="G72">
            <v>13005</v>
          </cell>
          <cell r="H72">
            <v>677272</v>
          </cell>
          <cell r="I72" t="str">
            <v># of Participating HTR Customers</v>
          </cell>
          <cell r="J72" t="str">
            <v>Total # of HTR Customers</v>
          </cell>
        </row>
        <row r="73">
          <cell r="A73">
            <v>77</v>
          </cell>
          <cell r="B73" t="str">
            <v>Res - SF</v>
          </cell>
          <cell r="C73" t="str">
            <v>Average electric and gas usage per household</v>
          </cell>
          <cell r="D73" t="str">
            <v>Indicator</v>
          </cell>
          <cell r="E73" t="str">
            <v>Unknown</v>
          </cell>
          <cell r="G73">
            <v>0</v>
          </cell>
          <cell r="H73">
            <v>4503484</v>
          </cell>
          <cell r="I73" t="str">
            <v>Total sector energy usage (Btu)</v>
          </cell>
          <cell r="J73" t="str">
            <v>Total # of sector customers</v>
          </cell>
        </row>
        <row r="74">
          <cell r="A74">
            <v>115</v>
          </cell>
          <cell r="B74" t="str">
            <v>Res - MF</v>
          </cell>
          <cell r="C74" t="str">
            <v>Lifecycle ex-ante kW net per project (building)</v>
          </cell>
          <cell r="D74" t="str">
            <v>Metric</v>
          </cell>
          <cell r="E74" t="str">
            <v>MDA Team</v>
          </cell>
          <cell r="H74">
            <v>56986.82</v>
          </cell>
          <cell r="I74" t="str">
            <v>Lifecycle ex-ante kW net (Non-Audit)</v>
          </cell>
          <cell r="J74" t="str">
            <v>Total # of Sector buildings</v>
          </cell>
        </row>
        <row r="75">
          <cell r="A75">
            <v>116</v>
          </cell>
          <cell r="B75" t="str">
            <v>Res - MF</v>
          </cell>
          <cell r="C75" t="str">
            <v>Lifecycle ex-ante kWh net per project (building)</v>
          </cell>
          <cell r="D75" t="str">
            <v>Metric</v>
          </cell>
          <cell r="E75" t="str">
            <v>MDA Team</v>
          </cell>
          <cell r="H75">
            <v>56986.82</v>
          </cell>
          <cell r="I75" t="str">
            <v>Lifecycle ex-ante kWh net (Non-Audit)</v>
          </cell>
          <cell r="J75" t="str">
            <v>Total # of Sector buildings</v>
          </cell>
        </row>
        <row r="76">
          <cell r="A76">
            <v>117</v>
          </cell>
          <cell r="B76" t="str">
            <v>Res - MF</v>
          </cell>
          <cell r="C76" t="str">
            <v>Lifecycle ex-ante Therm net per project (building)</v>
          </cell>
          <cell r="D76" t="str">
            <v>Metric</v>
          </cell>
          <cell r="E76" t="str">
            <v>MDA Team</v>
          </cell>
          <cell r="H76">
            <v>56986.82</v>
          </cell>
          <cell r="I76" t="str">
            <v>Lifecycle ex-ante Therm net (Non-Audit)</v>
          </cell>
          <cell r="J76" t="str">
            <v>Total # of Sector buildings</v>
          </cell>
        </row>
        <row r="77">
          <cell r="A77">
            <v>118</v>
          </cell>
          <cell r="B77" t="str">
            <v>Res - MF</v>
          </cell>
          <cell r="C77" t="str">
            <v>Lifecycle ex-ante kW net per project (property)</v>
          </cell>
          <cell r="D77" t="str">
            <v>Metric</v>
          </cell>
          <cell r="E77" t="str">
            <v>N/A</v>
          </cell>
          <cell r="H77">
            <v>9482</v>
          </cell>
          <cell r="I77" t="str">
            <v>Lifecycle ex-ante kW net (Non-Audit)</v>
          </cell>
          <cell r="J77" t="str">
            <v>Total # of projects</v>
          </cell>
        </row>
        <row r="78">
          <cell r="A78">
            <v>119</v>
          </cell>
          <cell r="B78" t="str">
            <v>Res - MF</v>
          </cell>
          <cell r="C78" t="str">
            <v>Lifecycle ex-ante kWh net per project (property)</v>
          </cell>
          <cell r="D78" t="str">
            <v>Metric</v>
          </cell>
          <cell r="E78" t="str">
            <v>N/A</v>
          </cell>
          <cell r="H78">
            <v>9482</v>
          </cell>
          <cell r="I78" t="str">
            <v>Lifecycle ex-ante kWh net (Non-Audit)</v>
          </cell>
          <cell r="J78" t="str">
            <v>Total # of projects</v>
          </cell>
        </row>
        <row r="79">
          <cell r="A79">
            <v>120</v>
          </cell>
          <cell r="B79" t="str">
            <v>Res - MF</v>
          </cell>
          <cell r="C79" t="str">
            <v>Lifecycle ex-ante Therm net per project (property)</v>
          </cell>
          <cell r="D79" t="str">
            <v>Metric</v>
          </cell>
          <cell r="E79" t="str">
            <v>N/A</v>
          </cell>
          <cell r="H79">
            <v>9482</v>
          </cell>
          <cell r="I79" t="str">
            <v>Lifecycle ex-ante Therm net (Non-Audit)</v>
          </cell>
          <cell r="J79" t="str">
            <v>Total # of projects</v>
          </cell>
        </row>
        <row r="80">
          <cell r="A80">
            <v>121</v>
          </cell>
          <cell r="B80" t="str">
            <v>Res - MF</v>
          </cell>
          <cell r="C80" t="str">
            <v>Lifecycle ex-ante kW net per square foot</v>
          </cell>
          <cell r="D80" t="str">
            <v>Metric</v>
          </cell>
          <cell r="E80" t="str">
            <v>MDA Team</v>
          </cell>
          <cell r="H80">
            <v>5752047.954685661</v>
          </cell>
          <cell r="I80" t="str">
            <v>Lifecycle ex-ante kW net</v>
          </cell>
          <cell r="J80" t="str">
            <v>Sq. ft. of participating customers</v>
          </cell>
        </row>
        <row r="81">
          <cell r="A81">
            <v>122</v>
          </cell>
          <cell r="B81" t="str">
            <v>Res - MF</v>
          </cell>
          <cell r="C81" t="str">
            <v>Lifecycle ex-ante kWh net per square foot</v>
          </cell>
          <cell r="D81" t="str">
            <v>Metric</v>
          </cell>
          <cell r="E81" t="str">
            <v>MDA Team</v>
          </cell>
          <cell r="H81">
            <v>5752047.954685661</v>
          </cell>
          <cell r="I81" t="str">
            <v>Lifecycle ex-ante kWh net</v>
          </cell>
          <cell r="J81" t="str">
            <v>Sq. ft. of participating customers</v>
          </cell>
        </row>
        <row r="82">
          <cell r="A82">
            <v>123</v>
          </cell>
          <cell r="B82" t="str">
            <v>Res - MF</v>
          </cell>
          <cell r="C82" t="str">
            <v>Lifecycle ex-ante Therm net per square foot</v>
          </cell>
          <cell r="D82" t="str">
            <v>Metric</v>
          </cell>
          <cell r="E82" t="str">
            <v>MDA Team</v>
          </cell>
          <cell r="H82">
            <v>5752047.954685661</v>
          </cell>
          <cell r="I82" t="str">
            <v>Lifecycle ex-ante Therm net</v>
          </cell>
          <cell r="J82" t="str">
            <v>Sq. ft. of participating customers</v>
          </cell>
        </row>
        <row r="83">
          <cell r="A83">
            <v>124</v>
          </cell>
          <cell r="B83" t="str">
            <v>Res - MF</v>
          </cell>
          <cell r="C83" t="str">
            <v>Percent of participation relative to eligible population by property</v>
          </cell>
          <cell r="D83" t="str">
            <v>Metric</v>
          </cell>
          <cell r="E83" t="str">
            <v>MDA Team</v>
          </cell>
          <cell r="G83">
            <v>9482</v>
          </cell>
          <cell r="H83">
            <v>2203804</v>
          </cell>
          <cell r="I83" t="str">
            <v>Total # of projects</v>
          </cell>
          <cell r="J83" t="str">
            <v>Total # of Sector Customers</v>
          </cell>
        </row>
        <row r="84">
          <cell r="A84">
            <v>125</v>
          </cell>
          <cell r="B84" t="str">
            <v>Res - MF</v>
          </cell>
          <cell r="C84" t="str">
            <v>Percent of participation relative to eligible population by unit</v>
          </cell>
          <cell r="D84" t="str">
            <v>Metric</v>
          </cell>
          <cell r="E84" t="str">
            <v>MDA Team</v>
          </cell>
          <cell r="G84">
            <v>6317</v>
          </cell>
          <cell r="H84">
            <v>2203804</v>
          </cell>
          <cell r="I84" t="str">
            <v># of Participating Customers</v>
          </cell>
          <cell r="J84" t="str">
            <v>Total # of Sector Customers</v>
          </cell>
        </row>
        <row r="85">
          <cell r="A85">
            <v>126</v>
          </cell>
          <cell r="B85" t="str">
            <v>Res - MF</v>
          </cell>
          <cell r="C85" t="str">
            <v xml:space="preserve"> Percent of square feet of eligible population participating (by property)</v>
          </cell>
          <cell r="D85" t="str">
            <v>Metric</v>
          </cell>
          <cell r="E85" t="str">
            <v>MDA Team</v>
          </cell>
          <cell r="G85">
            <v>5752047.954685661</v>
          </cell>
          <cell r="H85">
            <v>2006709876.6389234</v>
          </cell>
          <cell r="I85" t="str">
            <v>Sq. ft. of participating customers</v>
          </cell>
          <cell r="J85" t="str">
            <v>Total sq. ft. of all sector customers</v>
          </cell>
        </row>
        <row r="86">
          <cell r="A86">
            <v>127</v>
          </cell>
          <cell r="B86" t="str">
            <v>Res - MF</v>
          </cell>
          <cell r="C86" t="str">
            <v>Percent of participation in disadvantaged communities</v>
          </cell>
          <cell r="D86" t="str">
            <v>Metric</v>
          </cell>
          <cell r="E86" t="str">
            <v>MDA Team</v>
          </cell>
          <cell r="G86">
            <v>2313</v>
          </cell>
          <cell r="H86">
            <v>265155</v>
          </cell>
          <cell r="I86" t="str">
            <v># of Participating DAC Customers</v>
          </cell>
          <cell r="J86" t="str">
            <v>Total # of DAC Customers</v>
          </cell>
        </row>
        <row r="87">
          <cell r="A87">
            <v>128</v>
          </cell>
          <cell r="B87" t="str">
            <v>Res - MF</v>
          </cell>
          <cell r="C87" t="str">
            <v xml:space="preserve"> Percent of participation by customers defined as “hard‐to‐reach”</v>
          </cell>
          <cell r="D87" t="str">
            <v>Metric</v>
          </cell>
          <cell r="E87" t="str">
            <v>MDA Team</v>
          </cell>
          <cell r="G87">
            <v>1984</v>
          </cell>
          <cell r="H87">
            <v>214995</v>
          </cell>
          <cell r="I87" t="str">
            <v># of Participating HTR Customers</v>
          </cell>
          <cell r="J87" t="str">
            <v>Total # of HTR Customers</v>
          </cell>
        </row>
        <row r="88">
          <cell r="A88">
            <v>129</v>
          </cell>
          <cell r="B88" t="str">
            <v>Res - MF</v>
          </cell>
          <cell r="C88" t="str">
            <v>Percent of benchmarked multi‐family properties relative to the eligible population</v>
          </cell>
          <cell r="D88" t="str">
            <v>Metric</v>
          </cell>
          <cell r="E88" t="str">
            <v>MDA Team</v>
          </cell>
          <cell r="G88">
            <v>428</v>
          </cell>
          <cell r="H88">
            <v>2203804</v>
          </cell>
          <cell r="I88" t="str">
            <v>Total # of benchmarked customers</v>
          </cell>
          <cell r="J88" t="str">
            <v>Total # of Sector Customers</v>
          </cell>
        </row>
        <row r="89">
          <cell r="A89">
            <v>130</v>
          </cell>
          <cell r="B89" t="str">
            <v>Res - MF</v>
          </cell>
          <cell r="C89" t="str">
            <v>Percent of benchmarking by properties defined as “hard‐to‐reach”</v>
          </cell>
          <cell r="D89" t="str">
            <v>Metric</v>
          </cell>
          <cell r="E89" t="str">
            <v>MDA Team</v>
          </cell>
          <cell r="G89">
            <v>56</v>
          </cell>
          <cell r="H89">
            <v>214995</v>
          </cell>
          <cell r="I89" t="str">
            <v># of benchmarked HTR customers</v>
          </cell>
          <cell r="J89" t="str">
            <v>Total # of HTR Customers</v>
          </cell>
        </row>
        <row r="90">
          <cell r="A90">
            <v>137</v>
          </cell>
          <cell r="B90" t="str">
            <v>Res - MF</v>
          </cell>
          <cell r="C90" t="str">
            <v>Average electric and gas usage per unit</v>
          </cell>
          <cell r="D90" t="str">
            <v>Indicator</v>
          </cell>
          <cell r="E90" t="str">
            <v>MDA Team</v>
          </cell>
          <cell r="G90">
            <v>0</v>
          </cell>
          <cell r="H90">
            <v>2006709876.6389234</v>
          </cell>
          <cell r="I90" t="str">
            <v>Total sector energy usage (Btu)</v>
          </cell>
          <cell r="J90" t="str">
            <v>Total sq. ft. of all sector customers</v>
          </cell>
        </row>
        <row r="91">
          <cell r="A91">
            <v>138</v>
          </cell>
          <cell r="B91" t="str">
            <v>Res - MF</v>
          </cell>
          <cell r="C91" t="str">
            <v>Average electric and gas usage per square foot</v>
          </cell>
          <cell r="D91" t="str">
            <v>Indicator</v>
          </cell>
          <cell r="E91" t="str">
            <v>MDA Team</v>
          </cell>
          <cell r="G91">
            <v>0</v>
          </cell>
          <cell r="H91">
            <v>2006709876.6389234</v>
          </cell>
          <cell r="I91" t="str">
            <v>Total sector energy usage (Btu)</v>
          </cell>
          <cell r="J91" t="str">
            <v>Total sq. ft. of all sector customers</v>
          </cell>
        </row>
        <row r="92">
          <cell r="A92">
            <v>151</v>
          </cell>
          <cell r="B92" t="str">
            <v>Commercial</v>
          </cell>
          <cell r="C92" t="str">
            <v xml:space="preserve">Percent first year annual kW gross </v>
          </cell>
          <cell r="D92" t="str">
            <v>Metric</v>
          </cell>
          <cell r="E92" t="str">
            <v>MDA Team</v>
          </cell>
          <cell r="H92">
            <v>13715716.945500001</v>
          </cell>
          <cell r="I92" t="str">
            <v>First year annual kW gross</v>
          </cell>
          <cell r="J92" t="str">
            <v>Total annual sector max demand (kW)</v>
          </cell>
        </row>
        <row r="93">
          <cell r="A93">
            <v>152</v>
          </cell>
          <cell r="B93" t="str">
            <v>Commercial</v>
          </cell>
          <cell r="C93" t="str">
            <v>Percent first year annual kW net</v>
          </cell>
          <cell r="D93" t="str">
            <v>Metric</v>
          </cell>
          <cell r="E93" t="str">
            <v>MDA Team</v>
          </cell>
          <cell r="H93">
            <v>13715716.945500001</v>
          </cell>
          <cell r="I93" t="str">
            <v>First year annual kW net</v>
          </cell>
          <cell r="J93" t="str">
            <v>Total annual sector max demand (kW)</v>
          </cell>
        </row>
        <row r="94">
          <cell r="A94">
            <v>153</v>
          </cell>
          <cell r="B94" t="str">
            <v>Commercial</v>
          </cell>
          <cell r="C94" t="str">
            <v>Percent first year annual kWh gross</v>
          </cell>
          <cell r="D94" t="str">
            <v>Metric</v>
          </cell>
          <cell r="E94" t="str">
            <v>MDA Team</v>
          </cell>
          <cell r="H94">
            <v>33942505759.975399</v>
          </cell>
          <cell r="I94" t="str">
            <v>First year annual kWh gross</v>
          </cell>
          <cell r="J94" t="str">
            <v>Total annual sector elec usage (kWh)</v>
          </cell>
        </row>
        <row r="95">
          <cell r="A95">
            <v>154</v>
          </cell>
          <cell r="B95" t="str">
            <v>Commercial</v>
          </cell>
          <cell r="C95" t="str">
            <v>Percent first year annual kWh net</v>
          </cell>
          <cell r="D95" t="str">
            <v>Metric</v>
          </cell>
          <cell r="E95" t="str">
            <v>MDA Team</v>
          </cell>
          <cell r="H95">
            <v>33942505759.975399</v>
          </cell>
          <cell r="I95" t="str">
            <v>First year annual kWh net</v>
          </cell>
          <cell r="J95" t="str">
            <v>Total annual sector elec usage (kWh)</v>
          </cell>
        </row>
        <row r="96">
          <cell r="A96">
            <v>155</v>
          </cell>
          <cell r="B96" t="str">
            <v>Commercial</v>
          </cell>
          <cell r="C96" t="str">
            <v>Percent first year annual Therm gross</v>
          </cell>
          <cell r="D96" t="str">
            <v>Metric</v>
          </cell>
          <cell r="E96" t="str">
            <v>MDA Team</v>
          </cell>
          <cell r="H96">
            <v>1099729865.5796299</v>
          </cell>
          <cell r="I96" t="str">
            <v>First year annual Therm gross</v>
          </cell>
          <cell r="J96" t="str">
            <v>Total annual sector gas usage (therms)</v>
          </cell>
        </row>
        <row r="97">
          <cell r="A97">
            <v>156</v>
          </cell>
          <cell r="B97" t="str">
            <v>Commercial</v>
          </cell>
          <cell r="C97" t="str">
            <v>Percent first year annual Therm net</v>
          </cell>
          <cell r="D97" t="str">
            <v>Metric</v>
          </cell>
          <cell r="E97" t="str">
            <v>MDA Team</v>
          </cell>
          <cell r="H97">
            <v>1099729865.5796299</v>
          </cell>
          <cell r="I97" t="str">
            <v>First year annual Therm net</v>
          </cell>
          <cell r="J97" t="str">
            <v>Total annual sector gas usage (therms)</v>
          </cell>
        </row>
        <row r="98">
          <cell r="A98">
            <v>157</v>
          </cell>
          <cell r="B98" t="str">
            <v>Commercial</v>
          </cell>
          <cell r="C98" t="str">
            <v>Percent lifecycle ex-ante kW gross</v>
          </cell>
          <cell r="D98" t="str">
            <v>Metric</v>
          </cell>
          <cell r="E98" t="str">
            <v>MDA Team</v>
          </cell>
          <cell r="H98">
            <v>13715716.945500001</v>
          </cell>
          <cell r="I98" t="str">
            <v>Lifecycle ex-ante kW gross</v>
          </cell>
          <cell r="J98" t="str">
            <v>Total annual sector max demand (kW)</v>
          </cell>
        </row>
        <row r="99">
          <cell r="A99">
            <v>158</v>
          </cell>
          <cell r="B99" t="str">
            <v>Commercial</v>
          </cell>
          <cell r="C99" t="str">
            <v>Percent lifecycle ex-ante kW net</v>
          </cell>
          <cell r="D99" t="str">
            <v>Metric</v>
          </cell>
          <cell r="E99" t="str">
            <v>MDA Team</v>
          </cell>
          <cell r="H99">
            <v>13715716.945500001</v>
          </cell>
          <cell r="I99" t="str">
            <v>Lifecycle ex-ante kW net</v>
          </cell>
          <cell r="J99" t="str">
            <v>Total annual sector max demand (kW)</v>
          </cell>
        </row>
        <row r="100">
          <cell r="A100">
            <v>159</v>
          </cell>
          <cell r="B100" t="str">
            <v>Commercial</v>
          </cell>
          <cell r="C100" t="str">
            <v>Percent lifecycle ex-ante kWh gross</v>
          </cell>
          <cell r="D100" t="str">
            <v>Metric</v>
          </cell>
          <cell r="E100" t="str">
            <v>MDA Team</v>
          </cell>
          <cell r="H100">
            <v>33942505759.975399</v>
          </cell>
          <cell r="I100" t="str">
            <v>Lifecycle ex-ante kWh gross</v>
          </cell>
          <cell r="J100" t="str">
            <v>Total annual sector elec usage (kWh)</v>
          </cell>
        </row>
        <row r="101">
          <cell r="A101">
            <v>160</v>
          </cell>
          <cell r="B101" t="str">
            <v>Commercial</v>
          </cell>
          <cell r="C101" t="str">
            <v>Percent lifecycle ex-ante kWh net</v>
          </cell>
          <cell r="D101" t="str">
            <v>Metric</v>
          </cell>
          <cell r="E101" t="str">
            <v>MDA Team</v>
          </cell>
          <cell r="H101">
            <v>33942505759.975399</v>
          </cell>
          <cell r="I101" t="str">
            <v>Lifecycle ex-ante kWh net</v>
          </cell>
          <cell r="J101" t="str">
            <v>Total annual sector elec usage (kWh)</v>
          </cell>
        </row>
        <row r="102">
          <cell r="A102">
            <v>161</v>
          </cell>
          <cell r="B102" t="str">
            <v>Commercial</v>
          </cell>
          <cell r="C102" t="str">
            <v>Percent lifecycle ex-ante Therm gross</v>
          </cell>
          <cell r="D102" t="str">
            <v>Metric</v>
          </cell>
          <cell r="E102" t="str">
            <v>MDA Team</v>
          </cell>
          <cell r="H102">
            <v>1099729865.5796299</v>
          </cell>
          <cell r="I102" t="str">
            <v>Lifecycle ex-ante Therm gross</v>
          </cell>
          <cell r="J102" t="str">
            <v>Total annual sector gas usage (therms)</v>
          </cell>
        </row>
        <row r="103">
          <cell r="A103">
            <v>162</v>
          </cell>
          <cell r="B103" t="str">
            <v>Commercial</v>
          </cell>
          <cell r="C103" t="str">
            <v>Percent lifecycle ex-ante Therm net</v>
          </cell>
          <cell r="D103" t="str">
            <v>Metric</v>
          </cell>
          <cell r="E103" t="str">
            <v>MDA Team</v>
          </cell>
          <cell r="H103">
            <v>1099729865.5796299</v>
          </cell>
          <cell r="I103" t="str">
            <v>Lifecycle ex-ante Therm net</v>
          </cell>
          <cell r="J103" t="str">
            <v>Total annual sector gas usage (therms)</v>
          </cell>
        </row>
        <row r="104">
          <cell r="A104">
            <v>165</v>
          </cell>
          <cell r="B104" t="str">
            <v>Commercial</v>
          </cell>
          <cell r="C104" t="str">
            <v>Percent lifecycle gross kWh</v>
          </cell>
          <cell r="D104" t="str">
            <v>Metric</v>
          </cell>
          <cell r="E104" t="str">
            <v>MDA Team</v>
          </cell>
          <cell r="H104">
            <v>5406749213.2316599</v>
          </cell>
          <cell r="I104" t="str">
            <v>Lifecycle gross kWh</v>
          </cell>
          <cell r="J104" t="str">
            <v>Annual sector elec usage of participants</v>
          </cell>
        </row>
        <row r="105">
          <cell r="A105">
            <v>166</v>
          </cell>
          <cell r="B105" t="str">
            <v>Commercial</v>
          </cell>
          <cell r="C105" t="str">
            <v>Percent lifecycle gross Therms</v>
          </cell>
          <cell r="D105" t="str">
            <v>Metric</v>
          </cell>
          <cell r="E105" t="str">
            <v>MDA Team</v>
          </cell>
          <cell r="H105">
            <v>42202462.835056998</v>
          </cell>
          <cell r="I105" t="str">
            <v>Lifecycle gross therms</v>
          </cell>
          <cell r="J105" t="str">
            <v>Annual sector gas usage of participants</v>
          </cell>
        </row>
        <row r="106">
          <cell r="A106">
            <v>167</v>
          </cell>
          <cell r="B106" t="str">
            <v>Commercial</v>
          </cell>
          <cell r="C106" t="str">
            <v>Percent of participation relative to eligible population for large customers</v>
          </cell>
          <cell r="D106" t="str">
            <v>Metric</v>
          </cell>
          <cell r="E106" t="str">
            <v>MDA Team</v>
          </cell>
          <cell r="G106">
            <v>4602</v>
          </cell>
          <cell r="H106">
            <v>12135</v>
          </cell>
          <cell r="I106" t="str">
            <v># of participating large customers</v>
          </cell>
          <cell r="J106" t="str">
            <v>Total # of large customers</v>
          </cell>
        </row>
        <row r="107">
          <cell r="A107">
            <v>168</v>
          </cell>
          <cell r="B107" t="str">
            <v>Commercial</v>
          </cell>
          <cell r="C107" t="str">
            <v>Percent of participation relative to eligible population for medium customers</v>
          </cell>
          <cell r="D107" t="str">
            <v>Metric</v>
          </cell>
          <cell r="E107" t="str">
            <v>MDA Team</v>
          </cell>
          <cell r="G107">
            <v>5805</v>
          </cell>
          <cell r="H107">
            <v>116106</v>
          </cell>
          <cell r="I107" t="str">
            <v># of participating medium customers</v>
          </cell>
          <cell r="J107" t="str">
            <v>Total # of medium customers</v>
          </cell>
        </row>
        <row r="108">
          <cell r="A108">
            <v>169</v>
          </cell>
          <cell r="B108" t="str">
            <v>Commercial</v>
          </cell>
          <cell r="C108" t="str">
            <v>Percent of participation relative to eligible population for  small customers</v>
          </cell>
          <cell r="D108" t="str">
            <v>Metric</v>
          </cell>
          <cell r="E108" t="str">
            <v>MDA Team</v>
          </cell>
          <cell r="G108">
            <v>4602</v>
          </cell>
          <cell r="H108">
            <v>511501</v>
          </cell>
          <cell r="I108" t="str">
            <v># of participating small customers</v>
          </cell>
          <cell r="J108" t="str">
            <v>Total # of small customers</v>
          </cell>
        </row>
        <row r="109">
          <cell r="A109">
            <v>170</v>
          </cell>
          <cell r="B109" t="str">
            <v>Commercial</v>
          </cell>
          <cell r="C109" t="str">
            <v>Percent of square feet of eligible population</v>
          </cell>
          <cell r="D109" t="str">
            <v>Metric</v>
          </cell>
          <cell r="E109" t="str">
            <v>MDA Team</v>
          </cell>
          <cell r="G109">
            <v>48863507.305730052</v>
          </cell>
          <cell r="H109">
            <v>2082752874.3275604</v>
          </cell>
          <cell r="I109" t="str">
            <v>Sq. ft. of participating customers</v>
          </cell>
          <cell r="J109" t="str">
            <v>Total sq. ft. of all sector customers</v>
          </cell>
        </row>
        <row r="110">
          <cell r="A110">
            <v>171</v>
          </cell>
          <cell r="B110" t="str">
            <v>Commercial</v>
          </cell>
          <cell r="C110" t="str">
            <v>Percent of participation by customers defined as “hard‐to‐reach”</v>
          </cell>
          <cell r="D110" t="str">
            <v>Metric</v>
          </cell>
          <cell r="E110" t="str">
            <v>MDA Team</v>
          </cell>
          <cell r="G110">
            <v>4702</v>
          </cell>
          <cell r="H110">
            <v>260770</v>
          </cell>
          <cell r="I110" t="str">
            <v># of participating HTR customers</v>
          </cell>
          <cell r="J110" t="str">
            <v>Total # of HTR customers</v>
          </cell>
        </row>
        <row r="111">
          <cell r="A111">
            <v>172</v>
          </cell>
          <cell r="B111" t="str">
            <v>Commercial</v>
          </cell>
          <cell r="C111" t="str">
            <v>Percent of benchmarked square feet of eligible population</v>
          </cell>
          <cell r="D111" t="str">
            <v>Metric</v>
          </cell>
          <cell r="E111" t="str">
            <v>MDA Team</v>
          </cell>
          <cell r="G111">
            <v>248114499</v>
          </cell>
          <cell r="H111">
            <v>2082752874.3275604</v>
          </cell>
          <cell r="I111" t="str">
            <v>Sq. ft. of benchmarked customers</v>
          </cell>
          <cell r="J111" t="str">
            <v>Total sq. ft. of all sector customers</v>
          </cell>
        </row>
        <row r="112">
          <cell r="A112">
            <v>173</v>
          </cell>
          <cell r="B112" t="str">
            <v>Commercial</v>
          </cell>
          <cell r="C112" t="str">
            <v>Percent of benchmarked customers relative to eligible population for large customers</v>
          </cell>
          <cell r="D112" t="str">
            <v>Metric</v>
          </cell>
          <cell r="E112" t="str">
            <v>MDA Team</v>
          </cell>
          <cell r="G112">
            <v>415</v>
          </cell>
          <cell r="H112">
            <v>12135</v>
          </cell>
          <cell r="I112" t="str">
            <v># of benchmarked large customers</v>
          </cell>
          <cell r="J112" t="str">
            <v>Total # of large customers</v>
          </cell>
        </row>
        <row r="113">
          <cell r="A113">
            <v>174</v>
          </cell>
          <cell r="B113" t="str">
            <v>Commercial</v>
          </cell>
          <cell r="C113" t="str">
            <v>Percent of benchmarked customers relative to eligible population for medium customers</v>
          </cell>
          <cell r="D113" t="str">
            <v>Metric</v>
          </cell>
          <cell r="E113" t="str">
            <v>MDA Team</v>
          </cell>
          <cell r="G113">
            <v>642</v>
          </cell>
          <cell r="H113">
            <v>116106</v>
          </cell>
          <cell r="I113" t="str">
            <v># of benchmarked medium customers</v>
          </cell>
          <cell r="J113" t="str">
            <v>Total # of medium customers</v>
          </cell>
        </row>
        <row r="114">
          <cell r="A114">
            <v>175</v>
          </cell>
          <cell r="B114" t="str">
            <v>Commercial</v>
          </cell>
          <cell r="C114" t="str">
            <v>Percent of benchmarked customers relative to eligible population for small  customers</v>
          </cell>
          <cell r="D114" t="str">
            <v>Metric</v>
          </cell>
          <cell r="E114" t="str">
            <v>MDA Team</v>
          </cell>
          <cell r="G114">
            <v>481</v>
          </cell>
          <cell r="H114">
            <v>511501</v>
          </cell>
          <cell r="I114" t="str">
            <v># of benchmarked small customers</v>
          </cell>
          <cell r="J114" t="str">
            <v>Total # of small customers</v>
          </cell>
        </row>
        <row r="115">
          <cell r="A115">
            <v>176</v>
          </cell>
          <cell r="B115" t="str">
            <v>Commercial</v>
          </cell>
          <cell r="C115" t="str">
            <v>Percent of benchmarking by customers defined as “hard‐to‐reach”</v>
          </cell>
          <cell r="D115" t="str">
            <v>Metric</v>
          </cell>
          <cell r="E115" t="str">
            <v>MDA Team</v>
          </cell>
          <cell r="G115">
            <v>433</v>
          </cell>
          <cell r="H115">
            <v>260770</v>
          </cell>
          <cell r="I115" t="str">
            <v># of benchmarked HTR customers</v>
          </cell>
          <cell r="J115" t="str">
            <v>Total # of HTR customers</v>
          </cell>
        </row>
        <row r="116">
          <cell r="A116">
            <v>183</v>
          </cell>
          <cell r="B116" t="str">
            <v>Commercial</v>
          </cell>
          <cell r="C116" t="str">
            <v>Percent of total projects utilizing Normalized Metered Energy Consumption (NMEC) to estimate savings</v>
          </cell>
          <cell r="D116" t="str">
            <v>Indicator</v>
          </cell>
          <cell r="E116" t="str">
            <v>MDA Team</v>
          </cell>
          <cell r="I116" t="str">
            <v># of custom projects using NMEC to estimate savings</v>
          </cell>
          <cell r="J116" t="str">
            <v># of custom projects</v>
          </cell>
        </row>
        <row r="117">
          <cell r="A117">
            <v>184</v>
          </cell>
          <cell r="B117" t="str">
            <v>Commercial</v>
          </cell>
          <cell r="C117" t="str">
            <v>Percent of total savings (gross kWh and therm) derived from NMEC analysis</v>
          </cell>
          <cell r="D117" t="str">
            <v>Indicator</v>
          </cell>
          <cell r="E117" t="str">
            <v>MDA Team</v>
          </cell>
          <cell r="I117" t="str">
            <v>Total custom savings derived from NMEC analysis</v>
          </cell>
          <cell r="J117" t="str">
            <v>Total custom savings</v>
          </cell>
        </row>
        <row r="118">
          <cell r="A118">
            <v>185</v>
          </cell>
          <cell r="B118" t="str">
            <v>Commercial</v>
          </cell>
          <cell r="C118" t="str">
            <v>Percent Improvement in customer satisfaction</v>
          </cell>
          <cell r="D118" t="str">
            <v>Indicator</v>
          </cell>
          <cell r="E118" t="str">
            <v>Unknown</v>
          </cell>
          <cell r="I118" t="str">
            <v>TBD</v>
          </cell>
          <cell r="J118" t="str">
            <v>TBD</v>
          </cell>
        </row>
        <row r="119">
          <cell r="A119">
            <v>186</v>
          </cell>
          <cell r="B119" t="str">
            <v>Commercial</v>
          </cell>
          <cell r="C119" t="str">
            <v>Percent Improvement in trade ally satisfaction</v>
          </cell>
          <cell r="D119" t="str">
            <v>Indicator</v>
          </cell>
          <cell r="E119" t="str">
            <v>Unknown</v>
          </cell>
          <cell r="I119" t="str">
            <v>TBD</v>
          </cell>
          <cell r="J119" t="str">
            <v>TBD</v>
          </cell>
        </row>
        <row r="120">
          <cell r="A120">
            <v>187</v>
          </cell>
          <cell r="B120" t="str">
            <v>Commercial</v>
          </cell>
          <cell r="C120" t="str">
            <v>Percent of total investments made by ratepayers and private capital</v>
          </cell>
          <cell r="D120" t="str">
            <v>Indicator</v>
          </cell>
          <cell r="E120" t="str">
            <v>MDA Team</v>
          </cell>
          <cell r="I120" t="str">
            <v>Total incentive amount</v>
          </cell>
          <cell r="J120" t="str">
            <v>Total project costs</v>
          </cell>
        </row>
        <row r="121">
          <cell r="A121">
            <v>201</v>
          </cell>
          <cell r="B121" t="str">
            <v>Public</v>
          </cell>
          <cell r="C121" t="str">
            <v>Percent annual net kW per project building or facility</v>
          </cell>
          <cell r="D121" t="str">
            <v>Indicator</v>
          </cell>
          <cell r="E121" t="str">
            <v>MDA Team</v>
          </cell>
          <cell r="H121">
            <v>912</v>
          </cell>
          <cell r="I121" t="str">
            <v>First year annual kW net</v>
          </cell>
          <cell r="J121" t="str">
            <v>Total # of projects</v>
          </cell>
        </row>
        <row r="122">
          <cell r="A122">
            <v>202</v>
          </cell>
          <cell r="B122" t="str">
            <v>Public</v>
          </cell>
          <cell r="C122" t="str">
            <v>Percent annual net kWh per project building or facility</v>
          </cell>
          <cell r="D122" t="str">
            <v>Indicator</v>
          </cell>
          <cell r="E122" t="str">
            <v>MDA Team</v>
          </cell>
          <cell r="H122">
            <v>912</v>
          </cell>
          <cell r="I122" t="str">
            <v>First year annual kWh net</v>
          </cell>
          <cell r="J122" t="str">
            <v>Total # of projects</v>
          </cell>
        </row>
        <row r="123">
          <cell r="A123">
            <v>203</v>
          </cell>
          <cell r="B123" t="str">
            <v>Public</v>
          </cell>
          <cell r="C123" t="str">
            <v>Percent annual net Therms per project building or facility</v>
          </cell>
          <cell r="D123" t="str">
            <v>Indicator</v>
          </cell>
          <cell r="E123" t="str">
            <v>MDA Team</v>
          </cell>
          <cell r="H123">
            <v>912</v>
          </cell>
          <cell r="I123" t="str">
            <v>First year annual Therm net</v>
          </cell>
          <cell r="J123" t="str">
            <v>Total # of projects</v>
          </cell>
        </row>
        <row r="124">
          <cell r="A124">
            <v>204</v>
          </cell>
          <cell r="B124" t="str">
            <v>Public</v>
          </cell>
          <cell r="C124" t="str">
            <v>Average annual net kw savings per project building floor plan area</v>
          </cell>
          <cell r="D124" t="str">
            <v>Indicator</v>
          </cell>
          <cell r="E124" t="str">
            <v>MDA Team</v>
          </cell>
          <cell r="H124">
            <v>0</v>
          </cell>
          <cell r="I124" t="str">
            <v>First year annual kW net</v>
          </cell>
          <cell r="J124" t="str">
            <v>Sq. ft. of participating customers</v>
          </cell>
        </row>
        <row r="125">
          <cell r="A125">
            <v>205</v>
          </cell>
          <cell r="B125" t="str">
            <v>Public</v>
          </cell>
          <cell r="C125" t="str">
            <v>Average annual net kw savings per project building floor plan area</v>
          </cell>
          <cell r="D125" t="str">
            <v>Indicator</v>
          </cell>
          <cell r="E125" t="str">
            <v>MDA Team</v>
          </cell>
          <cell r="H125">
            <v>0</v>
          </cell>
          <cell r="I125" t="str">
            <v>First year annual kWh net</v>
          </cell>
          <cell r="J125" t="str">
            <v>Sq. ft. of participating customers</v>
          </cell>
        </row>
        <row r="126">
          <cell r="A126">
            <v>206</v>
          </cell>
          <cell r="B126" t="str">
            <v>Public</v>
          </cell>
          <cell r="C126" t="str">
            <v>Average annual net Therm savings per project building floor plan area</v>
          </cell>
          <cell r="D126" t="str">
            <v>Indicator</v>
          </cell>
          <cell r="E126" t="str">
            <v>MDA Team</v>
          </cell>
          <cell r="H126">
            <v>0</v>
          </cell>
          <cell r="I126" t="str">
            <v>First year annual Therm net</v>
          </cell>
          <cell r="J126" t="str">
            <v>Sq. ft. of participating customers</v>
          </cell>
        </row>
        <row r="127">
          <cell r="A127">
            <v>207</v>
          </cell>
          <cell r="B127" t="str">
            <v>Public</v>
          </cell>
          <cell r="C127" t="str">
            <v>Average annual Net kW savings per annual flow through project water/wastewater facilities</v>
          </cell>
          <cell r="D127" t="str">
            <v>Indicator</v>
          </cell>
          <cell r="E127" t="str">
            <v>Unknown</v>
          </cell>
          <cell r="I127" t="str">
            <v>First year annual kW net from water/wastewater customers</v>
          </cell>
          <cell r="J127" t="str">
            <v>???</v>
          </cell>
        </row>
        <row r="128">
          <cell r="A128">
            <v>208</v>
          </cell>
          <cell r="B128" t="str">
            <v>Public</v>
          </cell>
          <cell r="C128" t="str">
            <v>Average annual Net kWh savings per annual flow through project water/wastewater facilities</v>
          </cell>
          <cell r="D128" t="str">
            <v>Indicator</v>
          </cell>
          <cell r="E128" t="str">
            <v>Unknown</v>
          </cell>
          <cell r="I128" t="str">
            <v>First year annual kWh net from water/wastewater customers</v>
          </cell>
          <cell r="J128" t="str">
            <v>???</v>
          </cell>
        </row>
        <row r="129">
          <cell r="A129">
            <v>209</v>
          </cell>
          <cell r="B129" t="str">
            <v>Public</v>
          </cell>
          <cell r="C129" t="str">
            <v>Average annual Net Therms savings per annual flow through project water/wastewater facilities</v>
          </cell>
          <cell r="D129" t="str">
            <v>Indicator</v>
          </cell>
          <cell r="E129" t="str">
            <v>Unknown</v>
          </cell>
          <cell r="I129" t="str">
            <v>First year annual Therm net from water/wastewater customers</v>
          </cell>
          <cell r="J129" t="str">
            <v>???</v>
          </cell>
        </row>
        <row r="130">
          <cell r="A130">
            <v>210</v>
          </cell>
          <cell r="B130" t="str">
            <v>Public</v>
          </cell>
          <cell r="C130" t="str">
            <v>Percent of Public Sector accounts participating in programs</v>
          </cell>
          <cell r="D130" t="str">
            <v>Metric</v>
          </cell>
          <cell r="E130" t="str">
            <v>MDA Team</v>
          </cell>
          <cell r="G130">
            <v>1398</v>
          </cell>
          <cell r="H130">
            <v>75222</v>
          </cell>
          <cell r="I130" t="str">
            <v># of participating customers</v>
          </cell>
          <cell r="J130" t="str">
            <v>Total # of sector customers</v>
          </cell>
        </row>
        <row r="131">
          <cell r="A131">
            <v>211</v>
          </cell>
          <cell r="B131" t="str">
            <v>Public</v>
          </cell>
          <cell r="C131" t="str">
            <v>Percent of estimated floorplan area (i.e., ft2) of all Public Sector buildings participating in building projects</v>
          </cell>
          <cell r="D131" t="str">
            <v>Indicator</v>
          </cell>
          <cell r="E131" t="str">
            <v>MDA Team</v>
          </cell>
          <cell r="G131">
            <v>0</v>
          </cell>
          <cell r="H131">
            <v>0</v>
          </cell>
          <cell r="I131" t="str">
            <v>Sq. ft. of participating customers</v>
          </cell>
          <cell r="J131" t="str">
            <v>Total sq. ft. of all sector customers</v>
          </cell>
        </row>
        <row r="132">
          <cell r="A132">
            <v>212</v>
          </cell>
          <cell r="B132" t="str">
            <v>Public</v>
          </cell>
          <cell r="C132" t="str">
            <v>Percent of Public Sector water/wastewater flow enrolled in non‐building water/wastewater programs</v>
          </cell>
          <cell r="D132" t="str">
            <v>Indicator</v>
          </cell>
          <cell r="E132" t="str">
            <v>Unknown</v>
          </cell>
          <cell r="I132" t="str">
            <v>???</v>
          </cell>
          <cell r="J132" t="str">
            <v>???</v>
          </cell>
        </row>
        <row r="133">
          <cell r="A133">
            <v>219</v>
          </cell>
          <cell r="B133" t="str">
            <v>Public</v>
          </cell>
          <cell r="C133" t="str">
            <v>Total program‐backed financing distributed to Public Sector customers requiring repayment</v>
          </cell>
          <cell r="D133" t="str">
            <v>Indicator</v>
          </cell>
          <cell r="E133" t="str">
            <v>Unknown</v>
          </cell>
          <cell r="I133" t="str">
            <v>N/A</v>
          </cell>
          <cell r="J133" t="str">
            <v>N/A</v>
          </cell>
        </row>
        <row r="134">
          <cell r="A134">
            <v>220</v>
          </cell>
          <cell r="B134" t="str">
            <v>Public</v>
          </cell>
          <cell r="C134" t="str">
            <v>Percent of Public Sector buildings with current benchmark</v>
          </cell>
          <cell r="D134" t="str">
            <v>Metric</v>
          </cell>
          <cell r="E134" t="str">
            <v>MDA Team</v>
          </cell>
          <cell r="G134">
            <v>479</v>
          </cell>
          <cell r="H134">
            <v>75222</v>
          </cell>
          <cell r="I134" t="str">
            <v>Total # of benchmarked customers</v>
          </cell>
          <cell r="J134" t="str">
            <v>Total # of sector customers</v>
          </cell>
        </row>
        <row r="135">
          <cell r="A135">
            <v>221</v>
          </cell>
          <cell r="B135" t="str">
            <v>Public</v>
          </cell>
          <cell r="C135" t="str">
            <v xml:space="preserve"> Average energy use intensity of all Public Sector buildings</v>
          </cell>
          <cell r="D135" t="str">
            <v>Metric</v>
          </cell>
          <cell r="E135" t="str">
            <v>MDA Team</v>
          </cell>
          <cell r="G135">
            <v>36372575370904.5</v>
          </cell>
          <cell r="H135">
            <v>75222</v>
          </cell>
          <cell r="I135" t="str">
            <v>Total sector energy usage (Btu)</v>
          </cell>
          <cell r="J135" t="str">
            <v>Total # of sector customers</v>
          </cell>
        </row>
        <row r="136">
          <cell r="A136">
            <v>222</v>
          </cell>
          <cell r="B136" t="str">
            <v>Public</v>
          </cell>
          <cell r="C136" t="str">
            <v>Percent of floorplan area of all Public Sector buildings with current benchmark</v>
          </cell>
          <cell r="D136" t="str">
            <v>Indicator</v>
          </cell>
          <cell r="E136" t="str">
            <v>MDA Team</v>
          </cell>
          <cell r="H136">
            <v>0</v>
          </cell>
          <cell r="I136" t="str">
            <v>Total sq. ft. of sector buildings benchmarked in current year (in Portfolio Manager)</v>
          </cell>
          <cell r="J136" t="str">
            <v>Sq. ft. of benchmarked customers</v>
          </cell>
        </row>
        <row r="137">
          <cell r="A137">
            <v>236</v>
          </cell>
          <cell r="B137" t="str">
            <v>Industrial</v>
          </cell>
          <cell r="C137" t="str">
            <v>Percent of participation relative to eligible population for large customers</v>
          </cell>
          <cell r="D137" t="str">
            <v>Metric</v>
          </cell>
          <cell r="E137" t="str">
            <v>MDA Team</v>
          </cell>
          <cell r="G137">
            <v>149</v>
          </cell>
          <cell r="H137">
            <v>2451</v>
          </cell>
          <cell r="I137" t="str">
            <v># of participating large customers</v>
          </cell>
          <cell r="J137" t="str">
            <v>Total # of large customers</v>
          </cell>
        </row>
        <row r="138">
          <cell r="A138">
            <v>237</v>
          </cell>
          <cell r="B138" t="str">
            <v>Industrial</v>
          </cell>
          <cell r="C138" t="str">
            <v>Percent of participation relative to eligible population for medium customers</v>
          </cell>
          <cell r="D138" t="str">
            <v>Metric</v>
          </cell>
          <cell r="E138" t="str">
            <v>MDA Team</v>
          </cell>
          <cell r="G138">
            <v>224</v>
          </cell>
          <cell r="H138">
            <v>11472</v>
          </cell>
          <cell r="I138" t="str">
            <v># of participating medium customers</v>
          </cell>
          <cell r="J138" t="str">
            <v>Total # of medium customers</v>
          </cell>
        </row>
        <row r="139">
          <cell r="A139">
            <v>238</v>
          </cell>
          <cell r="B139" t="str">
            <v>Industrial</v>
          </cell>
          <cell r="C139" t="str">
            <v>Percent of participation relative to eligible population for  small customers</v>
          </cell>
          <cell r="D139" t="str">
            <v>Metric</v>
          </cell>
          <cell r="E139" t="str">
            <v>MDA Team</v>
          </cell>
          <cell r="G139">
            <v>185</v>
          </cell>
          <cell r="H139">
            <v>48953</v>
          </cell>
          <cell r="I139" t="str">
            <v># of participating small customers</v>
          </cell>
          <cell r="J139" t="str">
            <v>Total # of small customers</v>
          </cell>
        </row>
        <row r="140">
          <cell r="A140">
            <v>239</v>
          </cell>
          <cell r="B140" t="str">
            <v>Industrial</v>
          </cell>
          <cell r="C140" t="str">
            <v>Percent of large customers participating in reporting year that have not received an incentive for the past three years</v>
          </cell>
          <cell r="D140" t="str">
            <v>Indicator</v>
          </cell>
          <cell r="E140" t="str">
            <v>Unknown</v>
          </cell>
          <cell r="H140">
            <v>2451</v>
          </cell>
          <cell r="I140" t="str">
            <v>Annual number of large customers that have not received an incentive for the past 3 years</v>
          </cell>
          <cell r="J140" t="str">
            <v>Total # of large customers</v>
          </cell>
        </row>
        <row r="141">
          <cell r="A141">
            <v>240</v>
          </cell>
          <cell r="B141" t="str">
            <v>Industrial</v>
          </cell>
          <cell r="C141" t="str">
            <v>Percent of medium customers participating in reporting year that have not received an incentive for the past three years</v>
          </cell>
          <cell r="D141" t="str">
            <v>Indicator</v>
          </cell>
          <cell r="E141" t="str">
            <v>Unknown</v>
          </cell>
          <cell r="H141">
            <v>11472</v>
          </cell>
          <cell r="I141" t="str">
            <v>Annual number of medium customers that have not received an incentive for the past 3 years</v>
          </cell>
          <cell r="J141" t="str">
            <v>Total # of medium customers</v>
          </cell>
        </row>
        <row r="142">
          <cell r="A142">
            <v>241</v>
          </cell>
          <cell r="B142" t="str">
            <v>Industrial</v>
          </cell>
          <cell r="C142" t="str">
            <v>Percent of small customers participating in reporting year that have not received an incentive for the past three years</v>
          </cell>
          <cell r="D142" t="str">
            <v>Indicator</v>
          </cell>
          <cell r="E142" t="str">
            <v>Unknown</v>
          </cell>
          <cell r="H142">
            <v>48953</v>
          </cell>
          <cell r="I142" t="str">
            <v>Annual number of small customers that have not received an incentive for the past 3 years</v>
          </cell>
          <cell r="J142" t="str">
            <v>Total # of small customers</v>
          </cell>
        </row>
        <row r="143">
          <cell r="A143">
            <v>248</v>
          </cell>
          <cell r="B143" t="str">
            <v>Industrial</v>
          </cell>
          <cell r="C143" t="str">
            <v xml:space="preserve">Percent first year annual kW gross </v>
          </cell>
          <cell r="D143" t="str">
            <v>Metric</v>
          </cell>
          <cell r="E143" t="str">
            <v>MDA Team</v>
          </cell>
          <cell r="H143">
            <v>5674108.1699999999</v>
          </cell>
          <cell r="I143" t="str">
            <v>First year annual kW gross</v>
          </cell>
          <cell r="J143" t="str">
            <v>Total annual sector max demand (kW)</v>
          </cell>
        </row>
        <row r="144">
          <cell r="A144">
            <v>249</v>
          </cell>
          <cell r="B144" t="str">
            <v>Industrial</v>
          </cell>
          <cell r="C144" t="str">
            <v>Percent first year annual kW net</v>
          </cell>
          <cell r="D144" t="str">
            <v>Metric</v>
          </cell>
          <cell r="E144" t="str">
            <v>MDA Team</v>
          </cell>
          <cell r="H144">
            <v>5674108.1699999999</v>
          </cell>
          <cell r="I144" t="str">
            <v>First year annual kW net</v>
          </cell>
          <cell r="J144" t="str">
            <v>Total annual sector max demand (kW)</v>
          </cell>
        </row>
        <row r="145">
          <cell r="A145">
            <v>250</v>
          </cell>
          <cell r="B145" t="str">
            <v>Industrial</v>
          </cell>
          <cell r="C145" t="str">
            <v>Percent first year annual kWh gross</v>
          </cell>
          <cell r="D145" t="str">
            <v>Metric</v>
          </cell>
          <cell r="E145" t="str">
            <v>MDA Team</v>
          </cell>
          <cell r="H145">
            <v>9302621423.8720608</v>
          </cell>
          <cell r="I145" t="str">
            <v>First year annual kWh gross</v>
          </cell>
          <cell r="J145" t="str">
            <v>Total annual sector elec usage (kWh)</v>
          </cell>
        </row>
        <row r="146">
          <cell r="A146">
            <v>251</v>
          </cell>
          <cell r="B146" t="str">
            <v>Industrial</v>
          </cell>
          <cell r="C146" t="str">
            <v>Percent first year annual kWh net</v>
          </cell>
          <cell r="D146" t="str">
            <v>Metric</v>
          </cell>
          <cell r="E146" t="str">
            <v>MDA Team</v>
          </cell>
          <cell r="H146">
            <v>9302621423.8720608</v>
          </cell>
          <cell r="I146" t="str">
            <v>First year annual kWh net</v>
          </cell>
          <cell r="J146" t="str">
            <v>Total annual sector elec usage (kWh)</v>
          </cell>
        </row>
        <row r="147">
          <cell r="A147">
            <v>252</v>
          </cell>
          <cell r="B147" t="str">
            <v>Industrial</v>
          </cell>
          <cell r="C147" t="str">
            <v>Percent first year annual Therm gross</v>
          </cell>
          <cell r="D147" t="str">
            <v>Metric</v>
          </cell>
          <cell r="E147" t="str">
            <v>MDA Team</v>
          </cell>
          <cell r="H147">
            <v>3885045880.7884898</v>
          </cell>
          <cell r="I147" t="str">
            <v>First year annual Therm gross</v>
          </cell>
          <cell r="J147" t="str">
            <v>Total annual sector gas usage (therms)</v>
          </cell>
        </row>
        <row r="148">
          <cell r="A148">
            <v>253</v>
          </cell>
          <cell r="B148" t="str">
            <v>Industrial</v>
          </cell>
          <cell r="C148" t="str">
            <v>Percent first year annual Therm net</v>
          </cell>
          <cell r="D148" t="str">
            <v>Metric</v>
          </cell>
          <cell r="E148" t="str">
            <v>MDA Team</v>
          </cell>
          <cell r="H148">
            <v>3885045880.7884898</v>
          </cell>
          <cell r="I148" t="str">
            <v>First year annual Therm net</v>
          </cell>
          <cell r="J148" t="str">
            <v>Total annual sector gas usage (therms)</v>
          </cell>
        </row>
        <row r="149">
          <cell r="A149">
            <v>254</v>
          </cell>
          <cell r="B149" t="str">
            <v>Industrial</v>
          </cell>
          <cell r="C149" t="str">
            <v>Percent lifecycle ex-ante kW gross</v>
          </cell>
          <cell r="D149" t="str">
            <v>Metric</v>
          </cell>
          <cell r="E149" t="str">
            <v>MDA Team</v>
          </cell>
          <cell r="H149">
            <v>5674108.1699999999</v>
          </cell>
          <cell r="I149" t="str">
            <v>Lifecycle ex-ante kW gross</v>
          </cell>
          <cell r="J149" t="str">
            <v>Total annual sector max demand (kW)</v>
          </cell>
        </row>
        <row r="150">
          <cell r="A150">
            <v>255</v>
          </cell>
          <cell r="B150" t="str">
            <v>Industrial</v>
          </cell>
          <cell r="C150" t="str">
            <v>Percent lifecycle ex-ante kW net</v>
          </cell>
          <cell r="D150" t="str">
            <v>Metric</v>
          </cell>
          <cell r="E150" t="str">
            <v>MDA Team</v>
          </cell>
          <cell r="H150">
            <v>5674108.1699999999</v>
          </cell>
          <cell r="I150" t="str">
            <v>Lifecycle ex-ante kW net</v>
          </cell>
          <cell r="J150" t="str">
            <v>Total annual sector max demand (kW)</v>
          </cell>
        </row>
        <row r="151">
          <cell r="A151">
            <v>256</v>
          </cell>
          <cell r="B151" t="str">
            <v>Industrial</v>
          </cell>
          <cell r="C151" t="str">
            <v>Percent lifecycle ex-ante kWh gross</v>
          </cell>
          <cell r="D151" t="str">
            <v>Metric</v>
          </cell>
          <cell r="E151" t="str">
            <v>MDA Team</v>
          </cell>
          <cell r="H151">
            <v>9302621423.8720608</v>
          </cell>
          <cell r="I151" t="str">
            <v>Lifecycle ex-ante kWh gross</v>
          </cell>
          <cell r="J151" t="str">
            <v>Total annual sector elec usage (kWh)</v>
          </cell>
        </row>
        <row r="152">
          <cell r="A152">
            <v>257</v>
          </cell>
          <cell r="B152" t="str">
            <v>Industrial</v>
          </cell>
          <cell r="C152" t="str">
            <v>Percent lifecycle ex-ante kWh net</v>
          </cell>
          <cell r="D152" t="str">
            <v>Metric</v>
          </cell>
          <cell r="E152" t="str">
            <v>MDA Team</v>
          </cell>
          <cell r="H152">
            <v>9302621423.8720608</v>
          </cell>
          <cell r="I152" t="str">
            <v>Lifecycle ex-ante kWh net</v>
          </cell>
          <cell r="J152" t="str">
            <v>Total annual sector elec usage (kWh)</v>
          </cell>
        </row>
        <row r="153">
          <cell r="A153">
            <v>258</v>
          </cell>
          <cell r="B153" t="str">
            <v>Industrial</v>
          </cell>
          <cell r="C153" t="str">
            <v>Percent lifecycle ex-ante Therm gross</v>
          </cell>
          <cell r="D153" t="str">
            <v>Metric</v>
          </cell>
          <cell r="E153" t="str">
            <v>MDA Team</v>
          </cell>
          <cell r="H153">
            <v>3885045880.7884898</v>
          </cell>
          <cell r="I153" t="str">
            <v>Lifecycle ex-ante Therm gross</v>
          </cell>
          <cell r="J153" t="str">
            <v>Total annual sector gas usage (therms)</v>
          </cell>
        </row>
        <row r="154">
          <cell r="A154">
            <v>259</v>
          </cell>
          <cell r="B154" t="str">
            <v>Industrial</v>
          </cell>
          <cell r="C154" t="str">
            <v>Percent lifecycle ex-ante Therm net</v>
          </cell>
          <cell r="D154" t="str">
            <v>Metric</v>
          </cell>
          <cell r="E154" t="str">
            <v>MDA Team</v>
          </cell>
          <cell r="H154">
            <v>3885045880.7884898</v>
          </cell>
          <cell r="I154" t="str">
            <v>Lifecycle ex-ante Therm net</v>
          </cell>
          <cell r="J154" t="str">
            <v>Total annual sector gas usage (therms)</v>
          </cell>
        </row>
        <row r="155">
          <cell r="A155">
            <v>273</v>
          </cell>
          <cell r="B155" t="str">
            <v>Agricultural</v>
          </cell>
          <cell r="C155" t="str">
            <v>Percent of participation relative to eligible population for large customers</v>
          </cell>
          <cell r="D155" t="str">
            <v>Metric</v>
          </cell>
          <cell r="E155" t="str">
            <v>MDA Team</v>
          </cell>
          <cell r="G155">
            <v>308</v>
          </cell>
          <cell r="H155">
            <v>3742</v>
          </cell>
          <cell r="I155" t="str">
            <v># of participating large customers</v>
          </cell>
          <cell r="J155" t="str">
            <v>Total # of large customers</v>
          </cell>
        </row>
        <row r="156">
          <cell r="A156">
            <v>274</v>
          </cell>
          <cell r="B156" t="str">
            <v>Agricultural</v>
          </cell>
          <cell r="C156" t="str">
            <v>Percent of participation relative to eligible population for medium customers</v>
          </cell>
          <cell r="D156" t="str">
            <v>Metric</v>
          </cell>
          <cell r="E156" t="str">
            <v>MDA Team</v>
          </cell>
          <cell r="G156">
            <v>770</v>
          </cell>
          <cell r="H156">
            <v>31659</v>
          </cell>
          <cell r="I156" t="str">
            <v># of participating medium customers</v>
          </cell>
          <cell r="J156" t="str">
            <v>Total # of medium customers</v>
          </cell>
        </row>
        <row r="157">
          <cell r="A157">
            <v>275</v>
          </cell>
          <cell r="B157" t="str">
            <v>Agricultural</v>
          </cell>
          <cell r="C157" t="str">
            <v>Percent of participation relative to eligible population for small customers</v>
          </cell>
          <cell r="D157" t="str">
            <v>Metric</v>
          </cell>
          <cell r="E157" t="str">
            <v>MDA Team</v>
          </cell>
          <cell r="G157">
            <v>510</v>
          </cell>
          <cell r="H157">
            <v>82386</v>
          </cell>
          <cell r="I157" t="str">
            <v># of participating small customers</v>
          </cell>
          <cell r="J157" t="str">
            <v>Total # of small customers</v>
          </cell>
        </row>
      </sheetData>
      <sheetData sheetId="4">
        <row r="3">
          <cell r="B3" t="str">
            <v>Upd Primary Sector (1)</v>
          </cell>
          <cell r="C3" t="str">
            <v>RebatesandIncents</v>
          </cell>
          <cell r="D3" t="str">
            <v>FirstYearGrossKWh</v>
          </cell>
          <cell r="E3" t="str">
            <v>FirstYearGrossKW</v>
          </cell>
          <cell r="F3" t="str">
            <v>FirstYearGrossThm</v>
          </cell>
          <cell r="G3" t="str">
            <v>FirstYearNetKWh</v>
          </cell>
          <cell r="H3" t="str">
            <v>FirstYearNetKW</v>
          </cell>
          <cell r="I3" t="str">
            <v>FirstYearNetThm</v>
          </cell>
          <cell r="J3" t="str">
            <v>LifecycleGrossKWh</v>
          </cell>
          <cell r="K3" t="str">
            <v>LifecycleGrossKW</v>
          </cell>
          <cell r="L3" t="str">
            <v>LifecycleGrossThm</v>
          </cell>
          <cell r="M3" t="str">
            <v>LifecycleNetKWh</v>
          </cell>
          <cell r="N3" t="str">
            <v>LifecycleNetKW</v>
          </cell>
          <cell r="O3" t="str">
            <v>LifecycleNetThm</v>
          </cell>
          <cell r="P3" t="str">
            <v>ElecBen</v>
          </cell>
          <cell r="Q3" t="str">
            <v>GasBen</v>
          </cell>
          <cell r="R3" t="str">
            <v>TRCCost</v>
          </cell>
          <cell r="S3" t="str">
            <v>PACCost</v>
          </cell>
          <cell r="T3" t="str">
            <v>TRC</v>
          </cell>
          <cell r="U3" t="str">
            <v>PAC</v>
          </cell>
          <cell r="V3" t="str">
            <v>Electric Split</v>
          </cell>
          <cell r="W3" t="str">
            <v>Gas Split</v>
          </cell>
          <cell r="X3" t="str">
            <v>TRC Cost per kWh Saved ($/kWh)</v>
          </cell>
          <cell r="Y3" t="str">
            <v>TRC Cost per therm Saved ($/therm)</v>
          </cell>
          <cell r="Z3" t="str">
            <v>TRC Cost per kW Saved ($/kW) (5)</v>
          </cell>
          <cell r="AA3" t="str">
            <v>PAC Cost per kWh Saved ($/kWh)</v>
          </cell>
          <cell r="AB3" t="str">
            <v>PAC Cost per therm Saved ($/therm)</v>
          </cell>
          <cell r="AC3" t="str">
            <v>PAC Cost per kW Saved ($/kW) (5)</v>
          </cell>
          <cell r="AD3" t="str">
            <v>NetElecCO2</v>
          </cell>
          <cell r="AE3" t="str">
            <v>NetGasCO2</v>
          </cell>
          <cell r="AF3" t="str">
            <v>NetElecCO2Lifecycle</v>
          </cell>
          <cell r="AG3" t="str">
            <v>NetGasCO2Lifecycle</v>
          </cell>
          <cell r="AH3" t="str">
            <v>GrossElecCO2</v>
          </cell>
          <cell r="AI3" t="str">
            <v>GrossGasCO2</v>
          </cell>
          <cell r="AJ3" t="str">
            <v>GrossElecCO2Lifecycle</v>
          </cell>
          <cell r="AK3" t="str">
            <v>GrossGasCO2Lifecycle</v>
          </cell>
          <cell r="AL3" t="str">
            <v>Annual Net GHG Emissions (Electric)</v>
          </cell>
          <cell r="AM3" t="str">
            <v>Annual Net GHG Emissions (Gas)</v>
          </cell>
          <cell r="AN3" t="str">
            <v>Lifecycle Net GHG Emissions (Electric)</v>
          </cell>
          <cell r="AO3" t="str">
            <v>Lifecycle Net GHG Emissions (Gas)</v>
          </cell>
          <cell r="AP3" t="str">
            <v>Annual Gross GHG Emissions (Electric)</v>
          </cell>
          <cell r="AQ3" t="str">
            <v>Annual Gross GHG Emissions (Gas)</v>
          </cell>
          <cell r="AR3" t="str">
            <v>Lifecycle Gross GHG Emissions (Electric)</v>
          </cell>
          <cell r="AS3" t="str">
            <v>Lifecycle Gross GHG Emissions (Gas)</v>
          </cell>
        </row>
        <row r="4">
          <cell r="B4" t="str">
            <v>Agricultural</v>
          </cell>
          <cell r="C4">
            <v>8746404.0578320269</v>
          </cell>
          <cell r="D4">
            <v>59866741.929275781</v>
          </cell>
          <cell r="E4">
            <v>18457.000834246039</v>
          </cell>
          <cell r="F4">
            <v>1170629.8475666766</v>
          </cell>
          <cell r="G4">
            <v>38994338.136156619</v>
          </cell>
          <cell r="H4">
            <v>12128.356941460042</v>
          </cell>
          <cell r="I4">
            <v>705031.9893371528</v>
          </cell>
          <cell r="J4">
            <v>570126032.79346037</v>
          </cell>
          <cell r="K4">
            <v>137016.00452513725</v>
          </cell>
          <cell r="L4">
            <v>16053723.905368671</v>
          </cell>
          <cell r="M4">
            <v>369145011.05935597</v>
          </cell>
          <cell r="N4">
            <v>89340.558428538672</v>
          </cell>
          <cell r="O4">
            <v>9695419.0703906752</v>
          </cell>
          <cell r="P4">
            <v>39380637.617168106</v>
          </cell>
          <cell r="Q4">
            <v>7538521.0462001357</v>
          </cell>
          <cell r="R4">
            <v>42183577.525131077</v>
          </cell>
          <cell r="S4">
            <v>18951506.994710509</v>
          </cell>
          <cell r="T4">
            <v>1.112261249900294</v>
          </cell>
          <cell r="U4">
            <v>2.4757481648537865</v>
          </cell>
          <cell r="V4">
            <v>0.83932957749121417</v>
          </cell>
          <cell r="W4">
            <v>0.16067042250878585</v>
          </cell>
          <cell r="X4">
            <v>9.5913321975095361E-2</v>
          </cell>
          <cell r="Y4">
            <v>0.69905727382053517</v>
          </cell>
          <cell r="Z4">
            <v>396.30292136081147</v>
          </cell>
          <cell r="AA4">
            <v>4.3090275859462977E-2</v>
          </cell>
          <cell r="AB4">
            <v>0.31406034271560912</v>
          </cell>
          <cell r="AC4">
            <v>178.04411163844952</v>
          </cell>
          <cell r="AD4">
            <v>19279.919115980829</v>
          </cell>
          <cell r="AE4">
            <v>4127.4263834922931</v>
          </cell>
          <cell r="AF4">
            <v>181941.37273194492</v>
          </cell>
          <cell r="AG4">
            <v>56718.201561785485</v>
          </cell>
          <cell r="AH4">
            <v>29597.196500767368</v>
          </cell>
          <cell r="AI4">
            <v>6853.4288992649745</v>
          </cell>
          <cell r="AJ4">
            <v>281009.06948979764</v>
          </cell>
          <cell r="AK4">
            <v>93914.28484640675</v>
          </cell>
          <cell r="AL4">
            <v>17490.448410451907</v>
          </cell>
          <cell r="AM4">
            <v>3744.3382305775549</v>
          </cell>
          <cell r="AN4">
            <v>165054.43691707074</v>
          </cell>
          <cell r="AO4">
            <v>51453.886937095391</v>
          </cell>
          <cell r="AP4">
            <v>26850.125012277258</v>
          </cell>
          <cell r="AQ4">
            <v>6217.3261140881132</v>
          </cell>
          <cell r="AR4">
            <v>254927.13964274118</v>
          </cell>
          <cell r="AS4">
            <v>85197.606080672515</v>
          </cell>
        </row>
        <row r="5">
          <cell r="B5" t="str">
            <v>Commercial</v>
          </cell>
          <cell r="C5">
            <v>40415950.461115651</v>
          </cell>
          <cell r="D5">
            <v>166943583.21145001</v>
          </cell>
          <cell r="E5">
            <v>29943.176047166195</v>
          </cell>
          <cell r="F5">
            <v>6356167.0982718794</v>
          </cell>
          <cell r="G5">
            <v>110281086.29345894</v>
          </cell>
          <cell r="H5">
            <v>20288.632525697933</v>
          </cell>
          <cell r="I5">
            <v>4008275.6615182697</v>
          </cell>
          <cell r="J5">
            <v>1698780435.6154151</v>
          </cell>
          <cell r="K5">
            <v>307924.35264707089</v>
          </cell>
          <cell r="L5">
            <v>73699682.523231581</v>
          </cell>
          <cell r="M5">
            <v>1120115279.0725217</v>
          </cell>
          <cell r="N5">
            <v>211134.62336547961</v>
          </cell>
          <cell r="O5">
            <v>45426120.309369832</v>
          </cell>
          <cell r="P5">
            <v>121803335.3322202</v>
          </cell>
          <cell r="Q5">
            <v>36281723.068386674</v>
          </cell>
          <cell r="R5">
            <v>155596320.90080741</v>
          </cell>
          <cell r="S5">
            <v>81258341.399579898</v>
          </cell>
          <cell r="T5">
            <v>1.0159948351310055</v>
          </cell>
          <cell r="U5">
            <v>1.9454625294803785</v>
          </cell>
          <cell r="V5">
            <v>0.77049239545179316</v>
          </cell>
          <cell r="W5">
            <v>0.2295076045482069</v>
          </cell>
          <cell r="X5">
            <v>0.10702986045652095</v>
          </cell>
          <cell r="Y5">
            <v>0.78612346031876645</v>
          </cell>
          <cell r="Z5">
            <v>567.8167801347463</v>
          </cell>
          <cell r="AA5">
            <v>5.5895080877071339E-2</v>
          </cell>
          <cell r="AB5">
            <v>0.41054369506284355</v>
          </cell>
          <cell r="AC5">
            <v>296.53560897505764</v>
          </cell>
          <cell r="AD5">
            <v>57333.077452378573</v>
          </cell>
          <cell r="AE5">
            <v>23466.220747763775</v>
          </cell>
          <cell r="AF5">
            <v>587046.71431273874</v>
          </cell>
          <cell r="AG5">
            <v>265742.80380981881</v>
          </cell>
          <cell r="AH5">
            <v>86596.60341419508</v>
          </cell>
          <cell r="AI5">
            <v>37213.24968551354</v>
          </cell>
          <cell r="AJ5">
            <v>887723.1663947528</v>
          </cell>
          <cell r="AK5">
            <v>431143.14276089997</v>
          </cell>
          <cell r="AL5">
            <v>52011.692962035348</v>
          </cell>
          <cell r="AM5">
            <v>21288.197367842451</v>
          </cell>
          <cell r="AN5">
            <v>532559.82089165028</v>
          </cell>
          <cell r="AO5">
            <v>241077.81638107882</v>
          </cell>
          <cell r="AP5">
            <v>78559.11715318881</v>
          </cell>
          <cell r="AQ5">
            <v>33759.292240507311</v>
          </cell>
          <cell r="AR5">
            <v>805328.90989779169</v>
          </cell>
          <cell r="AS5">
            <v>391126.47986832564</v>
          </cell>
        </row>
        <row r="6">
          <cell r="B6" t="str">
            <v>Industrial</v>
          </cell>
          <cell r="C6">
            <v>11518330.296438508</v>
          </cell>
          <cell r="D6">
            <v>44751046.718610011</v>
          </cell>
          <cell r="E6">
            <v>7997.8585077831585</v>
          </cell>
          <cell r="F6">
            <v>5810077.4540417446</v>
          </cell>
          <cell r="G6">
            <v>29086750.899777491</v>
          </cell>
          <cell r="H6">
            <v>5199.4703820569612</v>
          </cell>
          <cell r="I6">
            <v>3673616.4966939106</v>
          </cell>
          <cell r="J6">
            <v>575639447.7011565</v>
          </cell>
          <cell r="K6">
            <v>90576.234139123088</v>
          </cell>
          <cell r="L6">
            <v>63496533.33993645</v>
          </cell>
          <cell r="M6">
            <v>373991177.57483768</v>
          </cell>
          <cell r="N6">
            <v>58880.470133396346</v>
          </cell>
          <cell r="O6">
            <v>40115565.094457731</v>
          </cell>
          <cell r="P6">
            <v>36038067.494733892</v>
          </cell>
          <cell r="Q6">
            <v>33360459.319868885</v>
          </cell>
          <cell r="R6">
            <v>41093222.735873677</v>
          </cell>
          <cell r="S6">
            <v>25732789.571533438</v>
          </cell>
          <cell r="T6">
            <v>1.6888071120793127</v>
          </cell>
          <cell r="U6">
            <v>2.6968909306037303</v>
          </cell>
          <cell r="V6">
            <v>0.51929153468933287</v>
          </cell>
          <cell r="W6">
            <v>0.48070846531066719</v>
          </cell>
          <cell r="X6">
            <v>5.7058465491668729E-2</v>
          </cell>
          <cell r="Y6">
            <v>0.49242382575237348</v>
          </cell>
          <cell r="Z6">
            <v>362.41834773902355</v>
          </cell>
          <cell r="AA6">
            <v>3.5730307530490571E-2</v>
          </cell>
          <cell r="AB6">
            <v>0.30835835800810357</v>
          </cell>
          <cell r="AC6">
            <v>226.94825225011266</v>
          </cell>
          <cell r="AD6">
            <v>14760.549989671736</v>
          </cell>
          <cell r="AE6">
            <v>20767.272483386674</v>
          </cell>
          <cell r="AF6">
            <v>189800.94841609203</v>
          </cell>
          <cell r="AG6">
            <v>234676.05580257796</v>
          </cell>
          <cell r="AH6">
            <v>22714.166497282091</v>
          </cell>
          <cell r="AI6">
            <v>32673.709429284758</v>
          </cell>
          <cell r="AJ6">
            <v>291459.28132736089</v>
          </cell>
          <cell r="AK6">
            <v>371454.72003862867</v>
          </cell>
          <cell r="AL6">
            <v>13390.545704637208</v>
          </cell>
          <cell r="AM6">
            <v>18839.752688350087</v>
          </cell>
          <cell r="AN6">
            <v>172184.52404060395</v>
          </cell>
          <cell r="AO6">
            <v>212894.53666748485</v>
          </cell>
          <cell r="AP6">
            <v>20605.945228153338</v>
          </cell>
          <cell r="AQ6">
            <v>29641.090593440917</v>
          </cell>
          <cell r="AR6">
            <v>264407.41235154582</v>
          </cell>
          <cell r="AS6">
            <v>336978.05362001242</v>
          </cell>
        </row>
        <row r="7">
          <cell r="B7" t="str">
            <v>Public</v>
          </cell>
          <cell r="C7">
            <v>19566079.062241267</v>
          </cell>
          <cell r="D7">
            <v>98781680.455781221</v>
          </cell>
          <cell r="E7">
            <v>13656.227660698527</v>
          </cell>
          <cell r="F7">
            <v>135019.72138098429</v>
          </cell>
          <cell r="G7">
            <v>73258567.824994281</v>
          </cell>
          <cell r="H7">
            <v>10231.029018372177</v>
          </cell>
          <cell r="I7">
            <v>90495.149639543219</v>
          </cell>
          <cell r="J7">
            <v>1015686578.0065469</v>
          </cell>
          <cell r="K7">
            <v>145446.43768074299</v>
          </cell>
          <cell r="L7">
            <v>1317860.6859987455</v>
          </cell>
          <cell r="M7">
            <v>751674550.96098769</v>
          </cell>
          <cell r="N7">
            <v>108992.24477323142</v>
          </cell>
          <cell r="O7">
            <v>831476.518492262</v>
          </cell>
          <cell r="P7">
            <v>69541640.002951577</v>
          </cell>
          <cell r="Q7">
            <v>285868.50665086525</v>
          </cell>
          <cell r="R7">
            <v>102661182.44810666</v>
          </cell>
          <cell r="S7">
            <v>55658307.43676655</v>
          </cell>
          <cell r="T7">
            <v>0.68017440325995626</v>
          </cell>
          <cell r="U7">
            <v>1.2545747746449807</v>
          </cell>
          <cell r="V7">
            <v>0.99590607609017645</v>
          </cell>
          <cell r="W7">
            <v>4.0939239098234988E-3</v>
          </cell>
          <cell r="X7">
            <v>0.13601750285141417</v>
          </cell>
          <cell r="Y7">
            <v>0.50547076205732644</v>
          </cell>
          <cell r="Z7">
            <v>938.05660752646543</v>
          </cell>
          <cell r="AA7">
            <v>7.3742614393829245E-2</v>
          </cell>
          <cell r="AB7">
            <v>0.27404366873627617</v>
          </cell>
          <cell r="AC7">
            <v>508.57239133388896</v>
          </cell>
          <cell r="AD7">
            <v>35066.031481935366</v>
          </cell>
          <cell r="AE7">
            <v>665.31075641018811</v>
          </cell>
          <cell r="AF7">
            <v>389572.68486525444</v>
          </cell>
          <cell r="AG7">
            <v>4864.1376331802558</v>
          </cell>
          <cell r="AH7">
            <v>47393.083677002513</v>
          </cell>
          <cell r="AI7">
            <v>956.60644716632532</v>
          </cell>
          <cell r="AJ7">
            <v>518303.44891359919</v>
          </cell>
          <cell r="AK7">
            <v>7709.4850130932045</v>
          </cell>
          <cell r="AL7">
            <v>31811.368652770998</v>
          </cell>
          <cell r="AM7">
            <v>603.55976557317319</v>
          </cell>
          <cell r="AN7">
            <v>353414.39483058389</v>
          </cell>
          <cell r="AO7">
            <v>4412.6714340807966</v>
          </cell>
          <cell r="AP7">
            <v>42994.282293319295</v>
          </cell>
          <cell r="AQ7">
            <v>867.81877105489707</v>
          </cell>
          <cell r="AR7">
            <v>470196.97954378161</v>
          </cell>
          <cell r="AS7">
            <v>6993.9271571367781</v>
          </cell>
        </row>
        <row r="8">
          <cell r="B8" t="str">
            <v>Residential</v>
          </cell>
          <cell r="C8">
            <v>43237959.977361441</v>
          </cell>
          <cell r="D8">
            <v>219032084.586593</v>
          </cell>
          <cell r="E8">
            <v>25940.918514026871</v>
          </cell>
          <cell r="F8">
            <v>4461743.9588980814</v>
          </cell>
          <cell r="G8">
            <v>191823888.83913517</v>
          </cell>
          <cell r="H8">
            <v>17601.755726951254</v>
          </cell>
          <cell r="I8">
            <v>4228088.4949358823</v>
          </cell>
          <cell r="J8">
            <v>1284712642.3934116</v>
          </cell>
          <cell r="K8">
            <v>293492.46343470411</v>
          </cell>
          <cell r="L8">
            <v>14066155.601833591</v>
          </cell>
          <cell r="M8">
            <v>937582649.58946908</v>
          </cell>
          <cell r="N8">
            <v>202395.8952038876</v>
          </cell>
          <cell r="O8">
            <v>8191488.770033624</v>
          </cell>
          <cell r="P8">
            <v>107610429.10122919</v>
          </cell>
          <cell r="Q8">
            <v>6234178.4620709848</v>
          </cell>
          <cell r="R8">
            <v>138742080.32172889</v>
          </cell>
          <cell r="S8">
            <v>73149849.204022199</v>
          </cell>
          <cell r="T8">
            <v>0.82054851202537848</v>
          </cell>
          <cell r="U8">
            <v>1.556320468218277</v>
          </cell>
          <cell r="V8">
            <v>0.94523958055189705</v>
          </cell>
          <cell r="W8">
            <v>5.4760419448102893E-2</v>
          </cell>
          <cell r="X8">
            <v>0.13987514153086311</v>
          </cell>
          <cell r="Y8">
            <v>0.92749617643546733</v>
          </cell>
          <cell r="Z8">
            <v>647.96030411633365</v>
          </cell>
          <cell r="AA8">
            <v>7.3747240106586856E-2</v>
          </cell>
          <cell r="AB8">
            <v>0.48900957291567998</v>
          </cell>
          <cell r="AC8">
            <v>341.62813781075312</v>
          </cell>
          <cell r="AD8">
            <v>98926.244436569759</v>
          </cell>
          <cell r="AE8">
            <v>24715.347789824675</v>
          </cell>
          <cell r="AF8">
            <v>491469.88505273795</v>
          </cell>
          <cell r="AG8">
            <v>47920.209304697099</v>
          </cell>
          <cell r="AH8">
            <v>113348.45123905952</v>
          </cell>
          <cell r="AI8">
            <v>26070.221140190326</v>
          </cell>
          <cell r="AJ8">
            <v>674162.11906477273</v>
          </cell>
          <cell r="AK8">
            <v>82287.010270766637</v>
          </cell>
          <cell r="AL8">
            <v>89744.37933836499</v>
          </cell>
          <cell r="AM8">
            <v>22421.386358721425</v>
          </cell>
          <cell r="AN8">
            <v>445853.97988939309</v>
          </cell>
          <cell r="AO8">
            <v>43472.48261882674</v>
          </cell>
          <cell r="AP8">
            <v>102827.98526670775</v>
          </cell>
          <cell r="AQ8">
            <v>23650.506786805803</v>
          </cell>
          <cell r="AR8">
            <v>611589.58670161816</v>
          </cell>
          <cell r="AS8">
            <v>74649.520017861942</v>
          </cell>
        </row>
        <row r="9">
          <cell r="B9" t="str">
            <v>ESA</v>
          </cell>
          <cell r="C9">
            <v>0</v>
          </cell>
          <cell r="D9">
            <v>59263365.139513806</v>
          </cell>
          <cell r="E9">
            <v>69550.249273289999</v>
          </cell>
          <cell r="F9">
            <v>1651228.0338000001</v>
          </cell>
          <cell r="G9">
            <v>62226533.396489501</v>
          </cell>
          <cell r="H9">
            <v>73027.761736954504</v>
          </cell>
          <cell r="I9">
            <v>1733789.4354900001</v>
          </cell>
          <cell r="J9">
            <v>876019711.38700509</v>
          </cell>
          <cell r="K9">
            <v>1092011.3177545299</v>
          </cell>
          <cell r="L9">
            <v>17277210.797000002</v>
          </cell>
          <cell r="M9">
            <v>919820696.95635533</v>
          </cell>
          <cell r="N9">
            <v>1146611.8836422565</v>
          </cell>
          <cell r="O9">
            <v>18141071.336850006</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row>
        <row r="10">
          <cell r="B10" t="str">
            <v>Cross-Cutting</v>
          </cell>
          <cell r="C10">
            <v>1095</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37693373.185760215</v>
          </cell>
          <cell r="S10">
            <v>37693982.179400541</v>
          </cell>
          <cell r="T10">
            <v>0</v>
          </cell>
          <cell r="U10">
            <v>0</v>
          </cell>
          <cell r="V10">
            <v>0</v>
          </cell>
          <cell r="W10">
            <v>0</v>
          </cell>
          <cell r="X10">
            <v>0</v>
          </cell>
          <cell r="Y10">
            <v>0</v>
          </cell>
          <cell r="Z10">
            <v>0</v>
          </cell>
          <cell r="AA10">
            <v>0</v>
          </cell>
          <cell r="AB10">
            <v>0</v>
          </cell>
          <cell r="AC10">
            <v>0</v>
          </cell>
          <cell r="AD10">
            <v>278.40244264386598</v>
          </cell>
          <cell r="AE10">
            <v>0</v>
          </cell>
          <cell r="AF10">
            <v>4176.0366396580002</v>
          </cell>
          <cell r="AG10">
            <v>0</v>
          </cell>
          <cell r="AH10">
            <v>428.31145022133302</v>
          </cell>
          <cell r="AI10">
            <v>0</v>
          </cell>
          <cell r="AJ10">
            <v>6424.6717533199999</v>
          </cell>
          <cell r="AK10">
            <v>0</v>
          </cell>
          <cell r="AL10">
            <v>252.56244754523769</v>
          </cell>
          <cell r="AM10">
            <v>0</v>
          </cell>
          <cell r="AN10">
            <v>3788.4367131785748</v>
          </cell>
          <cell r="AO10">
            <v>0</v>
          </cell>
          <cell r="AP10">
            <v>388.55761160805866</v>
          </cell>
          <cell r="AQ10">
            <v>0</v>
          </cell>
          <cell r="AR10">
            <v>5828.3641741208839</v>
          </cell>
          <cell r="AS10">
            <v>0</v>
          </cell>
        </row>
        <row r="11">
          <cell r="B11" t="str">
            <v>ET</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row>
        <row r="12">
          <cell r="B12" t="str">
            <v>C&amp;S (6)</v>
          </cell>
          <cell r="C12">
            <v>0</v>
          </cell>
          <cell r="D12">
            <v>833920263.51775491</v>
          </cell>
          <cell r="E12">
            <v>152700.71721308908</v>
          </cell>
          <cell r="F12">
            <v>13344166.901454885</v>
          </cell>
          <cell r="G12">
            <v>833920263.51775491</v>
          </cell>
          <cell r="H12">
            <v>152700.71721308908</v>
          </cell>
          <cell r="I12">
            <v>13344166.901454885</v>
          </cell>
          <cell r="J12">
            <v>10066555741.852135</v>
          </cell>
          <cell r="K12">
            <v>2062278.5588182979</v>
          </cell>
          <cell r="L12">
            <v>216672263.1634042</v>
          </cell>
          <cell r="M12">
            <v>10066555741.852135</v>
          </cell>
          <cell r="N12">
            <v>2062278.5588182979</v>
          </cell>
          <cell r="O12">
            <v>216672263.1634042</v>
          </cell>
          <cell r="P12">
            <v>1029644870.0010686</v>
          </cell>
          <cell r="Q12">
            <v>158926718.07251763</v>
          </cell>
          <cell r="R12">
            <v>375153276.4334172</v>
          </cell>
          <cell r="S12">
            <v>16216002.73</v>
          </cell>
          <cell r="T12">
            <v>3.1682292618455534</v>
          </cell>
          <cell r="U12">
            <v>73.296212874625368</v>
          </cell>
          <cell r="V12">
            <v>0.86628763495003025</v>
          </cell>
          <cell r="W12">
            <v>0.13371236504996975</v>
          </cell>
          <cell r="X12">
            <v>3.22841946063138E-2</v>
          </cell>
          <cell r="Y12">
            <v>0.23151385929968785</v>
          </cell>
          <cell r="Z12">
            <v>157.58814113428119</v>
          </cell>
          <cell r="AA12">
            <v>1.3954845146201226E-3</v>
          </cell>
          <cell r="AB12">
            <v>1.0007188022261297E-2</v>
          </cell>
          <cell r="AC12">
            <v>6.8117483902680886</v>
          </cell>
          <cell r="AD12">
            <v>402182.02221625694</v>
          </cell>
          <cell r="AE12">
            <v>78063.376373510953</v>
          </cell>
          <cell r="AF12">
            <v>4922071.2418269347</v>
          </cell>
          <cell r="AG12">
            <v>1267532.7395059152</v>
          </cell>
          <cell r="AH12">
            <v>402182.02221625694</v>
          </cell>
          <cell r="AI12">
            <v>78063.376373510953</v>
          </cell>
          <cell r="AJ12">
            <v>4922071.2418269347</v>
          </cell>
          <cell r="AK12">
            <v>1267532.7395059152</v>
          </cell>
          <cell r="AL12">
            <v>364853.39325692528</v>
          </cell>
          <cell r="AM12">
            <v>70817.90379892489</v>
          </cell>
          <cell r="AN12">
            <v>4465227.9197781961</v>
          </cell>
          <cell r="AO12">
            <v>1149886.3587301488</v>
          </cell>
          <cell r="AP12">
            <v>364853.39325692528</v>
          </cell>
          <cell r="AQ12">
            <v>70817.90379892489</v>
          </cell>
          <cell r="AR12">
            <v>4465227.9197781961</v>
          </cell>
          <cell r="AS12">
            <v>1149886.3587301488</v>
          </cell>
        </row>
        <row r="13">
          <cell r="B13" t="str">
            <v>BayREN</v>
          </cell>
          <cell r="C13">
            <v>0</v>
          </cell>
          <cell r="D13">
            <v>2720630</v>
          </cell>
          <cell r="E13">
            <v>1589</v>
          </cell>
          <cell r="F13">
            <v>277123</v>
          </cell>
          <cell r="G13">
            <v>2370542</v>
          </cell>
          <cell r="H13">
            <v>1311</v>
          </cell>
          <cell r="I13">
            <v>228707</v>
          </cell>
          <cell r="J13">
            <v>32856627</v>
          </cell>
          <cell r="K13">
            <v>0</v>
          </cell>
          <cell r="L13">
            <v>4105390</v>
          </cell>
          <cell r="M13">
            <v>28824445</v>
          </cell>
          <cell r="N13">
            <v>0</v>
          </cell>
          <cell r="O13">
            <v>3379571</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B14" t="str">
            <v>MCE</v>
          </cell>
          <cell r="C14">
            <v>0</v>
          </cell>
          <cell r="D14">
            <v>1654237</v>
          </cell>
          <cell r="E14">
            <v>296</v>
          </cell>
          <cell r="F14">
            <v>34449</v>
          </cell>
          <cell r="G14">
            <v>1262243</v>
          </cell>
          <cell r="H14">
            <v>223</v>
          </cell>
          <cell r="I14">
            <v>34821</v>
          </cell>
          <cell r="J14">
            <v>16102562</v>
          </cell>
          <cell r="K14">
            <v>0</v>
          </cell>
          <cell r="L14">
            <v>129626</v>
          </cell>
          <cell r="M14">
            <v>12229219</v>
          </cell>
          <cell r="N14">
            <v>0</v>
          </cell>
          <cell r="O14">
            <v>126577</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B15" t="str">
            <v>EE PORTFOLIO (with C&amp;S) (2) (3)</v>
          </cell>
          <cell r="C15">
            <v>123485818.85498889</v>
          </cell>
          <cell r="D15">
            <v>1486933632.5589788</v>
          </cell>
          <cell r="E15">
            <v>320131.14805029985</v>
          </cell>
          <cell r="F15">
            <v>33240605.015414249</v>
          </cell>
          <cell r="G15">
            <v>1343224213.9077668</v>
          </cell>
          <cell r="H15">
            <v>292711.72354458197</v>
          </cell>
          <cell r="I15">
            <v>28046992.129069645</v>
          </cell>
          <cell r="J15">
            <v>16136479778.74913</v>
          </cell>
          <cell r="K15">
            <v>4128745.368999606</v>
          </cell>
          <cell r="L15">
            <v>406818446.01677322</v>
          </cell>
          <cell r="M15">
            <v>14579938771.065662</v>
          </cell>
          <cell r="N15">
            <v>3879634.2343650879</v>
          </cell>
          <cell r="O15">
            <v>342579552.26299834</v>
          </cell>
          <cell r="P15">
            <v>1404018979.5493715</v>
          </cell>
          <cell r="Q15">
            <v>242627468.47569519</v>
          </cell>
          <cell r="R15">
            <v>893123033.55082512</v>
          </cell>
          <cell r="S15">
            <v>308660779.51601315</v>
          </cell>
          <cell r="T15">
            <v>1.8436949738922623</v>
          </cell>
          <cell r="U15">
            <v>5.3348094649635893</v>
          </cell>
          <cell r="V15">
            <v>0.85265357431967592</v>
          </cell>
          <cell r="W15">
            <v>0.14734642568032413</v>
          </cell>
          <cell r="X15">
            <v>5.2230983875982517E-2</v>
          </cell>
          <cell r="Y15">
            <v>0.38413993426395199</v>
          </cell>
          <cell r="Z15">
            <v>196.28771705304027</v>
          </cell>
          <cell r="AA15">
            <v>1.8050879433658271E-2</v>
          </cell>
          <cell r="AB15">
            <v>0.13275766842754264</v>
          </cell>
          <cell r="AC15">
            <v>67.836476587256485</v>
          </cell>
          <cell r="AD15">
            <v>627826.24713543709</v>
          </cell>
          <cell r="AE15">
            <v>151804.95453438855</v>
          </cell>
          <cell r="AF15">
            <v>6766078.8838453609</v>
          </cell>
          <cell r="AG15">
            <v>1877454.1476179748</v>
          </cell>
          <cell r="AH15">
            <v>702259.83499478479</v>
          </cell>
          <cell r="AI15">
            <v>181830.59197493087</v>
          </cell>
          <cell r="AJ15">
            <v>7581152.9987705378</v>
          </cell>
          <cell r="AK15">
            <v>2254041.3824357106</v>
          </cell>
          <cell r="AL15">
            <v>569554.39077273093</v>
          </cell>
          <cell r="AM15">
            <v>137715.13820998959</v>
          </cell>
          <cell r="AN15">
            <v>6138083.5130606769</v>
          </cell>
          <cell r="AO15">
            <v>1703197.7527687154</v>
          </cell>
          <cell r="AP15">
            <v>272226.01256525452</v>
          </cell>
          <cell r="AQ15">
            <v>94136.034505897027</v>
          </cell>
          <cell r="AR15">
            <v>2412278.3923115996</v>
          </cell>
          <cell r="AS15">
            <v>894945.58674400928</v>
          </cell>
        </row>
        <row r="16">
          <cell r="B16" t="str">
            <v>EE PORTFOLIO (without C&amp;S) (2) (3)</v>
          </cell>
          <cell r="C16">
            <v>123485818.85498889</v>
          </cell>
          <cell r="D16">
            <v>653013369.04122388</v>
          </cell>
          <cell r="E16">
            <v>167430.43083721076</v>
          </cell>
          <cell r="F16">
            <v>19896438.113959365</v>
          </cell>
          <cell r="G16">
            <v>509303950.39001191</v>
          </cell>
          <cell r="H16">
            <v>140011.00633149288</v>
          </cell>
          <cell r="I16">
            <v>14702825.22761476</v>
          </cell>
          <cell r="J16">
            <v>6069924036.8969955</v>
          </cell>
          <cell r="K16">
            <v>2066466.8101813081</v>
          </cell>
          <cell r="L16">
            <v>190146182.85336903</v>
          </cell>
          <cell r="M16">
            <v>4513383029.2135277</v>
          </cell>
          <cell r="N16">
            <v>1817355.67554679</v>
          </cell>
          <cell r="O16">
            <v>125907289.09959415</v>
          </cell>
          <cell r="P16">
            <v>374374109.54830289</v>
          </cell>
          <cell r="Q16">
            <v>83700750.403177559</v>
          </cell>
          <cell r="R16">
            <v>517969757.11740792</v>
          </cell>
          <cell r="S16">
            <v>292444776.78601313</v>
          </cell>
          <cell r="T16">
            <v>0.8843660342270695</v>
          </cell>
          <cell r="U16">
            <v>1.5663636225127786</v>
          </cell>
          <cell r="V16">
            <v>0.8172771358549491</v>
          </cell>
          <cell r="W16">
            <v>0.18272286414505085</v>
          </cell>
          <cell r="X16">
            <v>9.3793244849011762E-2</v>
          </cell>
          <cell r="Y16">
            <v>0.75170324321845949</v>
          </cell>
          <cell r="Z16">
            <v>232.93450217389756</v>
          </cell>
          <cell r="AA16">
            <v>5.2955494364293018E-2</v>
          </cell>
          <cell r="AB16">
            <v>0.42441027521712116</v>
          </cell>
          <cell r="AC16">
            <v>131.51439356828263</v>
          </cell>
          <cell r="AD16">
            <v>225644.22491918015</v>
          </cell>
          <cell r="AE16">
            <v>73741.578160877601</v>
          </cell>
          <cell r="AF16">
            <v>1844007.6420184262</v>
          </cell>
          <cell r="AG16">
            <v>609921.40811205958</v>
          </cell>
          <cell r="AH16">
            <v>300077.81277852785</v>
          </cell>
          <cell r="AI16">
            <v>103767.21560141991</v>
          </cell>
          <cell r="AJ16">
            <v>2659081.756943603</v>
          </cell>
          <cell r="AK16">
            <v>986508.64292979543</v>
          </cell>
          <cell r="AL16">
            <v>204700.99751580565</v>
          </cell>
          <cell r="AM16">
            <v>66897.234411064695</v>
          </cell>
          <cell r="AN16">
            <v>1672855.5932824807</v>
          </cell>
          <cell r="AO16">
            <v>553311.39403856662</v>
          </cell>
          <cell r="AP16">
            <v>-92627.380691670754</v>
          </cell>
          <cell r="AQ16">
            <v>23318.130706972137</v>
          </cell>
          <cell r="AR16">
            <v>-2052949.5274665966</v>
          </cell>
          <cell r="AS16">
            <v>-254940.77198613947</v>
          </cell>
        </row>
        <row r="25">
          <cell r="A25" t="str">
            <v>DWELL_TYPE (8)</v>
          </cell>
          <cell r="B25" t="str">
            <v>deliverytype</v>
          </cell>
          <cell r="C25" t="str">
            <v>RebatesandIncents</v>
          </cell>
          <cell r="D25" t="str">
            <v>FirstYearGrossKWh</v>
          </cell>
          <cell r="E25" t="str">
            <v>FirstYearGrossKW</v>
          </cell>
          <cell r="F25" t="str">
            <v>FirstYearGrossThm</v>
          </cell>
          <cell r="G25" t="str">
            <v>FirstYearNetKWh</v>
          </cell>
          <cell r="H25" t="str">
            <v>FirstYearNetKW</v>
          </cell>
          <cell r="I25" t="str">
            <v>FirstYearNetThm</v>
          </cell>
          <cell r="J25" t="str">
            <v>LifecycleGrossKWh</v>
          </cell>
          <cell r="K25" t="str">
            <v>LifecycleGrossKW</v>
          </cell>
          <cell r="L25" t="str">
            <v>LifecycleGrossThm</v>
          </cell>
          <cell r="M25" t="str">
            <v>LifecycleNetKWh</v>
          </cell>
          <cell r="N25" t="str">
            <v>LifecycleNetKW</v>
          </cell>
          <cell r="O25" t="str">
            <v>LifecycleNetThm</v>
          </cell>
          <cell r="P25" t="str">
            <v>ElecBen</v>
          </cell>
          <cell r="Q25" t="str">
            <v>GasBen</v>
          </cell>
          <cell r="R25" t="str">
            <v>TRCCost</v>
          </cell>
          <cell r="S25" t="str">
            <v>PACCost</v>
          </cell>
          <cell r="T25" t="str">
            <v>TRC</v>
          </cell>
          <cell r="U25" t="str">
            <v>PAC</v>
          </cell>
          <cell r="V25" t="str">
            <v>Electric Split</v>
          </cell>
          <cell r="W25" t="str">
            <v>Gas Split</v>
          </cell>
          <cell r="X25" t="str">
            <v>TRC Cost per kWh Saved ($/kWh)</v>
          </cell>
          <cell r="Y25" t="str">
            <v>TRC Cost per therm Saved ($/therm)</v>
          </cell>
          <cell r="Z25" t="str">
            <v>TRC Cost per kW Saved ($/kW) (4)</v>
          </cell>
          <cell r="AA25" t="str">
            <v>PAC Cost per kWh Saved ($/kWh)</v>
          </cell>
          <cell r="AB25" t="str">
            <v>PAC Cost per therm Saved ($/therm)</v>
          </cell>
          <cell r="AC25" t="str">
            <v>PAC Cost per kW Saved ($/kW) (4)</v>
          </cell>
          <cell r="AD25" t="str">
            <v>NetElecCO2</v>
          </cell>
          <cell r="AE25" t="str">
            <v>NetGasCO2</v>
          </cell>
          <cell r="AF25" t="str">
            <v>NetElecCO2Lifecycle</v>
          </cell>
          <cell r="AG25" t="str">
            <v>NetGasCO2Lifecycle</v>
          </cell>
          <cell r="AH25" t="str">
            <v>GrossElecCO2</v>
          </cell>
          <cell r="AI25" t="str">
            <v>GrossGasCO2</v>
          </cell>
          <cell r="AJ25" t="str">
            <v>GrossElecCO2Lifecycle</v>
          </cell>
          <cell r="AK25" t="str">
            <v>GrossGasCO2Lifecycle</v>
          </cell>
          <cell r="AL25" t="str">
            <v>Annual Net GHG Emissions (Electric)</v>
          </cell>
          <cell r="AM25" t="str">
            <v>Annual Net GHG Emissions (Gas)</v>
          </cell>
          <cell r="AN25" t="str">
            <v>Lifecycle Net GHG Emissions (Electric)</v>
          </cell>
          <cell r="AO25" t="str">
            <v>Lifecycle Net GHG Emissions (Gas)</v>
          </cell>
          <cell r="AP25" t="str">
            <v>Annual Gross GHG Emissions (Electric)</v>
          </cell>
          <cell r="AQ25" t="str">
            <v>Annual Gross GHG Emissions (Gas)</v>
          </cell>
          <cell r="AR25" t="str">
            <v>Lifecycle Gross GHG Emissions (Electric)</v>
          </cell>
          <cell r="AS25" t="str">
            <v>Lifecycle Gross GHG Emissions (Gas)</v>
          </cell>
        </row>
        <row r="26">
          <cell r="A26" t="str">
            <v>MF</v>
          </cell>
          <cell r="B26" t="str">
            <v>Non-AUDIT</v>
          </cell>
          <cell r="C26">
            <v>4513449.054743452</v>
          </cell>
          <cell r="D26">
            <v>4793310.0814807955</v>
          </cell>
          <cell r="E26">
            <v>2816.7605610677624</v>
          </cell>
          <cell r="F26">
            <v>484113.38209337875</v>
          </cell>
          <cell r="G26">
            <v>3424220.4622567752</v>
          </cell>
          <cell r="H26">
            <v>2022.3164243378421</v>
          </cell>
          <cell r="I26">
            <v>310750.06102027913</v>
          </cell>
          <cell r="J26">
            <v>57849491.939594664</v>
          </cell>
          <cell r="K26">
            <v>33506.68941425463</v>
          </cell>
          <cell r="L26">
            <v>8452847.1184293665</v>
          </cell>
          <cell r="M26">
            <v>42424208.451191917</v>
          </cell>
          <cell r="N26">
            <v>24762.823835930485</v>
          </cell>
          <cell r="O26">
            <v>5386953.6841320796</v>
          </cell>
          <cell r="P26">
            <v>7372858.8433150034</v>
          </cell>
          <cell r="Q26">
            <v>4103968.317070378</v>
          </cell>
          <cell r="R26">
            <v>19592506.407061834</v>
          </cell>
          <cell r="S26">
            <v>7012114.8190026432</v>
          </cell>
          <cell r="T26">
            <v>0.58577636377593456</v>
          </cell>
          <cell r="U26">
            <v>1.6367140950521071</v>
          </cell>
          <cell r="V26">
            <v>0.64241264073087512</v>
          </cell>
          <cell r="W26">
            <v>0.35758735926912488</v>
          </cell>
          <cell r="X26">
            <v>0.29668140524006786</v>
          </cell>
          <cell r="Y26">
            <v>1.3005555715471926</v>
          </cell>
          <cell r="Z26">
            <v>508.28103704531458</v>
          </cell>
          <cell r="AA26">
            <v>0.10618162041057554</v>
          </cell>
          <cell r="AB26">
            <v>0.46546596983096955</v>
          </cell>
          <cell r="AC26">
            <v>181.91266181231643</v>
          </cell>
          <cell r="AD26">
            <v>1895.2298483636926</v>
          </cell>
          <cell r="AE26">
            <v>1816.2475340159665</v>
          </cell>
          <cell r="AF26">
            <v>23528.685271470669</v>
          </cell>
          <cell r="AG26">
            <v>31513.679052172713</v>
          </cell>
          <cell r="AH26">
            <v>2652.6617485554971</v>
          </cell>
          <cell r="AI26">
            <v>2829.3424799867835</v>
          </cell>
          <cell r="AJ26">
            <v>32073.223756987281</v>
          </cell>
          <cell r="AK26">
            <v>49449.155642811907</v>
          </cell>
          <cell r="AL26">
            <v>1719.323597228037</v>
          </cell>
          <cell r="AM26">
            <v>1647.6720469218976</v>
          </cell>
          <cell r="AN26">
            <v>21344.864230540712</v>
          </cell>
          <cell r="AO26">
            <v>28588.728737388436</v>
          </cell>
          <cell r="AP26">
            <v>2406.4542586712373</v>
          </cell>
          <cell r="AQ26">
            <v>2566.736322077737</v>
          </cell>
          <cell r="AR26">
            <v>29096.339154944009</v>
          </cell>
          <cell r="AS26">
            <v>44859.519405043357</v>
          </cell>
        </row>
        <row r="27">
          <cell r="B27" t="str">
            <v>OnLineAudit</v>
          </cell>
          <cell r="C27">
            <v>0</v>
          </cell>
          <cell r="D27">
            <v>25878764.593602017</v>
          </cell>
          <cell r="E27">
            <v>0</v>
          </cell>
          <cell r="F27">
            <v>756150.35416164272</v>
          </cell>
          <cell r="G27">
            <v>26019425.388479531</v>
          </cell>
          <cell r="H27">
            <v>0</v>
          </cell>
          <cell r="I27">
            <v>793826.5438697245</v>
          </cell>
          <cell r="J27">
            <v>31019941.825606942</v>
          </cell>
          <cell r="K27">
            <v>0</v>
          </cell>
          <cell r="L27">
            <v>756426.83416164259</v>
          </cell>
          <cell r="M27">
            <v>29111106.612474956</v>
          </cell>
          <cell r="N27">
            <v>0</v>
          </cell>
          <cell r="O27">
            <v>793854.19186972454</v>
          </cell>
          <cell r="P27">
            <v>3662657.9064911529</v>
          </cell>
          <cell r="Q27">
            <v>780805.59733410692</v>
          </cell>
          <cell r="R27">
            <v>3137008.6118151098</v>
          </cell>
          <cell r="S27">
            <v>2671141.7939997339</v>
          </cell>
          <cell r="T27">
            <v>1.416465191421397</v>
          </cell>
          <cell r="U27">
            <v>1.6635071615467012</v>
          </cell>
          <cell r="V27">
            <v>0.82427995714110569</v>
          </cell>
          <cell r="W27">
            <v>0.1757200428588942</v>
          </cell>
          <cell r="X27">
            <v>8.8824288218234862E-2</v>
          </cell>
          <cell r="Y27">
            <v>0.69437850598051853</v>
          </cell>
          <cell r="Z27">
            <v>0</v>
          </cell>
          <cell r="AA27">
            <v>7.5633285700392947E-2</v>
          </cell>
          <cell r="AB27">
            <v>0.59125864085736701</v>
          </cell>
          <cell r="AC27">
            <v>0</v>
          </cell>
          <cell r="AD27">
            <v>11285.28502760698</v>
          </cell>
          <cell r="AE27">
            <v>3947.3024893922061</v>
          </cell>
          <cell r="AF27">
            <v>12645.877586803326</v>
          </cell>
          <cell r="AG27">
            <v>3947.4399690722062</v>
          </cell>
          <cell r="AH27">
            <v>11231.258483449898</v>
          </cell>
          <cell r="AI27">
            <v>3759.957636068767</v>
          </cell>
          <cell r="AJ27">
            <v>13493.796882612867</v>
          </cell>
          <cell r="AK27">
            <v>3761.3324328687672</v>
          </cell>
          <cell r="AL27">
            <v>10237.838363595418</v>
          </cell>
          <cell r="AM27">
            <v>3580.9325825405817</v>
          </cell>
          <cell r="AN27">
            <v>11472.147170655877</v>
          </cell>
          <cell r="AO27">
            <v>3581.057302008338</v>
          </cell>
          <cell r="AP27">
            <v>10188.826307181178</v>
          </cell>
          <cell r="AQ27">
            <v>3410.9761904880215</v>
          </cell>
          <cell r="AR27">
            <v>12241.366616565829</v>
          </cell>
          <cell r="AS27">
            <v>3412.2233851655824</v>
          </cell>
        </row>
        <row r="28">
          <cell r="A28" t="str">
            <v>MF TOTAL (9)</v>
          </cell>
          <cell r="C28">
            <v>4513449.054743452</v>
          </cell>
          <cell r="D28">
            <v>30672074.67508281</v>
          </cell>
          <cell r="E28">
            <v>2816.7605610677624</v>
          </cell>
          <cell r="F28">
            <v>1240263.7362550215</v>
          </cell>
          <cell r="G28">
            <v>29443645.850736305</v>
          </cell>
          <cell r="H28">
            <v>2022.3164243378421</v>
          </cell>
          <cell r="I28">
            <v>1104576.6048900036</v>
          </cell>
          <cell r="J28">
            <v>88869433.765201598</v>
          </cell>
          <cell r="K28">
            <v>33506.68941425463</v>
          </cell>
          <cell r="L28">
            <v>9209273.9525910094</v>
          </cell>
          <cell r="M28">
            <v>71535315.06366688</v>
          </cell>
          <cell r="N28">
            <v>24762.823835930485</v>
          </cell>
          <cell r="O28">
            <v>6180807.8760018041</v>
          </cell>
          <cell r="P28">
            <v>11035516.749806156</v>
          </cell>
          <cell r="Q28">
            <v>4884773.9144044854</v>
          </cell>
          <cell r="R28">
            <v>22729515.018876944</v>
          </cell>
          <cell r="S28">
            <v>9683256.6130023766</v>
          </cell>
          <cell r="T28">
            <v>0.70042368484275985</v>
          </cell>
          <cell r="U28">
            <v>1.644105005214193</v>
          </cell>
          <cell r="V28">
            <v>0.69317306967355663</v>
          </cell>
          <cell r="W28">
            <v>0.30682693032644337</v>
          </cell>
          <cell r="X28">
            <v>0.22024768722698232</v>
          </cell>
          <cell r="Y28">
            <v>1.1283358843960885</v>
          </cell>
          <cell r="Z28">
            <v>636.25569532038446</v>
          </cell>
          <cell r="AA28">
            <v>9.3830197083744571E-2</v>
          </cell>
          <cell r="AB28">
            <v>0.48069507445241372</v>
          </cell>
          <cell r="AC28">
            <v>271.05845259587733</v>
          </cell>
          <cell r="AD28">
            <v>13180.514875970674</v>
          </cell>
          <cell r="AE28">
            <v>5763.5500234081728</v>
          </cell>
          <cell r="AF28">
            <v>36174.562858273996</v>
          </cell>
          <cell r="AG28">
            <v>35461.119021244922</v>
          </cell>
          <cell r="AH28">
            <v>13883.920232005396</v>
          </cell>
          <cell r="AI28">
            <v>6589.3001160555505</v>
          </cell>
          <cell r="AJ28">
            <v>45567.020639600145</v>
          </cell>
          <cell r="AK28">
            <v>53210.488075680674</v>
          </cell>
          <cell r="AL28">
            <v>11957.161960823454</v>
          </cell>
          <cell r="AM28">
            <v>5228.6046294624794</v>
          </cell>
          <cell r="AN28">
            <v>32817.011401196592</v>
          </cell>
          <cell r="AO28">
            <v>32169.786039396775</v>
          </cell>
          <cell r="AP28">
            <v>12595.280565852416</v>
          </cell>
          <cell r="AQ28">
            <v>5977.7125125657585</v>
          </cell>
          <cell r="AR28">
            <v>41337.705771509834</v>
          </cell>
          <cell r="AS28">
            <v>48271.74279020894</v>
          </cell>
        </row>
        <row r="29">
          <cell r="A29" t="str">
            <v>SF</v>
          </cell>
          <cell r="B29" t="str">
            <v>Opt-out (OnLineAudit)</v>
          </cell>
          <cell r="C29">
            <v>0</v>
          </cell>
          <cell r="D29">
            <v>103515058.37440807</v>
          </cell>
          <cell r="E29">
            <v>0</v>
          </cell>
          <cell r="F29">
            <v>3024601.4166465709</v>
          </cell>
          <cell r="G29">
            <v>104077701.55391812</v>
          </cell>
          <cell r="H29">
            <v>0</v>
          </cell>
          <cell r="I29">
            <v>3175306.175478898</v>
          </cell>
          <cell r="J29">
            <v>124079767.30242777</v>
          </cell>
          <cell r="K29">
            <v>0</v>
          </cell>
          <cell r="L29">
            <v>3025707.3366465704</v>
          </cell>
          <cell r="M29">
            <v>116444426.44989982</v>
          </cell>
          <cell r="N29">
            <v>0</v>
          </cell>
          <cell r="O29">
            <v>3175416.7674788982</v>
          </cell>
          <cell r="P29">
            <v>14650631.625964612</v>
          </cell>
          <cell r="Q29">
            <v>3123222.3893364277</v>
          </cell>
          <cell r="R29">
            <v>12548034.447260439</v>
          </cell>
          <cell r="S29">
            <v>10684567.175998935</v>
          </cell>
          <cell r="T29">
            <v>1.416465191421397</v>
          </cell>
          <cell r="U29">
            <v>1.6635071615467012</v>
          </cell>
          <cell r="V29">
            <v>0.82427995714110569</v>
          </cell>
          <cell r="W29">
            <v>0.1757200428588942</v>
          </cell>
          <cell r="X29">
            <v>8.8824288218234862E-2</v>
          </cell>
          <cell r="Y29">
            <v>0.69437850598051853</v>
          </cell>
          <cell r="Z29">
            <v>0</v>
          </cell>
          <cell r="AA29">
            <v>7.5633285700392947E-2</v>
          </cell>
          <cell r="AB29">
            <v>0.59125864085736701</v>
          </cell>
          <cell r="AC29">
            <v>0</v>
          </cell>
          <cell r="AD29">
            <v>55098.744546551723</v>
          </cell>
          <cell r="AE29">
            <v>19272.123918797239</v>
          </cell>
          <cell r="AF29">
            <v>61741.637629686826</v>
          </cell>
          <cell r="AG29">
            <v>19272.795143117241</v>
          </cell>
          <cell r="AH29">
            <v>54834.967889784792</v>
          </cell>
          <cell r="AI29">
            <v>18357.440223159272</v>
          </cell>
          <cell r="AJ29">
            <v>65881.478897462817</v>
          </cell>
          <cell r="AK29">
            <v>18364.152466359275</v>
          </cell>
          <cell r="AL29">
            <v>49984.740245789391</v>
          </cell>
          <cell r="AM29">
            <v>17483.376726521663</v>
          </cell>
          <cell r="AN29">
            <v>56011.071480261046</v>
          </cell>
          <cell r="AO29">
            <v>17483.985650981886</v>
          </cell>
          <cell r="AP29">
            <v>49745.446088002216</v>
          </cell>
          <cell r="AQ29">
            <v>16653.589635912103</v>
          </cell>
          <cell r="AR29">
            <v>59766.672304409636</v>
          </cell>
          <cell r="AS29">
            <v>16659.678880514315</v>
          </cell>
        </row>
        <row r="30">
          <cell r="B30" t="str">
            <v>Downstream</v>
          </cell>
          <cell r="C30">
            <v>7870879.0396789769</v>
          </cell>
          <cell r="D30">
            <v>12566733.542911476</v>
          </cell>
          <cell r="E30">
            <v>3182.4484320001384</v>
          </cell>
          <cell r="F30">
            <v>835663.78729998088</v>
          </cell>
          <cell r="G30">
            <v>7511295.3548978399</v>
          </cell>
          <cell r="H30">
            <v>1833.0848086001847</v>
          </cell>
          <cell r="I30">
            <v>474939.34067997988</v>
          </cell>
          <cell r="J30">
            <v>131806486.54413214</v>
          </cell>
          <cell r="K30">
            <v>39934.773320001812</v>
          </cell>
          <cell r="L30">
            <v>11556937.040449869</v>
          </cell>
          <cell r="M30">
            <v>78576288.431332648</v>
          </cell>
          <cell r="N30">
            <v>22802.64773600105</v>
          </cell>
          <cell r="O30">
            <v>6535230.8627699092</v>
          </cell>
          <cell r="P30">
            <v>9980341.8215588406</v>
          </cell>
          <cell r="Q30">
            <v>5421205.6038725888</v>
          </cell>
          <cell r="R30">
            <v>18448329.338924631</v>
          </cell>
          <cell r="S30">
            <v>13102759.372541565</v>
          </cell>
          <cell r="T30">
            <v>0.83484781426442156</v>
          </cell>
          <cell r="U30">
            <v>1.1754430488670391</v>
          </cell>
          <cell r="V30">
            <v>0.64800903090289774</v>
          </cell>
          <cell r="W30">
            <v>0.3519909690971022</v>
          </cell>
          <cell r="X30">
            <v>0.15214111350068632</v>
          </cell>
          <cell r="Y30">
            <v>0.99363671438506773</v>
          </cell>
          <cell r="Z30">
            <v>524.26736382108254</v>
          </cell>
          <cell r="AA30">
            <v>0.108056852425328</v>
          </cell>
          <cell r="AB30">
            <v>0.70572150643692177</v>
          </cell>
          <cell r="AC30">
            <v>372.35616238325287</v>
          </cell>
          <cell r="AD30">
            <v>3938.189739273957</v>
          </cell>
          <cell r="AE30">
            <v>2763.4617918659096</v>
          </cell>
          <cell r="AF30">
            <v>41404.384911254667</v>
          </cell>
          <cell r="AG30">
            <v>38231.100547203103</v>
          </cell>
          <cell r="AH30">
            <v>6591.4566662569978</v>
          </cell>
          <cell r="AI30">
            <v>4863.7442371845245</v>
          </cell>
          <cell r="AJ30">
            <v>69490.740562882129</v>
          </cell>
          <cell r="AK30">
            <v>67608.081686632329</v>
          </cell>
          <cell r="AL30">
            <v>3572.665634693873</v>
          </cell>
          <cell r="AM30">
            <v>2506.9703671537818</v>
          </cell>
          <cell r="AN30">
            <v>37561.426160576077</v>
          </cell>
          <cell r="AO30">
            <v>34682.671009827922</v>
          </cell>
          <cell r="AP30">
            <v>5979.6689019995556</v>
          </cell>
          <cell r="AQ30">
            <v>4412.3145512366928</v>
          </cell>
          <cell r="AR30">
            <v>63040.939409944986</v>
          </cell>
          <cell r="AS30">
            <v>61333.020006785635</v>
          </cell>
        </row>
        <row r="31">
          <cell r="B31" t="str">
            <v>Upstream</v>
          </cell>
          <cell r="C31">
            <v>16200</v>
          </cell>
          <cell r="D31">
            <v>46819261.143694557</v>
          </cell>
          <cell r="E31">
            <v>6805.9907840691931</v>
          </cell>
          <cell r="F31">
            <v>-879748.75190499763</v>
          </cell>
          <cell r="G31">
            <v>36540932.659886718</v>
          </cell>
          <cell r="H31">
            <v>5320.8102200701078</v>
          </cell>
          <cell r="I31">
            <v>-685698.53303558903</v>
          </cell>
          <cell r="J31">
            <v>662043323.04276526</v>
          </cell>
          <cell r="K31">
            <v>90220.872277193397</v>
          </cell>
          <cell r="L31">
            <v>-13247214.163565362</v>
          </cell>
          <cell r="M31">
            <v>513949145.76593721</v>
          </cell>
          <cell r="N31">
            <v>70238.815700012041</v>
          </cell>
          <cell r="O31">
            <v>-10261884.03127603</v>
          </cell>
          <cell r="P31">
            <v>46024200.154290326</v>
          </cell>
          <cell r="Q31">
            <v>-9159258.5870675948</v>
          </cell>
          <cell r="R31">
            <v>32822971.710300066</v>
          </cell>
          <cell r="S31">
            <v>11256135.043306649</v>
          </cell>
          <cell r="T31">
            <v>1.1231445431753599</v>
          </cell>
          <cell r="U31">
            <v>3.2750976623316284</v>
          </cell>
          <cell r="V31">
            <v>1.2484544447294406</v>
          </cell>
          <cell r="W31">
            <v>-0.24845444472944053</v>
          </cell>
          <cell r="X31">
            <v>7.9731594572228365E-2</v>
          </cell>
          <cell r="Y31">
            <v>0.79468966768655735</v>
          </cell>
          <cell r="Z31">
            <v>583.40939425813497</v>
          </cell>
          <cell r="AA31">
            <v>2.7342728246679323E-2</v>
          </cell>
          <cell r="AB31">
            <v>0.272526640669569</v>
          </cell>
          <cell r="AC31">
            <v>200.0713093641838</v>
          </cell>
          <cell r="AD31">
            <v>18919.906171346043</v>
          </cell>
          <cell r="AE31">
            <v>-4011.3364182584696</v>
          </cell>
          <cell r="AF31">
            <v>266103.90188486525</v>
          </cell>
          <cell r="AG31">
            <v>-60032.021582972295</v>
          </cell>
          <cell r="AH31">
            <v>24241.833868196405</v>
          </cell>
          <cell r="AI31">
            <v>-5146.5301986444929</v>
          </cell>
          <cell r="AJ31">
            <v>342782.35278921045</v>
          </cell>
          <cell r="AK31">
            <v>-77496.202856849559</v>
          </cell>
          <cell r="AL31">
            <v>17163.850160876766</v>
          </cell>
          <cell r="AM31">
            <v>-3639.023185650301</v>
          </cell>
          <cell r="AN31">
            <v>241405.39904440433</v>
          </cell>
          <cell r="AO31">
            <v>-54460.133891422513</v>
          </cell>
          <cell r="AP31">
            <v>21991.821754842709</v>
          </cell>
          <cell r="AQ31">
            <v>-4668.8536601594014</v>
          </cell>
          <cell r="AR31">
            <v>310966.91959166474</v>
          </cell>
          <cell r="AS31">
            <v>-70303.372639677546</v>
          </cell>
        </row>
        <row r="32">
          <cell r="B32" t="str">
            <v>Midstream</v>
          </cell>
          <cell r="C32">
            <v>11232994.890690606</v>
          </cell>
          <cell r="D32">
            <v>8284713.2285067653</v>
          </cell>
          <cell r="E32">
            <v>6395.5346526187595</v>
          </cell>
          <cell r="F32">
            <v>419509.74246681976</v>
          </cell>
          <cell r="G32">
            <v>5462880.866488467</v>
          </cell>
          <cell r="H32">
            <v>4329.4453936978689</v>
          </cell>
          <cell r="I32">
            <v>272819.21110631252</v>
          </cell>
          <cell r="J32">
            <v>85317702.736902893</v>
          </cell>
          <cell r="K32">
            <v>64952.718415322066</v>
          </cell>
          <cell r="L32">
            <v>8194818.00807714</v>
          </cell>
          <cell r="M32">
            <v>57252744.985510722</v>
          </cell>
          <cell r="N32">
            <v>44806.984764396606</v>
          </cell>
          <cell r="O32">
            <v>5293350.7671658397</v>
          </cell>
          <cell r="P32">
            <v>11217888.101820387</v>
          </cell>
          <cell r="Q32">
            <v>3940685.6009681956</v>
          </cell>
          <cell r="R32">
            <v>30588340.333987355</v>
          </cell>
          <cell r="S32">
            <v>12908835.99386606</v>
          </cell>
          <cell r="T32">
            <v>0.49556705389293609</v>
          </cell>
          <cell r="U32">
            <v>1.1742788978023688</v>
          </cell>
          <cell r="V32">
            <v>0.74003585837081332</v>
          </cell>
          <cell r="W32">
            <v>0.25996414162918668</v>
          </cell>
          <cell r="X32">
            <v>0.39537787578446487</v>
          </cell>
          <cell r="Y32">
            <v>1.5022378052312666</v>
          </cell>
          <cell r="Z32">
            <v>505.19955346755938</v>
          </cell>
          <cell r="AA32">
            <v>0.16685665512992179</v>
          </cell>
          <cell r="AB32">
            <v>0.63397167808966426</v>
          </cell>
          <cell r="AC32">
            <v>213.20340066443137</v>
          </cell>
          <cell r="AD32">
            <v>3027.8084332069316</v>
          </cell>
          <cell r="AE32">
            <v>1594.1529377047818</v>
          </cell>
          <cell r="AF32">
            <v>32144.451828227779</v>
          </cell>
          <cell r="AG32">
            <v>30966.101987924434</v>
          </cell>
          <cell r="AH32">
            <v>4596.7774036960318</v>
          </cell>
          <cell r="AI32">
            <v>2451.6895314964722</v>
          </cell>
          <cell r="AJ32">
            <v>47690.74211083632</v>
          </cell>
          <cell r="AK32">
            <v>47939.68534724354</v>
          </cell>
          <cell r="AL32">
            <v>2746.7816062486072</v>
          </cell>
          <cell r="AM32">
            <v>1446.1912183119327</v>
          </cell>
          <cell r="AN32">
            <v>29160.956174233022</v>
          </cell>
          <cell r="AO32">
            <v>28091.975180728401</v>
          </cell>
          <cell r="AP32">
            <v>4170.1263138098138</v>
          </cell>
          <cell r="AQ32">
            <v>2224.1353301913246</v>
          </cell>
          <cell r="AR32">
            <v>43264.313482225618</v>
          </cell>
          <cell r="AS32">
            <v>43490.150987420464</v>
          </cell>
        </row>
        <row r="33">
          <cell r="B33" t="str">
            <v>DirectInstall</v>
          </cell>
          <cell r="C33">
            <v>4962906.4799285345</v>
          </cell>
          <cell r="D33">
            <v>4743798.0910031246</v>
          </cell>
          <cell r="E33">
            <v>3025.9965695304495</v>
          </cell>
          <cell r="F33">
            <v>-30867.49249099876</v>
          </cell>
          <cell r="G33">
            <v>3520221.2611827524</v>
          </cell>
          <cell r="H33">
            <v>2217.7594536308225</v>
          </cell>
          <cell r="I33">
            <v>-24462.205884079216</v>
          </cell>
          <cell r="J33">
            <v>48228498.179908894</v>
          </cell>
          <cell r="K33">
            <v>25496.563282135688</v>
          </cell>
          <cell r="L33">
            <v>-367515.17650697095</v>
          </cell>
          <cell r="M33">
            <v>36911333.617679261</v>
          </cell>
          <cell r="N33">
            <v>19580.423459719335</v>
          </cell>
          <cell r="O33">
            <v>-290068.68078917306</v>
          </cell>
          <cell r="P33">
            <v>5131511.9055681145</v>
          </cell>
          <cell r="Q33">
            <v>-284701.05091351212</v>
          </cell>
          <cell r="R33">
            <v>7201584.7337175813</v>
          </cell>
          <cell r="S33">
            <v>6953872.5172898779</v>
          </cell>
          <cell r="T33">
            <v>0.67302004126425041</v>
          </cell>
          <cell r="U33">
            <v>0.69699449373045785</v>
          </cell>
          <cell r="V33">
            <v>1.0587398723513424</v>
          </cell>
          <cell r="W33">
            <v>-5.8739872351342398E-2</v>
          </cell>
          <cell r="X33">
            <v>0.20656541377447291</v>
          </cell>
          <cell r="Y33">
            <v>1.4583448541740542</v>
          </cell>
          <cell r="Z33">
            <v>389.39938747437174</v>
          </cell>
          <cell r="AA33">
            <v>0.19946020313329141</v>
          </cell>
          <cell r="AB33">
            <v>1.4081823066930765</v>
          </cell>
          <cell r="AC33">
            <v>376.00525425043719</v>
          </cell>
          <cell r="AD33">
            <v>1898.4636045876009</v>
          </cell>
          <cell r="AE33">
            <v>-143.65395103351557</v>
          </cell>
          <cell r="AF33">
            <v>19714.696892672582</v>
          </cell>
          <cell r="AG33">
            <v>-1696.9017826167742</v>
          </cell>
          <cell r="AH33">
            <v>2564.785812740718</v>
          </cell>
          <cell r="AI33">
            <v>-181.49157542508874</v>
          </cell>
          <cell r="AJ33">
            <v>25790.728096834646</v>
          </cell>
          <cell r="AK33">
            <v>-2149.9637825660689</v>
          </cell>
          <cell r="AL33">
            <v>1722.2572115272467</v>
          </cell>
          <cell r="AM33">
            <v>-130.3206722183111</v>
          </cell>
          <cell r="AN33">
            <v>17884.872174757787</v>
          </cell>
          <cell r="AO33">
            <v>-1539.4034024687178</v>
          </cell>
          <cell r="AP33">
            <v>2326.7345506868514</v>
          </cell>
          <cell r="AQ33">
            <v>-164.6463876641977</v>
          </cell>
          <cell r="AR33">
            <v>23396.954962937376</v>
          </cell>
          <cell r="AS33">
            <v>-1950.4143350965942</v>
          </cell>
        </row>
        <row r="34">
          <cell r="A34" t="str">
            <v>SF TOTAL</v>
          </cell>
          <cell r="C34">
            <v>24082980.410298117</v>
          </cell>
          <cell r="D34">
            <v>175929564.38052398</v>
          </cell>
          <cell r="E34">
            <v>19409.970438218541</v>
          </cell>
          <cell r="F34">
            <v>3369158.7020173753</v>
          </cell>
          <cell r="G34">
            <v>157113031.69637391</v>
          </cell>
          <cell r="H34">
            <v>13701.099875998983</v>
          </cell>
          <cell r="I34">
            <v>3212903.9883455224</v>
          </cell>
          <cell r="J34">
            <v>1051475777.806137</v>
          </cell>
          <cell r="K34">
            <v>220604.92729465297</v>
          </cell>
          <cell r="L34">
            <v>9162733.0451012477</v>
          </cell>
          <cell r="M34">
            <v>803133939.25035965</v>
          </cell>
          <cell r="N34">
            <v>157428.87166012905</v>
          </cell>
          <cell r="O34">
            <v>4452045.6853494439</v>
          </cell>
          <cell r="P34">
            <v>87004573.609202281</v>
          </cell>
          <cell r="Q34">
            <v>3041153.9561961042</v>
          </cell>
          <cell r="R34">
            <v>101609260.56419007</v>
          </cell>
          <cell r="S34">
            <v>54906170.103003085</v>
          </cell>
          <cell r="T34">
            <v>0.88619607174991089</v>
          </cell>
          <cell r="U34">
            <v>1.6399928714108825</v>
          </cell>
          <cell r="V34">
            <v>0.96622656023310638</v>
          </cell>
          <cell r="W34">
            <v>3.3773439766893724E-2</v>
          </cell>
          <cell r="X34">
            <v>0.12224307992064828</v>
          </cell>
          <cell r="Y34">
            <v>0.77081289904910921</v>
          </cell>
          <cell r="Z34">
            <v>623.63126463054971</v>
          </cell>
          <cell r="AA34">
            <v>6.6055980555020155E-2</v>
          </cell>
          <cell r="AB34">
            <v>0.416520934389074</v>
          </cell>
          <cell r="AC34">
            <v>336.98901170257557</v>
          </cell>
          <cell r="AD34">
            <v>82883.112494966248</v>
          </cell>
          <cell r="AE34">
            <v>19474.748279075942</v>
          </cell>
          <cell r="AF34">
            <v>421109.07314670709</v>
          </cell>
          <cell r="AG34">
            <v>26741.07431265571</v>
          </cell>
          <cell r="AH34">
            <v>92829.821640674956</v>
          </cell>
          <cell r="AI34">
            <v>20344.852217770684</v>
          </cell>
          <cell r="AJ34">
            <v>551636.04245722631</v>
          </cell>
          <cell r="AK34">
            <v>54265.752860819513</v>
          </cell>
          <cell r="AL34">
            <v>75190.294859135873</v>
          </cell>
          <cell r="AM34">
            <v>17667.194454118762</v>
          </cell>
          <cell r="AN34">
            <v>382023.72503423225</v>
          </cell>
          <cell r="AO34">
            <v>24259.094547646982</v>
          </cell>
          <cell r="AP34">
            <v>84213.797609341156</v>
          </cell>
          <cell r="AQ34">
            <v>18456.539469516516</v>
          </cell>
          <cell r="AR34">
            <v>500435.79975118232</v>
          </cell>
          <cell r="AS34">
            <v>49229.062899946264</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B3"/>
  <sheetViews>
    <sheetView showGridLines="0" zoomScaleNormal="100" zoomScaleSheetLayoutView="80" workbookViewId="0">
      <selection activeCell="A3" sqref="A3:B3"/>
    </sheetView>
  </sheetViews>
  <sheetFormatPr defaultRowHeight="15"/>
  <cols>
    <col min="2" max="2" width="78" customWidth="1"/>
  </cols>
  <sheetData>
    <row r="1" spans="1:2" ht="52.9" customHeight="1">
      <c r="A1" s="749" t="s">
        <v>0</v>
      </c>
      <c r="B1" s="749"/>
    </row>
    <row r="2" spans="1:2" ht="52.15" customHeight="1">
      <c r="A2" s="1"/>
      <c r="B2" s="1"/>
    </row>
    <row r="3" spans="1:2" ht="18.75">
      <c r="A3" s="750" t="s">
        <v>1</v>
      </c>
      <c r="B3" s="750"/>
    </row>
  </sheetData>
  <mergeCells count="2">
    <mergeCell ref="A1:B1"/>
    <mergeCell ref="A3:B3"/>
  </mergeCells>
  <pageMargins left="0.7" right="0.7" top="0.75" bottom="0.75" header="0.3" footer="0.3"/>
  <pageSetup fitToWidth="0" fitToHeight="0" orientation="portrait" r:id="rId1"/>
  <headerFooter>
    <oddFooter>&amp;RMay 1, 2019</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00B0F0"/>
    <pageSetUpPr fitToPage="1"/>
  </sheetPr>
  <dimension ref="A1:C39"/>
  <sheetViews>
    <sheetView showGridLines="0" zoomScale="80" zoomScaleNormal="80" zoomScaleSheetLayoutView="80" workbookViewId="0">
      <selection activeCell="C39" sqref="C39"/>
    </sheetView>
  </sheetViews>
  <sheetFormatPr defaultColWidth="9.140625" defaultRowHeight="15"/>
  <cols>
    <col min="1" max="1" width="4.7109375" style="1" customWidth="1"/>
    <col min="2" max="2" width="38.28515625" style="1" customWidth="1"/>
    <col min="3" max="3" width="157.85546875" style="1" customWidth="1"/>
    <col min="4" max="16384" width="9.140625" style="1"/>
  </cols>
  <sheetData>
    <row r="1" spans="1:3" ht="18.75">
      <c r="A1" s="3" t="s">
        <v>39</v>
      </c>
      <c r="C1" s="563"/>
    </row>
    <row r="2" spans="1:3" ht="18.75">
      <c r="A2" s="4" t="s">
        <v>1491</v>
      </c>
      <c r="C2" s="563"/>
    </row>
    <row r="3" spans="1:3" hidden="1">
      <c r="B3" s="2"/>
      <c r="C3" s="5"/>
    </row>
    <row r="4" spans="1:3" ht="17.25">
      <c r="B4" s="33" t="s">
        <v>1492</v>
      </c>
      <c r="C4" s="33" t="s">
        <v>1493</v>
      </c>
    </row>
    <row r="5" spans="1:3">
      <c r="A5" s="34">
        <v>1</v>
      </c>
      <c r="B5" s="12" t="s">
        <v>1494</v>
      </c>
      <c r="C5" s="12" t="s">
        <v>1495</v>
      </c>
    </row>
    <row r="6" spans="1:3">
      <c r="A6" s="34">
        <f>A5+1</f>
        <v>2</v>
      </c>
      <c r="B6" s="37" t="s">
        <v>1496</v>
      </c>
      <c r="C6" s="22" t="s">
        <v>1497</v>
      </c>
    </row>
    <row r="7" spans="1:3">
      <c r="A7" s="35">
        <f>A6+1</f>
        <v>3</v>
      </c>
      <c r="B7" s="37" t="s">
        <v>1498</v>
      </c>
      <c r="C7" s="22" t="s">
        <v>1499</v>
      </c>
    </row>
    <row r="8" spans="1:3" ht="30.4" customHeight="1">
      <c r="A8" s="35">
        <f t="shared" ref="A8:A38" si="0">A7+1</f>
        <v>4</v>
      </c>
      <c r="B8" s="37" t="s">
        <v>1500</v>
      </c>
      <c r="C8" s="22" t="s">
        <v>1501</v>
      </c>
    </row>
    <row r="9" spans="1:3">
      <c r="A9" s="35">
        <f t="shared" si="0"/>
        <v>5</v>
      </c>
      <c r="B9" s="37" t="s">
        <v>43</v>
      </c>
      <c r="C9" s="22" t="s">
        <v>1502</v>
      </c>
    </row>
    <row r="10" spans="1:3">
      <c r="A10" s="35">
        <f t="shared" si="0"/>
        <v>6</v>
      </c>
      <c r="B10" s="37" t="s">
        <v>1503</v>
      </c>
      <c r="C10" s="22" t="s">
        <v>1504</v>
      </c>
    </row>
    <row r="11" spans="1:3">
      <c r="A11" s="35">
        <f t="shared" si="0"/>
        <v>7</v>
      </c>
      <c r="B11" s="37" t="s">
        <v>1505</v>
      </c>
      <c r="C11" s="22" t="s">
        <v>1506</v>
      </c>
    </row>
    <row r="12" spans="1:3">
      <c r="A12" s="35">
        <f t="shared" si="0"/>
        <v>8</v>
      </c>
      <c r="B12" s="37" t="s">
        <v>1507</v>
      </c>
      <c r="C12" s="22" t="s">
        <v>1508</v>
      </c>
    </row>
    <row r="13" spans="1:3">
      <c r="A13" s="35">
        <f t="shared" si="0"/>
        <v>9</v>
      </c>
      <c r="B13" s="37" t="s">
        <v>1509</v>
      </c>
      <c r="C13" s="22" t="s">
        <v>1510</v>
      </c>
    </row>
    <row r="14" spans="1:3" ht="30">
      <c r="A14" s="35">
        <f t="shared" si="0"/>
        <v>10</v>
      </c>
      <c r="B14" s="37" t="s">
        <v>1511</v>
      </c>
      <c r="C14" s="22" t="s">
        <v>1512</v>
      </c>
    </row>
    <row r="15" spans="1:3">
      <c r="A15" s="35">
        <f t="shared" si="0"/>
        <v>11</v>
      </c>
      <c r="B15" s="37" t="s">
        <v>1513</v>
      </c>
      <c r="C15" s="22" t="s">
        <v>1514</v>
      </c>
    </row>
    <row r="16" spans="1:3" ht="30">
      <c r="A16" s="35">
        <f t="shared" si="0"/>
        <v>12</v>
      </c>
      <c r="B16" s="37" t="s">
        <v>1515</v>
      </c>
      <c r="C16" s="22" t="s">
        <v>1516</v>
      </c>
    </row>
    <row r="17" spans="1:3">
      <c r="A17" s="35">
        <f t="shared" si="0"/>
        <v>13</v>
      </c>
      <c r="B17" s="37" t="s">
        <v>1517</v>
      </c>
      <c r="C17" s="22" t="s">
        <v>1518</v>
      </c>
    </row>
    <row r="18" spans="1:3">
      <c r="A18" s="35">
        <f t="shared" si="0"/>
        <v>14</v>
      </c>
      <c r="B18" s="37" t="s">
        <v>1519</v>
      </c>
      <c r="C18" s="22" t="s">
        <v>1520</v>
      </c>
    </row>
    <row r="19" spans="1:3" ht="30">
      <c r="A19" s="35">
        <f t="shared" si="0"/>
        <v>15</v>
      </c>
      <c r="B19" s="22" t="s">
        <v>1521</v>
      </c>
      <c r="C19" s="22" t="s">
        <v>1522</v>
      </c>
    </row>
    <row r="20" spans="1:3">
      <c r="A20" s="35">
        <f t="shared" si="0"/>
        <v>16</v>
      </c>
      <c r="B20" s="37" t="s">
        <v>1523</v>
      </c>
      <c r="C20" s="22" t="s">
        <v>1524</v>
      </c>
    </row>
    <row r="21" spans="1:3">
      <c r="A21" s="35">
        <f t="shared" si="0"/>
        <v>17</v>
      </c>
      <c r="B21" s="37" t="s">
        <v>1525</v>
      </c>
      <c r="C21" s="22" t="s">
        <v>1526</v>
      </c>
    </row>
    <row r="22" spans="1:3" ht="30">
      <c r="A22" s="35">
        <f t="shared" si="0"/>
        <v>18</v>
      </c>
      <c r="B22" s="37" t="s">
        <v>1527</v>
      </c>
      <c r="C22" s="22" t="s">
        <v>1528</v>
      </c>
    </row>
    <row r="23" spans="1:3">
      <c r="A23" s="35">
        <f t="shared" si="0"/>
        <v>19</v>
      </c>
      <c r="B23" s="37" t="s">
        <v>1529</v>
      </c>
      <c r="C23" s="22" t="s">
        <v>1530</v>
      </c>
    </row>
    <row r="24" spans="1:3" ht="30" customHeight="1">
      <c r="A24" s="35">
        <f t="shared" si="0"/>
        <v>20</v>
      </c>
      <c r="B24" s="22" t="s">
        <v>1531</v>
      </c>
      <c r="C24" s="22" t="s">
        <v>1532</v>
      </c>
    </row>
    <row r="25" spans="1:3" ht="32.25" customHeight="1">
      <c r="A25" s="35">
        <f t="shared" si="0"/>
        <v>21</v>
      </c>
      <c r="B25" s="22" t="s">
        <v>1533</v>
      </c>
      <c r="C25" s="96" t="s">
        <v>1534</v>
      </c>
    </row>
    <row r="26" spans="1:3" ht="105">
      <c r="A26" s="35">
        <f t="shared" si="0"/>
        <v>22</v>
      </c>
      <c r="B26" s="37" t="s">
        <v>1535</v>
      </c>
      <c r="C26" s="22" t="s">
        <v>1536</v>
      </c>
    </row>
    <row r="27" spans="1:3">
      <c r="A27" s="35">
        <f t="shared" si="0"/>
        <v>23</v>
      </c>
      <c r="B27" s="37" t="s">
        <v>1537</v>
      </c>
      <c r="C27" s="22" t="s">
        <v>1538</v>
      </c>
    </row>
    <row r="28" spans="1:3">
      <c r="A28" s="35">
        <f t="shared" si="0"/>
        <v>24</v>
      </c>
      <c r="B28" s="37" t="s">
        <v>1539</v>
      </c>
      <c r="C28" s="22" t="s">
        <v>1522</v>
      </c>
    </row>
    <row r="29" spans="1:3">
      <c r="A29" s="35">
        <f t="shared" si="0"/>
        <v>25</v>
      </c>
      <c r="B29" s="37" t="s">
        <v>1540</v>
      </c>
      <c r="C29" s="22" t="s">
        <v>1541</v>
      </c>
    </row>
    <row r="30" spans="1:3" ht="30">
      <c r="A30" s="35">
        <f t="shared" si="0"/>
        <v>26</v>
      </c>
      <c r="B30" s="37" t="s">
        <v>1542</v>
      </c>
      <c r="C30" s="22" t="s">
        <v>1543</v>
      </c>
    </row>
    <row r="31" spans="1:3">
      <c r="A31" s="35">
        <f t="shared" si="0"/>
        <v>27</v>
      </c>
      <c r="B31" s="37" t="s">
        <v>1544</v>
      </c>
      <c r="C31" s="22" t="s">
        <v>1545</v>
      </c>
    </row>
    <row r="32" spans="1:3">
      <c r="A32" s="35">
        <f t="shared" si="0"/>
        <v>28</v>
      </c>
      <c r="B32" s="37" t="s">
        <v>1546</v>
      </c>
      <c r="C32" s="22" t="s">
        <v>1547</v>
      </c>
    </row>
    <row r="33" spans="1:3" ht="30">
      <c r="A33" s="35">
        <f t="shared" si="0"/>
        <v>29</v>
      </c>
      <c r="B33" s="22" t="s">
        <v>1548</v>
      </c>
      <c r="C33" s="22" t="s">
        <v>1549</v>
      </c>
    </row>
    <row r="34" spans="1:3">
      <c r="A34" s="35">
        <f t="shared" si="0"/>
        <v>30</v>
      </c>
      <c r="B34" s="37" t="s">
        <v>1550</v>
      </c>
      <c r="C34" s="22" t="s">
        <v>1551</v>
      </c>
    </row>
    <row r="35" spans="1:3">
      <c r="A35" s="35">
        <f t="shared" si="0"/>
        <v>31</v>
      </c>
      <c r="B35" s="37" t="s">
        <v>1552</v>
      </c>
      <c r="C35" s="22" t="s">
        <v>1551</v>
      </c>
    </row>
    <row r="36" spans="1:3">
      <c r="A36" s="35">
        <f t="shared" si="0"/>
        <v>32</v>
      </c>
      <c r="B36" s="36" t="s">
        <v>1553</v>
      </c>
      <c r="C36" s="36" t="s">
        <v>1554</v>
      </c>
    </row>
    <row r="37" spans="1:3">
      <c r="A37" s="35">
        <f t="shared" si="0"/>
        <v>33</v>
      </c>
      <c r="B37" s="36" t="s">
        <v>1555</v>
      </c>
      <c r="C37" s="36" t="s">
        <v>1556</v>
      </c>
    </row>
    <row r="38" spans="1:3">
      <c r="A38" s="35">
        <f t="shared" si="0"/>
        <v>34</v>
      </c>
      <c r="B38" s="36" t="s">
        <v>1557</v>
      </c>
      <c r="C38" s="36" t="s">
        <v>1558</v>
      </c>
    </row>
    <row r="39" spans="1:3" ht="30">
      <c r="A39" s="35">
        <v>35</v>
      </c>
      <c r="B39" s="311" t="s">
        <v>1559</v>
      </c>
      <c r="C39" s="96" t="s">
        <v>1560</v>
      </c>
    </row>
  </sheetData>
  <pageMargins left="0.7" right="0.7" top="0.75" bottom="0.75" header="0.3" footer="0.3"/>
  <pageSetup scale="60" orientation="landscape" r:id="rId1"/>
  <headerFooter>
    <oddFooter>&amp;RMay 1, 2018</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I1"/>
  <sheetViews>
    <sheetView showGridLines="0" zoomScaleNormal="100" zoomScaleSheetLayoutView="80" workbookViewId="0">
      <selection sqref="A1:I1"/>
    </sheetView>
  </sheetViews>
  <sheetFormatPr defaultRowHeight="15"/>
  <sheetData>
    <row r="1" spans="1:9" ht="50.25" customHeight="1">
      <c r="A1" s="749" t="s">
        <v>1561</v>
      </c>
      <c r="B1" s="751"/>
      <c r="C1" s="751"/>
      <c r="D1" s="751"/>
      <c r="E1" s="751"/>
      <c r="F1" s="751"/>
      <c r="G1" s="751"/>
      <c r="H1" s="751"/>
      <c r="I1" s="751"/>
    </row>
  </sheetData>
  <mergeCells count="1">
    <mergeCell ref="A1:I1"/>
  </mergeCells>
  <pageMargins left="0.7" right="0.7" top="0.75" bottom="0.75" header="0.3" footer="0.3"/>
  <pageSetup fitToWidth="0" orientation="portrait" r:id="rId1"/>
  <headerFooter>
    <oddFooter>&amp;RMay 1, 2019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Y107"/>
  <sheetViews>
    <sheetView zoomScale="90" zoomScaleNormal="90" zoomScaleSheetLayoutView="90" workbookViewId="0">
      <pane ySplit="2" topLeftCell="A27" activePane="bottomLeft" state="frozen"/>
      <selection sqref="A1:A2"/>
      <selection pane="bottomLeft" activeCell="D4" sqref="D4:G15"/>
    </sheetView>
  </sheetViews>
  <sheetFormatPr defaultColWidth="9.140625" defaultRowHeight="15"/>
  <cols>
    <col min="1" max="1" width="10.7109375" style="38" customWidth="1"/>
    <col min="2" max="2" width="54.42578125" style="38" customWidth="1"/>
    <col min="3" max="3" width="7.85546875" style="38" customWidth="1"/>
    <col min="4" max="7" width="17.140625" style="38" customWidth="1"/>
    <col min="8" max="8" width="9.42578125" style="38" customWidth="1"/>
    <col min="9" max="9" width="36.85546875" style="38" customWidth="1"/>
    <col min="10" max="13" width="13.7109375" style="38" customWidth="1"/>
    <col min="14" max="14" width="58.5703125" style="173" customWidth="1"/>
    <col min="15" max="15" width="9.140625" style="38"/>
    <col min="16" max="16" width="17.5703125" style="38" bestFit="1" customWidth="1"/>
    <col min="17" max="16384" width="9.140625" style="38"/>
  </cols>
  <sheetData>
    <row r="1" spans="1:25" ht="24.95" customHeight="1">
      <c r="A1" s="220" t="s">
        <v>1562</v>
      </c>
      <c r="N1" s="77"/>
    </row>
    <row r="2" spans="1:25" ht="33.6" customHeight="1">
      <c r="A2" s="221" t="s">
        <v>27</v>
      </c>
      <c r="B2" s="222" t="s">
        <v>1563</v>
      </c>
      <c r="C2" s="221" t="s">
        <v>1564</v>
      </c>
      <c r="D2" s="334">
        <v>2016</v>
      </c>
      <c r="E2" s="334">
        <v>2017</v>
      </c>
      <c r="F2" s="334">
        <v>2018</v>
      </c>
      <c r="G2" s="334">
        <v>2019</v>
      </c>
      <c r="H2" s="223" t="s">
        <v>1565</v>
      </c>
      <c r="I2" s="224"/>
      <c r="J2" s="225">
        <v>2016</v>
      </c>
      <c r="K2" s="225">
        <v>2017</v>
      </c>
      <c r="L2" s="225">
        <v>2018</v>
      </c>
      <c r="M2" s="225">
        <v>2019</v>
      </c>
      <c r="N2" s="226" t="s">
        <v>1566</v>
      </c>
    </row>
    <row r="3" spans="1:25" s="41" customFormat="1" ht="30" customHeight="1">
      <c r="A3" s="775" t="s">
        <v>53</v>
      </c>
      <c r="B3" s="589" t="s">
        <v>1567</v>
      </c>
      <c r="C3" s="589"/>
      <c r="D3" s="589"/>
      <c r="E3" s="589"/>
      <c r="F3" s="589"/>
      <c r="G3" s="589"/>
      <c r="H3" s="590"/>
      <c r="I3" s="590"/>
      <c r="J3" s="590"/>
      <c r="K3" s="590"/>
      <c r="L3" s="590"/>
      <c r="M3" s="590"/>
      <c r="N3" s="230"/>
      <c r="O3" s="44"/>
      <c r="P3" s="44"/>
      <c r="Q3" s="44"/>
      <c r="R3" s="44"/>
      <c r="S3" s="44"/>
      <c r="T3" s="44"/>
      <c r="U3" s="44"/>
      <c r="V3" s="44"/>
      <c r="W3" s="44"/>
      <c r="X3" s="44"/>
      <c r="Y3" s="44"/>
    </row>
    <row r="4" spans="1:25" s="41" customFormat="1">
      <c r="A4" s="776"/>
      <c r="B4" s="58" t="s">
        <v>52</v>
      </c>
      <c r="C4" s="107">
        <v>1</v>
      </c>
      <c r="D4" s="448">
        <v>98609.066312581621</v>
      </c>
      <c r="E4" s="486">
        <v>87297.336761534578</v>
      </c>
      <c r="F4" s="486">
        <v>132022.27971599301</v>
      </c>
      <c r="G4" s="486">
        <v>55212.734798799051</v>
      </c>
      <c r="H4" s="163"/>
      <c r="I4" s="163"/>
      <c r="J4" s="163"/>
      <c r="K4" s="163"/>
      <c r="L4" s="163"/>
      <c r="M4" s="163"/>
      <c r="N4" s="777"/>
      <c r="O4" s="44"/>
      <c r="P4" s="44"/>
      <c r="Q4" s="44"/>
      <c r="R4" s="44"/>
      <c r="S4" s="44"/>
      <c r="T4" s="44"/>
      <c r="U4" s="44"/>
      <c r="V4" s="44"/>
      <c r="W4" s="44"/>
      <c r="X4" s="44"/>
      <c r="Y4" s="44"/>
    </row>
    <row r="5" spans="1:25" s="409" customFormat="1">
      <c r="A5" s="776"/>
      <c r="B5" s="58" t="s">
        <v>55</v>
      </c>
      <c r="C5" s="107">
        <v>2</v>
      </c>
      <c r="D5" s="448">
        <v>89176.917538019159</v>
      </c>
      <c r="E5" s="486">
        <v>80492.313475682531</v>
      </c>
      <c r="F5" s="486">
        <v>129587.916603294</v>
      </c>
      <c r="G5" s="486">
        <v>53057.774834896096</v>
      </c>
      <c r="H5" s="163"/>
      <c r="I5" s="163"/>
      <c r="J5" s="163"/>
      <c r="K5" s="163"/>
      <c r="L5" s="163"/>
      <c r="M5" s="163"/>
      <c r="N5" s="777"/>
      <c r="O5" s="44"/>
      <c r="P5" s="44"/>
      <c r="Q5" s="44"/>
      <c r="R5" s="44"/>
      <c r="S5" s="44"/>
      <c r="T5" s="44"/>
      <c r="U5" s="44"/>
      <c r="V5" s="44"/>
      <c r="W5" s="44"/>
      <c r="X5" s="44"/>
      <c r="Y5" s="44"/>
    </row>
    <row r="6" spans="1:25" s="409" customFormat="1">
      <c r="A6" s="776"/>
      <c r="B6" s="58" t="s">
        <v>56</v>
      </c>
      <c r="C6" s="107">
        <v>3</v>
      </c>
      <c r="D6" s="448">
        <v>372063992.70350373</v>
      </c>
      <c r="E6" s="486">
        <v>481703716.36790425</v>
      </c>
      <c r="F6" s="486">
        <v>460021010.46108401</v>
      </c>
      <c r="G6" s="486">
        <v>251434561.78932336</v>
      </c>
      <c r="H6" s="163"/>
      <c r="I6" s="163"/>
      <c r="J6" s="163"/>
      <c r="K6" s="163"/>
      <c r="L6" s="163"/>
      <c r="M6" s="163"/>
      <c r="N6" s="777"/>
      <c r="O6" s="44"/>
      <c r="P6" s="44"/>
      <c r="Q6" s="44"/>
      <c r="R6" s="44"/>
      <c r="S6" s="44"/>
      <c r="T6" s="44"/>
      <c r="U6" s="44"/>
      <c r="V6" s="44"/>
      <c r="W6" s="44"/>
      <c r="X6" s="44"/>
      <c r="Y6" s="44"/>
    </row>
    <row r="7" spans="1:25" s="409" customFormat="1">
      <c r="A7" s="776"/>
      <c r="B7" s="58" t="s">
        <v>57</v>
      </c>
      <c r="C7" s="107">
        <v>4</v>
      </c>
      <c r="D7" s="448">
        <v>316429661.90514046</v>
      </c>
      <c r="E7" s="486">
        <v>440258087.60130304</v>
      </c>
      <c r="F7" s="486">
        <v>436447653.89927298</v>
      </c>
      <c r="G7" s="486">
        <v>242605043.53007609</v>
      </c>
      <c r="H7" s="163"/>
      <c r="I7" s="163"/>
      <c r="J7" s="163"/>
      <c r="K7" s="163"/>
      <c r="L7" s="163"/>
      <c r="M7" s="163"/>
      <c r="N7" s="777"/>
      <c r="O7" s="44"/>
      <c r="P7" s="44"/>
      <c r="Q7" s="44"/>
      <c r="R7" s="44"/>
      <c r="S7" s="44"/>
      <c r="T7" s="44"/>
      <c r="U7" s="44"/>
      <c r="V7" s="44"/>
      <c r="W7" s="44"/>
      <c r="X7" s="44"/>
      <c r="Y7" s="44"/>
    </row>
    <row r="8" spans="1:25" s="409" customFormat="1">
      <c r="A8" s="776"/>
      <c r="B8" s="58" t="s">
        <v>58</v>
      </c>
      <c r="C8" s="107">
        <v>5</v>
      </c>
      <c r="D8" s="448">
        <v>3668704.3719318081</v>
      </c>
      <c r="E8" s="486">
        <v>2102400.4276243942</v>
      </c>
      <c r="F8" s="486">
        <v>1471491.05953998</v>
      </c>
      <c r="G8" s="486">
        <v>3446225.9504607292</v>
      </c>
      <c r="H8" s="163"/>
      <c r="I8" s="163"/>
      <c r="J8" s="163"/>
      <c r="K8" s="163"/>
      <c r="L8" s="163"/>
      <c r="M8" s="163"/>
      <c r="N8" s="777"/>
      <c r="O8" s="44"/>
      <c r="P8" s="44"/>
      <c r="Q8" s="44"/>
      <c r="R8" s="44"/>
      <c r="S8" s="44"/>
      <c r="T8" s="44"/>
      <c r="U8" s="44"/>
      <c r="V8" s="44"/>
      <c r="W8" s="44"/>
      <c r="X8" s="44"/>
      <c r="Y8" s="44"/>
    </row>
    <row r="9" spans="1:25" s="41" customFormat="1">
      <c r="A9" s="776"/>
      <c r="B9" s="58" t="s">
        <v>60</v>
      </c>
      <c r="C9" s="107">
        <v>6</v>
      </c>
      <c r="D9" s="448">
        <v>2983256.2565512066</v>
      </c>
      <c r="E9" s="486">
        <v>1635555.3609204872</v>
      </c>
      <c r="F9" s="486">
        <v>1164207.7058348099</v>
      </c>
      <c r="G9" s="486">
        <v>3265339.9873080361</v>
      </c>
      <c r="H9" s="163"/>
      <c r="I9" s="401"/>
      <c r="J9" s="163"/>
      <c r="K9" s="163"/>
      <c r="L9" s="163"/>
      <c r="M9" s="163"/>
      <c r="N9" s="777"/>
      <c r="O9" s="44"/>
      <c r="P9" s="44"/>
      <c r="Q9" s="44"/>
      <c r="R9" s="44"/>
      <c r="S9" s="44"/>
      <c r="T9" s="44"/>
      <c r="U9" s="44"/>
      <c r="V9" s="44"/>
      <c r="W9" s="44"/>
      <c r="X9" s="44"/>
      <c r="Y9" s="44"/>
    </row>
    <row r="10" spans="1:25" s="41" customFormat="1">
      <c r="A10" s="776"/>
      <c r="B10" s="58" t="s">
        <v>61</v>
      </c>
      <c r="C10" s="107">
        <v>7</v>
      </c>
      <c r="D10" s="448">
        <v>862575.51838928915</v>
      </c>
      <c r="E10" s="486">
        <v>918866.07778339786</v>
      </c>
      <c r="F10" s="486">
        <v>1093888.81717404</v>
      </c>
      <c r="G10" s="486">
        <v>609080.21073442069</v>
      </c>
      <c r="H10" s="58"/>
      <c r="I10" s="58"/>
      <c r="J10" s="58"/>
      <c r="K10" s="58"/>
      <c r="L10" s="58"/>
      <c r="M10" s="58"/>
      <c r="N10" s="228"/>
      <c r="O10" s="44"/>
      <c r="P10" s="44"/>
      <c r="Q10" s="44"/>
      <c r="R10" s="44"/>
      <c r="S10" s="44"/>
      <c r="T10" s="44"/>
      <c r="U10" s="44"/>
      <c r="V10" s="44"/>
      <c r="W10" s="44"/>
      <c r="X10" s="44"/>
      <c r="Y10" s="44"/>
    </row>
    <row r="11" spans="1:25" s="409" customFormat="1">
      <c r="A11" s="776"/>
      <c r="B11" s="58" t="s">
        <v>62</v>
      </c>
      <c r="C11" s="107">
        <v>8</v>
      </c>
      <c r="D11" s="448">
        <v>736773.64597397426</v>
      </c>
      <c r="E11" s="486">
        <v>848279.64243081352</v>
      </c>
      <c r="F11" s="486">
        <v>1054949.8861460399</v>
      </c>
      <c r="G11" s="486">
        <v>593121.48082744842</v>
      </c>
      <c r="H11" s="58"/>
      <c r="I11" s="58"/>
      <c r="J11" s="58"/>
      <c r="K11" s="58"/>
      <c r="L11" s="58"/>
      <c r="M11" s="58"/>
      <c r="N11" s="228"/>
      <c r="O11" s="44"/>
      <c r="P11" s="44"/>
      <c r="Q11" s="44"/>
      <c r="R11" s="44"/>
      <c r="S11" s="44"/>
      <c r="T11" s="44"/>
      <c r="U11" s="44"/>
      <c r="V11" s="44"/>
      <c r="W11" s="44"/>
      <c r="X11" s="44"/>
      <c r="Y11" s="44"/>
    </row>
    <row r="12" spans="1:25" s="409" customFormat="1">
      <c r="A12" s="776"/>
      <c r="B12" s="58" t="s">
        <v>63</v>
      </c>
      <c r="C12" s="107">
        <v>9</v>
      </c>
      <c r="D12" s="448">
        <v>4071541355.6978703</v>
      </c>
      <c r="E12" s="486">
        <v>5453328495.2566442</v>
      </c>
      <c r="F12" s="486">
        <v>5629792057.8726797</v>
      </c>
      <c r="G12" s="486">
        <v>2641285318.7758112</v>
      </c>
      <c r="H12" s="58"/>
      <c r="I12" s="58"/>
      <c r="J12" s="58"/>
      <c r="K12" s="58"/>
      <c r="L12" s="58"/>
      <c r="M12" s="58"/>
      <c r="N12" s="228"/>
      <c r="O12" s="44"/>
      <c r="P12" s="44"/>
      <c r="Q12" s="44"/>
      <c r="R12" s="44"/>
      <c r="S12" s="44"/>
      <c r="T12" s="44"/>
      <c r="U12" s="44"/>
      <c r="V12" s="44"/>
      <c r="W12" s="44"/>
      <c r="X12" s="44"/>
      <c r="Y12" s="44"/>
    </row>
    <row r="13" spans="1:25" s="409" customFormat="1">
      <c r="A13" s="776"/>
      <c r="B13" s="58" t="s">
        <v>64</v>
      </c>
      <c r="C13" s="107">
        <v>10</v>
      </c>
      <c r="D13" s="448">
        <v>3399176958.1089969</v>
      </c>
      <c r="E13" s="486">
        <v>4992750889.2698755</v>
      </c>
      <c r="F13" s="486">
        <v>5376922452.5547895</v>
      </c>
      <c r="G13" s="486">
        <v>2561567227.2157989</v>
      </c>
      <c r="H13" s="58"/>
      <c r="I13" s="58"/>
      <c r="J13" s="58"/>
      <c r="K13" s="58"/>
      <c r="L13" s="58"/>
      <c r="M13" s="58"/>
      <c r="N13" s="228"/>
      <c r="O13" s="44"/>
      <c r="P13" s="44"/>
      <c r="Q13" s="44"/>
      <c r="R13" s="44"/>
      <c r="S13" s="44"/>
      <c r="T13" s="44"/>
      <c r="U13" s="44"/>
      <c r="V13" s="44"/>
      <c r="W13" s="44"/>
      <c r="X13" s="44"/>
      <c r="Y13" s="44"/>
    </row>
    <row r="14" spans="1:25" s="409" customFormat="1">
      <c r="A14" s="776"/>
      <c r="B14" s="58" t="s">
        <v>65</v>
      </c>
      <c r="C14" s="107">
        <v>11</v>
      </c>
      <c r="D14" s="448">
        <v>38143321.689990081</v>
      </c>
      <c r="E14" s="486">
        <v>12096191.348439906</v>
      </c>
      <c r="F14" s="486">
        <v>4011449.3759458102</v>
      </c>
      <c r="G14" s="486">
        <v>33617961.590264052</v>
      </c>
      <c r="H14" s="58"/>
      <c r="I14" s="58"/>
      <c r="J14" s="58"/>
      <c r="K14" s="58"/>
      <c r="L14" s="58"/>
      <c r="M14" s="58"/>
      <c r="N14" s="228"/>
      <c r="O14" s="44"/>
      <c r="P14" s="44"/>
      <c r="Q14" s="44"/>
      <c r="R14" s="44"/>
      <c r="S14" s="44"/>
      <c r="T14" s="44"/>
      <c r="U14" s="44"/>
      <c r="V14" s="44"/>
      <c r="W14" s="44"/>
      <c r="X14" s="44"/>
      <c r="Y14" s="44"/>
    </row>
    <row r="15" spans="1:25" s="409" customFormat="1">
      <c r="A15" s="776"/>
      <c r="B15" s="58" t="s">
        <v>66</v>
      </c>
      <c r="C15" s="107">
        <v>12</v>
      </c>
      <c r="D15" s="448">
        <v>31043917.99073258</v>
      </c>
      <c r="E15" s="486">
        <v>7509075.2939949445</v>
      </c>
      <c r="F15" s="486">
        <v>34955.128006145897</v>
      </c>
      <c r="G15" s="486">
        <v>30776343.717361189</v>
      </c>
      <c r="H15" s="58"/>
      <c r="I15" s="58"/>
      <c r="J15" s="58"/>
      <c r="K15" s="58"/>
      <c r="L15" s="58"/>
      <c r="M15" s="58"/>
      <c r="N15" s="228"/>
      <c r="O15" s="44"/>
      <c r="P15" s="44"/>
      <c r="Q15" s="44"/>
      <c r="R15" s="44"/>
      <c r="S15" s="44"/>
      <c r="T15" s="44"/>
      <c r="U15" s="44"/>
      <c r="V15" s="44"/>
      <c r="W15" s="44"/>
      <c r="X15" s="44"/>
      <c r="Y15" s="44"/>
    </row>
    <row r="16" spans="1:25" s="409" customFormat="1">
      <c r="A16" s="776"/>
      <c r="B16" s="58"/>
      <c r="C16" s="107"/>
      <c r="D16" s="57"/>
      <c r="E16" s="452"/>
      <c r="F16" s="452"/>
      <c r="G16" s="452"/>
      <c r="H16" s="58"/>
      <c r="I16" s="58"/>
      <c r="J16" s="58"/>
      <c r="K16" s="58"/>
      <c r="L16" s="58"/>
      <c r="M16" s="58"/>
      <c r="N16" s="228"/>
      <c r="O16" s="44"/>
      <c r="P16" s="44"/>
      <c r="Q16" s="44"/>
      <c r="R16" s="44"/>
      <c r="S16" s="44"/>
      <c r="T16" s="44"/>
      <c r="U16" s="44"/>
      <c r="V16" s="44"/>
      <c r="W16" s="44"/>
      <c r="X16" s="44"/>
      <c r="Y16" s="44"/>
    </row>
    <row r="17" spans="1:25" s="41" customFormat="1" ht="15.75">
      <c r="A17" s="49"/>
      <c r="B17" s="409"/>
      <c r="C17" s="409"/>
      <c r="D17" s="53"/>
      <c r="E17" s="409"/>
      <c r="F17" s="409"/>
      <c r="G17" s="409"/>
      <c r="H17" s="409"/>
      <c r="I17" s="409"/>
      <c r="J17" s="409"/>
      <c r="K17" s="409"/>
      <c r="L17" s="409"/>
      <c r="M17" s="409"/>
      <c r="N17" s="46"/>
      <c r="O17" s="44"/>
      <c r="P17" s="44"/>
      <c r="Q17" s="44"/>
      <c r="R17" s="44"/>
      <c r="S17" s="44"/>
      <c r="T17" s="44"/>
      <c r="U17" s="44"/>
      <c r="V17" s="44"/>
      <c r="W17" s="44"/>
      <c r="X17" s="44"/>
      <c r="Y17" s="44"/>
    </row>
    <row r="18" spans="1:25" s="41" customFormat="1" ht="45" customHeight="1">
      <c r="A18" s="775" t="s">
        <v>1568</v>
      </c>
      <c r="B18" s="589" t="s">
        <v>1569</v>
      </c>
      <c r="C18" s="589"/>
      <c r="D18" s="591"/>
      <c r="E18" s="589"/>
      <c r="F18" s="589"/>
      <c r="G18" s="589"/>
      <c r="H18" s="590"/>
      <c r="I18" s="590"/>
      <c r="J18" s="590"/>
      <c r="K18" s="590"/>
      <c r="L18" s="590"/>
      <c r="M18" s="590"/>
      <c r="N18" s="230"/>
      <c r="O18" s="44"/>
      <c r="P18" s="44"/>
      <c r="Q18" s="44"/>
      <c r="R18" s="44"/>
      <c r="S18" s="44"/>
      <c r="T18" s="44"/>
      <c r="U18" s="44"/>
      <c r="V18" s="44"/>
      <c r="W18" s="44"/>
      <c r="X18" s="44"/>
      <c r="Y18" s="44"/>
    </row>
    <row r="19" spans="1:25" s="41" customFormat="1">
      <c r="A19" s="776"/>
      <c r="B19" s="58" t="s">
        <v>71</v>
      </c>
      <c r="C19" s="107">
        <v>13</v>
      </c>
      <c r="D19" s="495">
        <v>711.64776805342569</v>
      </c>
      <c r="E19" s="164">
        <v>4285.691113087415</v>
      </c>
      <c r="F19" s="164">
        <v>4655.59873506039</v>
      </c>
      <c r="G19" s="164">
        <v>713.57076212154868</v>
      </c>
      <c r="H19" s="164"/>
      <c r="I19" s="164"/>
      <c r="J19" s="164"/>
      <c r="K19" s="164"/>
      <c r="L19" s="164"/>
      <c r="M19" s="164"/>
      <c r="N19" s="777"/>
      <c r="O19" s="44"/>
      <c r="P19" s="44"/>
      <c r="Q19" s="44"/>
      <c r="R19" s="44"/>
      <c r="S19" s="44"/>
      <c r="T19" s="44"/>
      <c r="U19" s="44"/>
      <c r="V19" s="44"/>
      <c r="W19" s="44"/>
      <c r="X19" s="44"/>
      <c r="Y19" s="44"/>
    </row>
    <row r="20" spans="1:25" s="409" customFormat="1">
      <c r="A20" s="776"/>
      <c r="B20" s="58" t="s">
        <v>72</v>
      </c>
      <c r="C20" s="107">
        <v>14</v>
      </c>
      <c r="D20" s="495">
        <v>493.13585898078156</v>
      </c>
      <c r="E20" s="164">
        <v>3682.9592725007815</v>
      </c>
      <c r="F20" s="164">
        <v>4344.5602905471906</v>
      </c>
      <c r="G20" s="164">
        <v>608.16359659272121</v>
      </c>
      <c r="H20" s="164"/>
      <c r="I20" s="164"/>
      <c r="J20" s="164"/>
      <c r="K20" s="164"/>
      <c r="L20" s="164"/>
      <c r="M20" s="164"/>
      <c r="N20" s="777"/>
      <c r="O20" s="44"/>
      <c r="P20" s="44"/>
      <c r="Q20" s="44"/>
      <c r="R20" s="44"/>
      <c r="S20" s="44"/>
      <c r="T20" s="44"/>
      <c r="U20" s="44"/>
      <c r="V20" s="44"/>
      <c r="W20" s="44"/>
      <c r="X20" s="44"/>
      <c r="Y20" s="44"/>
    </row>
    <row r="21" spans="1:25" s="409" customFormat="1">
      <c r="A21" s="776"/>
      <c r="B21" s="58" t="s">
        <v>73</v>
      </c>
      <c r="C21" s="107">
        <v>15</v>
      </c>
      <c r="D21" s="495">
        <v>3541580.2167316726</v>
      </c>
      <c r="E21" s="164">
        <v>30399380.744004786</v>
      </c>
      <c r="F21" s="164">
        <v>30697436.501324888</v>
      </c>
      <c r="G21" s="164">
        <v>5751271.3977047149</v>
      </c>
      <c r="H21" s="164"/>
      <c r="I21" s="164"/>
      <c r="J21" s="164"/>
      <c r="K21" s="164"/>
      <c r="L21" s="164"/>
      <c r="M21" s="164"/>
      <c r="N21" s="777"/>
      <c r="O21" s="44"/>
      <c r="P21" s="44"/>
      <c r="Q21" s="44"/>
      <c r="R21" s="44"/>
      <c r="S21" s="44"/>
      <c r="T21" s="44"/>
      <c r="U21" s="44"/>
      <c r="V21" s="44"/>
      <c r="W21" s="44"/>
      <c r="X21" s="44"/>
      <c r="Y21" s="44"/>
    </row>
    <row r="22" spans="1:25" s="409" customFormat="1">
      <c r="A22" s="776"/>
      <c r="B22" s="58" t="s">
        <v>74</v>
      </c>
      <c r="C22" s="107">
        <v>16</v>
      </c>
      <c r="D22" s="495">
        <v>2512664.7202694882</v>
      </c>
      <c r="E22" s="164">
        <v>25846856.266083285</v>
      </c>
      <c r="F22" s="164">
        <v>28907099.594247304</v>
      </c>
      <c r="G22" s="164">
        <v>5396092.1874105139</v>
      </c>
      <c r="H22" s="164"/>
      <c r="I22" s="164"/>
      <c r="J22" s="164"/>
      <c r="K22" s="164"/>
      <c r="L22" s="164"/>
      <c r="M22" s="164"/>
      <c r="N22" s="777"/>
      <c r="O22" s="44"/>
      <c r="P22" s="44"/>
      <c r="Q22" s="44"/>
      <c r="R22" s="44"/>
      <c r="S22" s="44"/>
      <c r="T22" s="44"/>
      <c r="U22" s="44"/>
      <c r="V22" s="44"/>
      <c r="W22" s="44"/>
      <c r="X22" s="44"/>
      <c r="Y22" s="44"/>
    </row>
    <row r="23" spans="1:25" s="409" customFormat="1">
      <c r="A23" s="776"/>
      <c r="B23" s="58" t="s">
        <v>75</v>
      </c>
      <c r="C23" s="107">
        <v>17</v>
      </c>
      <c r="D23" s="495">
        <v>-12861.305429689366</v>
      </c>
      <c r="E23" s="164">
        <v>-150539.52781050606</v>
      </c>
      <c r="F23" s="164">
        <v>-326056.87371524813</v>
      </c>
      <c r="G23" s="164">
        <v>-8589.6833227240641</v>
      </c>
      <c r="H23" s="164"/>
      <c r="I23" s="164"/>
      <c r="J23" s="164"/>
      <c r="K23" s="164"/>
      <c r="L23" s="164"/>
      <c r="M23" s="164"/>
      <c r="N23" s="777"/>
      <c r="O23" s="44"/>
      <c r="P23" s="44"/>
      <c r="Q23" s="44"/>
      <c r="R23" s="44"/>
      <c r="S23" s="44"/>
      <c r="T23" s="44"/>
      <c r="U23" s="44"/>
      <c r="V23" s="44"/>
      <c r="W23" s="44"/>
      <c r="X23" s="44"/>
      <c r="Y23" s="44"/>
    </row>
    <row r="24" spans="1:25" s="41" customFormat="1" ht="15.75" customHeight="1">
      <c r="A24" s="776"/>
      <c r="B24" s="58" t="s">
        <v>76</v>
      </c>
      <c r="C24" s="107">
        <v>18</v>
      </c>
      <c r="D24" s="495">
        <v>-12501.249471554491</v>
      </c>
      <c r="E24" s="164">
        <v>-190556.01303688195</v>
      </c>
      <c r="F24" s="164">
        <v>-318889.49424054869</v>
      </c>
      <c r="G24" s="164">
        <v>-6611.3009034252136</v>
      </c>
      <c r="H24" s="58"/>
      <c r="I24" s="58"/>
      <c r="J24" s="58"/>
      <c r="K24" s="58"/>
      <c r="L24" s="58"/>
      <c r="M24" s="58"/>
      <c r="N24" s="777"/>
      <c r="O24" s="44"/>
      <c r="P24" s="44"/>
      <c r="Q24" s="44"/>
      <c r="R24" s="44"/>
      <c r="S24" s="44"/>
      <c r="T24" s="44"/>
      <c r="U24" s="44"/>
      <c r="V24" s="44"/>
      <c r="W24" s="44"/>
      <c r="X24" s="44"/>
      <c r="Y24" s="44"/>
    </row>
    <row r="25" spans="1:25" s="409" customFormat="1" ht="15.75" customHeight="1">
      <c r="A25" s="776"/>
      <c r="B25" s="58" t="s">
        <v>77</v>
      </c>
      <c r="C25" s="107">
        <v>19</v>
      </c>
      <c r="D25" s="495">
        <v>7658.2336349462294</v>
      </c>
      <c r="E25" s="164">
        <v>49935.854901536833</v>
      </c>
      <c r="F25" s="164">
        <v>57204.262518091404</v>
      </c>
      <c r="G25" s="164">
        <v>4101.7857173698412</v>
      </c>
      <c r="H25" s="58"/>
      <c r="I25" s="58"/>
      <c r="J25" s="58"/>
      <c r="K25" s="58"/>
      <c r="L25" s="58"/>
      <c r="M25" s="58"/>
      <c r="N25" s="777"/>
      <c r="O25" s="44"/>
      <c r="P25" s="44"/>
      <c r="Q25" s="44"/>
      <c r="R25" s="44"/>
      <c r="S25" s="44"/>
      <c r="T25" s="44"/>
      <c r="U25" s="44"/>
      <c r="V25" s="44"/>
      <c r="W25" s="44"/>
      <c r="X25" s="44"/>
      <c r="Y25" s="44"/>
    </row>
    <row r="26" spans="1:25" s="409" customFormat="1" ht="15.75" customHeight="1">
      <c r="A26" s="776"/>
      <c r="B26" s="58" t="s">
        <v>78</v>
      </c>
      <c r="C26" s="107">
        <v>20</v>
      </c>
      <c r="D26" s="495">
        <v>5255.0309510069064</v>
      </c>
      <c r="E26" s="164">
        <v>43831.899768361509</v>
      </c>
      <c r="F26" s="164">
        <v>54188.848009123576</v>
      </c>
      <c r="G26" s="164">
        <v>3454.0071397847041</v>
      </c>
      <c r="H26" s="58"/>
      <c r="I26" s="58"/>
      <c r="J26" s="58"/>
      <c r="K26" s="58"/>
      <c r="L26" s="58"/>
      <c r="M26" s="58"/>
      <c r="N26" s="777"/>
      <c r="O26" s="44"/>
      <c r="P26" s="44"/>
      <c r="Q26" s="44"/>
      <c r="R26" s="44"/>
      <c r="S26" s="44"/>
      <c r="T26" s="44"/>
      <c r="U26" s="44"/>
      <c r="V26" s="44"/>
      <c r="W26" s="44"/>
      <c r="X26" s="44"/>
      <c r="Y26" s="44"/>
    </row>
    <row r="27" spans="1:25" s="409" customFormat="1" ht="15.75" customHeight="1">
      <c r="A27" s="776"/>
      <c r="B27" s="58" t="s">
        <v>79</v>
      </c>
      <c r="C27" s="107">
        <v>21</v>
      </c>
      <c r="D27" s="495">
        <v>38821531.701111235</v>
      </c>
      <c r="E27" s="164">
        <v>379473611.89551783</v>
      </c>
      <c r="F27" s="164">
        <v>421316669.03513592</v>
      </c>
      <c r="G27" s="164">
        <v>20787082.358309519</v>
      </c>
      <c r="H27" s="58"/>
      <c r="I27" s="58"/>
      <c r="J27" s="58"/>
      <c r="K27" s="58"/>
      <c r="L27" s="58"/>
      <c r="M27" s="58"/>
      <c r="N27" s="777"/>
      <c r="O27" s="44"/>
      <c r="P27" s="44"/>
      <c r="Q27" s="44"/>
      <c r="R27" s="44"/>
      <c r="S27" s="44"/>
      <c r="T27" s="44"/>
      <c r="U27" s="44"/>
      <c r="V27" s="44"/>
      <c r="W27" s="44"/>
      <c r="X27" s="44"/>
      <c r="Y27" s="44"/>
    </row>
    <row r="28" spans="1:25" s="409" customFormat="1" ht="15.75" customHeight="1">
      <c r="A28" s="776"/>
      <c r="B28" s="58" t="s">
        <v>80</v>
      </c>
      <c r="C28" s="107">
        <v>22</v>
      </c>
      <c r="D28" s="495">
        <v>27125921.26079388</v>
      </c>
      <c r="E28" s="164">
        <v>331820857.0606364</v>
      </c>
      <c r="F28" s="164">
        <v>400887693.57401937</v>
      </c>
      <c r="G28" s="164">
        <v>18073823.016866051</v>
      </c>
      <c r="H28" s="58"/>
      <c r="I28" s="58"/>
      <c r="J28" s="58"/>
      <c r="K28" s="58"/>
      <c r="L28" s="58"/>
      <c r="M28" s="58"/>
      <c r="N28" s="777"/>
      <c r="O28" s="44"/>
      <c r="P28" s="44"/>
      <c r="Q28" s="44"/>
      <c r="R28" s="44"/>
      <c r="S28" s="44"/>
      <c r="T28" s="44"/>
      <c r="U28" s="44"/>
      <c r="V28" s="44"/>
      <c r="W28" s="44"/>
      <c r="X28" s="44"/>
      <c r="Y28" s="44"/>
    </row>
    <row r="29" spans="1:25" s="409" customFormat="1" ht="15.75" customHeight="1">
      <c r="A29" s="776"/>
      <c r="B29" s="58" t="s">
        <v>81</v>
      </c>
      <c r="C29" s="107">
        <v>23</v>
      </c>
      <c r="D29" s="495">
        <v>-182463.67101869613</v>
      </c>
      <c r="E29" s="164">
        <v>-2209074.9557754756</v>
      </c>
      <c r="F29" s="164">
        <v>-5059196.4952959334</v>
      </c>
      <c r="G29" s="164">
        <v>-21496.601848040758</v>
      </c>
      <c r="H29" s="58"/>
      <c r="I29" s="58"/>
      <c r="J29" s="58"/>
      <c r="K29" s="58"/>
      <c r="L29" s="58"/>
      <c r="M29" s="58"/>
      <c r="N29" s="777"/>
      <c r="O29" s="44"/>
      <c r="P29" s="44"/>
      <c r="Q29" s="44"/>
      <c r="R29" s="44"/>
      <c r="S29" s="44"/>
      <c r="T29" s="44"/>
      <c r="U29" s="44"/>
      <c r="V29" s="44"/>
      <c r="W29" s="44"/>
      <c r="X29" s="44"/>
      <c r="Y29" s="44"/>
    </row>
    <row r="30" spans="1:25" s="409" customFormat="1" ht="15.75" customHeight="1">
      <c r="A30" s="776"/>
      <c r="B30" s="58" t="s">
        <v>82</v>
      </c>
      <c r="C30" s="107">
        <v>24</v>
      </c>
      <c r="D30" s="495">
        <v>-155482.52311888602</v>
      </c>
      <c r="E30" s="164">
        <v>-2829173.7813169812</v>
      </c>
      <c r="F30" s="164">
        <v>-4936595.3158479817</v>
      </c>
      <c r="G30" s="164">
        <v>-22659.07743245137</v>
      </c>
      <c r="H30" s="58"/>
      <c r="I30" s="58"/>
      <c r="J30" s="58"/>
      <c r="K30" s="58"/>
      <c r="L30" s="58"/>
      <c r="M30" s="58"/>
      <c r="N30" s="777"/>
      <c r="O30" s="44"/>
      <c r="P30" s="44"/>
      <c r="Q30" s="44"/>
      <c r="R30" s="44"/>
      <c r="S30" s="44"/>
      <c r="T30" s="44"/>
      <c r="U30" s="44"/>
      <c r="V30" s="44"/>
      <c r="W30" s="44"/>
      <c r="X30" s="44"/>
      <c r="Y30" s="44"/>
    </row>
    <row r="31" spans="1:25" s="41" customFormat="1" ht="15.75" customHeight="1">
      <c r="A31" s="776"/>
      <c r="B31" s="58"/>
      <c r="C31" s="107"/>
      <c r="D31" s="449"/>
      <c r="E31" s="164"/>
      <c r="F31" s="164"/>
      <c r="G31" s="164"/>
      <c r="H31" s="58"/>
      <c r="I31" s="58"/>
      <c r="J31" s="58"/>
      <c r="K31" s="58"/>
      <c r="L31" s="58"/>
      <c r="M31" s="58"/>
      <c r="N31" s="777"/>
      <c r="O31" s="44"/>
      <c r="P31" s="44"/>
      <c r="Q31" s="44"/>
      <c r="R31" s="44"/>
      <c r="S31" s="44"/>
      <c r="T31" s="44"/>
      <c r="U31" s="44"/>
      <c r="V31" s="44"/>
      <c r="W31" s="44"/>
      <c r="X31" s="44"/>
      <c r="Y31" s="44"/>
    </row>
    <row r="32" spans="1:25" s="41" customFormat="1" ht="15.75" customHeight="1">
      <c r="A32" s="778"/>
      <c r="B32" s="47"/>
      <c r="C32" s="48"/>
      <c r="D32" s="450"/>
      <c r="E32" s="50"/>
      <c r="F32" s="50"/>
      <c r="G32" s="50"/>
      <c r="H32" s="47"/>
      <c r="I32" s="47"/>
      <c r="J32" s="47"/>
      <c r="K32" s="47"/>
      <c r="L32" s="47"/>
      <c r="M32" s="47"/>
      <c r="N32" s="229"/>
      <c r="O32" s="44"/>
      <c r="P32" s="44"/>
      <c r="Q32" s="44"/>
      <c r="R32" s="44"/>
      <c r="S32" s="44"/>
      <c r="T32" s="44"/>
      <c r="U32" s="44"/>
      <c r="V32" s="44"/>
      <c r="W32" s="44"/>
      <c r="X32" s="44"/>
      <c r="Y32" s="44"/>
    </row>
    <row r="33" spans="1:25" s="41" customFormat="1" ht="15.75">
      <c r="A33" s="49"/>
      <c r="B33" s="409"/>
      <c r="C33" s="45"/>
      <c r="D33" s="53"/>
      <c r="E33" s="409"/>
      <c r="F33" s="409"/>
      <c r="G33" s="409"/>
      <c r="H33" s="409"/>
      <c r="I33" s="409"/>
      <c r="J33" s="409"/>
      <c r="K33" s="409"/>
      <c r="L33" s="409"/>
      <c r="M33" s="409"/>
      <c r="N33" s="46"/>
      <c r="O33" s="44"/>
      <c r="P33" s="44"/>
      <c r="Q33" s="44"/>
      <c r="R33" s="44"/>
      <c r="S33" s="44"/>
      <c r="T33" s="44"/>
      <c r="U33" s="44"/>
      <c r="V33" s="44"/>
      <c r="W33" s="44"/>
      <c r="X33" s="44"/>
      <c r="Y33" s="44"/>
    </row>
    <row r="34" spans="1:25" s="41" customFormat="1" ht="45" customHeight="1">
      <c r="A34" s="775" t="s">
        <v>85</v>
      </c>
      <c r="B34" s="589" t="s">
        <v>1570</v>
      </c>
      <c r="C34" s="589"/>
      <c r="D34" s="591"/>
      <c r="E34" s="589"/>
      <c r="F34" s="589"/>
      <c r="G34" s="589"/>
      <c r="H34" s="590"/>
      <c r="I34" s="590"/>
      <c r="J34" s="590"/>
      <c r="K34" s="590"/>
      <c r="L34" s="590"/>
      <c r="M34" s="590"/>
      <c r="N34" s="230"/>
      <c r="O34" s="44"/>
      <c r="P34" s="44"/>
      <c r="Q34" s="44"/>
      <c r="R34" s="44"/>
      <c r="S34" s="44"/>
      <c r="T34" s="44"/>
      <c r="U34" s="44"/>
      <c r="V34" s="44"/>
      <c r="W34" s="44"/>
      <c r="X34" s="44"/>
      <c r="Y34" s="44"/>
    </row>
    <row r="35" spans="1:25" s="41" customFormat="1" ht="15.6" customHeight="1">
      <c r="A35" s="776"/>
      <c r="B35" s="58" t="s">
        <v>87</v>
      </c>
      <c r="C35" s="107">
        <v>25</v>
      </c>
      <c r="D35" s="496">
        <v>787.5783519236569</v>
      </c>
      <c r="E35" s="164">
        <v>1588.4303456033253</v>
      </c>
      <c r="F35" s="164">
        <v>203.68568231666202</v>
      </c>
      <c r="G35" s="164">
        <v>214.51003992111239</v>
      </c>
      <c r="H35" s="164"/>
      <c r="I35" s="164"/>
      <c r="J35" s="164"/>
      <c r="K35" s="164"/>
      <c r="L35" s="164"/>
      <c r="M35" s="164"/>
      <c r="N35" s="777"/>
      <c r="O35" s="44"/>
      <c r="P35" s="44"/>
      <c r="Q35" s="44"/>
      <c r="R35" s="44"/>
      <c r="S35" s="44"/>
      <c r="T35" s="44"/>
      <c r="U35" s="44"/>
      <c r="V35" s="44"/>
      <c r="W35" s="44"/>
      <c r="X35" s="44"/>
      <c r="Y35" s="44"/>
    </row>
    <row r="36" spans="1:25" s="409" customFormat="1" ht="15.6" customHeight="1">
      <c r="A36" s="776"/>
      <c r="B36" s="58" t="s">
        <v>88</v>
      </c>
      <c r="C36" s="107">
        <v>26</v>
      </c>
      <c r="D36" s="496">
        <v>542.6586265746264</v>
      </c>
      <c r="E36" s="164">
        <v>1405.8268413474159</v>
      </c>
      <c r="F36" s="164">
        <v>183.31711894124086</v>
      </c>
      <c r="G36" s="164">
        <v>193.05904104331938</v>
      </c>
      <c r="H36" s="164"/>
      <c r="I36" s="164"/>
      <c r="J36" s="164"/>
      <c r="K36" s="164"/>
      <c r="L36" s="164"/>
      <c r="M36" s="164"/>
      <c r="N36" s="777"/>
      <c r="O36" s="44"/>
      <c r="P36" s="44"/>
      <c r="Q36" s="44"/>
      <c r="R36" s="44"/>
      <c r="S36" s="44"/>
      <c r="T36" s="44"/>
      <c r="U36" s="44"/>
      <c r="V36" s="44"/>
      <c r="W36" s="44"/>
      <c r="X36" s="44"/>
      <c r="Y36" s="44"/>
    </row>
    <row r="37" spans="1:25" s="409" customFormat="1" ht="15.6" customHeight="1">
      <c r="A37" s="776"/>
      <c r="B37" s="58" t="s">
        <v>89</v>
      </c>
      <c r="C37" s="107">
        <v>27</v>
      </c>
      <c r="D37" s="496">
        <v>4154146.5130920759</v>
      </c>
      <c r="E37" s="164">
        <v>10289594.148304887</v>
      </c>
      <c r="F37" s="164">
        <v>869801.07254393562</v>
      </c>
      <c r="G37" s="164">
        <v>768861.38582170778</v>
      </c>
      <c r="H37" s="164"/>
      <c r="I37" s="164"/>
      <c r="J37" s="164"/>
      <c r="K37" s="164"/>
      <c r="L37" s="164"/>
      <c r="M37" s="164"/>
      <c r="N37" s="777"/>
      <c r="O37" s="44"/>
      <c r="P37" s="44"/>
      <c r="Q37" s="44"/>
      <c r="R37" s="44"/>
      <c r="S37" s="44"/>
      <c r="T37" s="44"/>
      <c r="U37" s="44"/>
      <c r="V37" s="44"/>
      <c r="W37" s="44"/>
      <c r="X37" s="44"/>
      <c r="Y37" s="44"/>
    </row>
    <row r="38" spans="1:25" s="409" customFormat="1" ht="15.6" customHeight="1">
      <c r="A38" s="776"/>
      <c r="B38" s="58" t="s">
        <v>57</v>
      </c>
      <c r="C38" s="107">
        <v>28</v>
      </c>
      <c r="D38" s="496">
        <v>2906226.2701966031</v>
      </c>
      <c r="E38" s="164">
        <v>9220973.1133457366</v>
      </c>
      <c r="F38" s="164">
        <v>782820.98602721537</v>
      </c>
      <c r="G38" s="164">
        <v>691975.26557062077</v>
      </c>
      <c r="H38" s="164"/>
      <c r="I38" s="164"/>
      <c r="J38" s="164"/>
      <c r="K38" s="164"/>
      <c r="L38" s="164"/>
      <c r="M38" s="164"/>
      <c r="N38" s="777"/>
      <c r="O38" s="44"/>
      <c r="P38" s="44"/>
      <c r="Q38" s="44"/>
      <c r="R38" s="44"/>
      <c r="S38" s="44"/>
      <c r="T38" s="44"/>
      <c r="U38" s="44"/>
      <c r="V38" s="44"/>
      <c r="W38" s="44"/>
      <c r="X38" s="44"/>
      <c r="Y38" s="44"/>
    </row>
    <row r="39" spans="1:25" s="409" customFormat="1" ht="15.6" customHeight="1">
      <c r="A39" s="776"/>
      <c r="B39" s="58" t="s">
        <v>58</v>
      </c>
      <c r="C39" s="107">
        <v>29</v>
      </c>
      <c r="D39" s="496">
        <v>-16744.569711076456</v>
      </c>
      <c r="E39" s="164">
        <v>-110984.98251064183</v>
      </c>
      <c r="F39" s="164">
        <v>-524.44432420719932</v>
      </c>
      <c r="G39" s="164">
        <v>-1506.3048092467031</v>
      </c>
      <c r="H39" s="164"/>
      <c r="I39" s="164"/>
      <c r="J39" s="164"/>
      <c r="K39" s="164"/>
      <c r="L39" s="164"/>
      <c r="M39" s="164"/>
      <c r="N39" s="777"/>
      <c r="O39" s="44"/>
      <c r="P39" s="44"/>
      <c r="Q39" s="44"/>
      <c r="R39" s="44"/>
      <c r="S39" s="44"/>
      <c r="T39" s="44"/>
      <c r="U39" s="44"/>
      <c r="V39" s="44"/>
      <c r="W39" s="44"/>
      <c r="X39" s="44"/>
      <c r="Y39" s="44"/>
    </row>
    <row r="40" spans="1:25" s="409" customFormat="1" ht="15.6" customHeight="1">
      <c r="A40" s="776"/>
      <c r="B40" s="58" t="s">
        <v>60</v>
      </c>
      <c r="C40" s="107">
        <v>30</v>
      </c>
      <c r="D40" s="496">
        <v>-15105.782309444616</v>
      </c>
      <c r="E40" s="164">
        <v>-104644.40102857532</v>
      </c>
      <c r="F40" s="164">
        <v>-471.99990429023001</v>
      </c>
      <c r="G40" s="164">
        <v>-1355.6743642351378</v>
      </c>
      <c r="H40" s="164"/>
      <c r="I40" s="164"/>
      <c r="J40" s="164"/>
      <c r="K40" s="164"/>
      <c r="L40" s="164"/>
      <c r="M40" s="164"/>
      <c r="N40" s="777"/>
      <c r="O40" s="44"/>
      <c r="P40" s="44"/>
      <c r="Q40" s="44"/>
      <c r="R40" s="44"/>
      <c r="S40" s="44"/>
      <c r="T40" s="44"/>
      <c r="U40" s="44"/>
      <c r="V40" s="44"/>
      <c r="W40" s="44"/>
      <c r="X40" s="44"/>
      <c r="Y40" s="44"/>
    </row>
    <row r="41" spans="1:25" s="409" customFormat="1" ht="15.6" customHeight="1">
      <c r="A41" s="776"/>
      <c r="B41" s="58" t="s">
        <v>61</v>
      </c>
      <c r="C41" s="107">
        <v>31</v>
      </c>
      <c r="D41" s="496">
        <v>8400.9467557914049</v>
      </c>
      <c r="E41" s="164">
        <v>18147.892622313058</v>
      </c>
      <c r="F41" s="164">
        <v>1123.4651062340597</v>
      </c>
      <c r="G41" s="164">
        <v>1142.0903837244618</v>
      </c>
      <c r="H41" s="164"/>
      <c r="I41" s="164"/>
      <c r="J41" s="164"/>
      <c r="K41" s="164"/>
      <c r="L41" s="164"/>
      <c r="M41" s="164"/>
      <c r="N41" s="777"/>
      <c r="O41" s="44"/>
      <c r="P41" s="44"/>
      <c r="Q41" s="44"/>
      <c r="R41" s="44"/>
      <c r="S41" s="44"/>
      <c r="T41" s="44"/>
      <c r="U41" s="44"/>
      <c r="V41" s="44"/>
      <c r="W41" s="44"/>
      <c r="X41" s="44"/>
      <c r="Y41" s="44"/>
    </row>
    <row r="42" spans="1:25" s="409" customFormat="1" ht="15.6" customHeight="1">
      <c r="A42" s="776"/>
      <c r="B42" s="58" t="s">
        <v>62</v>
      </c>
      <c r="C42" s="107">
        <v>32</v>
      </c>
      <c r="D42" s="496">
        <v>5711.3254016515839</v>
      </c>
      <c r="E42" s="164">
        <v>16486.053892001019</v>
      </c>
      <c r="F42" s="164">
        <v>1011.1186223961486</v>
      </c>
      <c r="G42" s="164">
        <v>1027.8813725815721</v>
      </c>
      <c r="H42" s="164"/>
      <c r="I42" s="164"/>
      <c r="J42" s="164"/>
      <c r="K42" s="164"/>
      <c r="L42" s="164"/>
      <c r="M42" s="164"/>
      <c r="N42" s="777"/>
      <c r="O42" s="44"/>
      <c r="P42" s="44"/>
      <c r="Q42" s="44"/>
      <c r="R42" s="44"/>
      <c r="S42" s="44"/>
      <c r="T42" s="44"/>
      <c r="U42" s="44"/>
      <c r="V42" s="44"/>
      <c r="W42" s="44"/>
      <c r="X42" s="44"/>
      <c r="Y42" s="44"/>
    </row>
    <row r="43" spans="1:25" s="409" customFormat="1" ht="15.6" customHeight="1">
      <c r="A43" s="776"/>
      <c r="B43" s="58" t="s">
        <v>63</v>
      </c>
      <c r="C43" s="107">
        <v>33</v>
      </c>
      <c r="D43" s="496">
        <v>45824586.977097183</v>
      </c>
      <c r="E43" s="164">
        <v>133922082.97886318</v>
      </c>
      <c r="F43" s="164">
        <v>4982089.2948363777</v>
      </c>
      <c r="G43" s="164">
        <v>4241739.1991328923</v>
      </c>
      <c r="H43" s="164"/>
      <c r="I43" s="164"/>
      <c r="J43" s="164"/>
      <c r="K43" s="164"/>
      <c r="L43" s="164"/>
      <c r="M43" s="164"/>
      <c r="N43" s="777"/>
      <c r="O43" s="44"/>
      <c r="P43" s="44"/>
      <c r="Q43" s="44"/>
      <c r="R43" s="44"/>
      <c r="S43" s="44"/>
      <c r="T43" s="44"/>
      <c r="U43" s="44"/>
      <c r="V43" s="44"/>
      <c r="W43" s="44"/>
      <c r="X43" s="44"/>
      <c r="Y43" s="44"/>
    </row>
    <row r="44" spans="1:25" s="409" customFormat="1" ht="15.6" customHeight="1">
      <c r="A44" s="776"/>
      <c r="B44" s="58" t="s">
        <v>64</v>
      </c>
      <c r="C44" s="107">
        <v>34</v>
      </c>
      <c r="D44" s="496">
        <v>31600403.454184487</v>
      </c>
      <c r="E44" s="164">
        <v>122257999.19741485</v>
      </c>
      <c r="F44" s="164">
        <v>4483880.4841350066</v>
      </c>
      <c r="G44" s="164">
        <v>3817565.380350546</v>
      </c>
      <c r="H44" s="164"/>
      <c r="I44" s="164"/>
      <c r="J44" s="164"/>
      <c r="K44" s="164"/>
      <c r="L44" s="164"/>
      <c r="M44" s="164"/>
      <c r="N44" s="777"/>
      <c r="O44" s="44"/>
      <c r="P44" s="44"/>
      <c r="Q44" s="44"/>
      <c r="R44" s="44"/>
      <c r="S44" s="44"/>
      <c r="T44" s="44"/>
      <c r="U44" s="44"/>
      <c r="V44" s="44"/>
      <c r="W44" s="44"/>
      <c r="X44" s="44"/>
      <c r="Y44" s="44"/>
    </row>
    <row r="45" spans="1:25" s="409" customFormat="1" ht="15.6" customHeight="1">
      <c r="A45" s="776"/>
      <c r="B45" s="58" t="s">
        <v>65</v>
      </c>
      <c r="C45" s="107">
        <v>35</v>
      </c>
      <c r="D45" s="496">
        <v>-156970.38357559391</v>
      </c>
      <c r="E45" s="164">
        <v>-1677049.759178228</v>
      </c>
      <c r="F45" s="164">
        <v>-13188.591060963503</v>
      </c>
      <c r="G45" s="164">
        <v>9607.369357042222</v>
      </c>
      <c r="H45" s="164"/>
      <c r="I45" s="164"/>
      <c r="J45" s="164"/>
      <c r="K45" s="164"/>
      <c r="L45" s="164"/>
      <c r="M45" s="164"/>
      <c r="N45" s="777"/>
      <c r="O45" s="44"/>
      <c r="P45" s="44"/>
      <c r="Q45" s="44"/>
      <c r="R45" s="44"/>
      <c r="S45" s="44"/>
      <c r="T45" s="44"/>
      <c r="U45" s="44"/>
      <c r="V45" s="44"/>
      <c r="W45" s="44"/>
      <c r="X45" s="44"/>
      <c r="Y45" s="44"/>
    </row>
    <row r="46" spans="1:25" s="409" customFormat="1" ht="15.6" customHeight="1">
      <c r="A46" s="776"/>
      <c r="B46" s="58" t="s">
        <v>66</v>
      </c>
      <c r="C46" s="107">
        <v>36</v>
      </c>
      <c r="D46" s="496">
        <v>-140163.27495328779</v>
      </c>
      <c r="E46" s="164">
        <v>-1581163.2365073944</v>
      </c>
      <c r="F46" s="164">
        <v>-11869.732269307806</v>
      </c>
      <c r="G46" s="164">
        <v>8646.6326503955333</v>
      </c>
      <c r="H46" s="164"/>
      <c r="I46" s="164"/>
      <c r="J46" s="164"/>
      <c r="K46" s="164"/>
      <c r="L46" s="164"/>
      <c r="M46" s="164"/>
      <c r="N46" s="777"/>
      <c r="O46" s="44"/>
      <c r="P46" s="44"/>
      <c r="Q46" s="44"/>
      <c r="R46" s="44"/>
      <c r="S46" s="44"/>
      <c r="T46" s="44"/>
      <c r="U46" s="44"/>
      <c r="V46" s="44"/>
      <c r="W46" s="44"/>
      <c r="X46" s="44"/>
      <c r="Y46" s="44"/>
    </row>
    <row r="47" spans="1:25" s="41" customFormat="1" ht="15.6" customHeight="1">
      <c r="A47" s="778"/>
      <c r="B47" s="47"/>
      <c r="C47" s="48"/>
      <c r="D47" s="50"/>
      <c r="E47" s="50"/>
      <c r="F47" s="50"/>
      <c r="G47" s="50"/>
      <c r="H47" s="47"/>
      <c r="I47" s="47"/>
      <c r="J47" s="47"/>
      <c r="K47" s="47"/>
      <c r="L47" s="47"/>
      <c r="M47" s="47"/>
      <c r="N47" s="229"/>
      <c r="O47" s="44"/>
      <c r="P47" s="44"/>
      <c r="Q47" s="44"/>
      <c r="R47" s="44"/>
      <c r="S47" s="44"/>
      <c r="T47" s="44"/>
      <c r="U47" s="44"/>
      <c r="V47" s="44"/>
      <c r="W47" s="44"/>
      <c r="X47" s="44"/>
      <c r="Y47" s="44"/>
    </row>
    <row r="48" spans="1:25" s="41" customFormat="1" ht="15.75">
      <c r="A48" s="49"/>
      <c r="B48" s="42"/>
      <c r="C48" s="45"/>
      <c r="D48" s="409"/>
      <c r="E48" s="409"/>
      <c r="F48" s="409"/>
      <c r="G48" s="409"/>
      <c r="H48" s="409"/>
      <c r="I48" s="409"/>
      <c r="J48" s="409"/>
      <c r="K48" s="409"/>
      <c r="L48" s="409"/>
      <c r="M48" s="409"/>
      <c r="N48" s="46"/>
      <c r="O48" s="44"/>
      <c r="P48" s="44"/>
      <c r="Q48" s="44"/>
      <c r="R48" s="44"/>
      <c r="S48" s="44"/>
      <c r="T48" s="44"/>
      <c r="U48" s="44"/>
      <c r="V48" s="44"/>
      <c r="W48" s="44"/>
      <c r="X48" s="44"/>
      <c r="Y48" s="44"/>
    </row>
    <row r="49" spans="1:25" s="409" customFormat="1" ht="30" customHeight="1">
      <c r="A49" s="775" t="s">
        <v>1571</v>
      </c>
      <c r="B49" s="171" t="s">
        <v>1572</v>
      </c>
      <c r="C49" s="171"/>
      <c r="D49" s="171"/>
      <c r="E49" s="171"/>
      <c r="F49" s="383"/>
      <c r="G49" s="612"/>
      <c r="H49" s="115"/>
      <c r="I49" s="115"/>
      <c r="J49" s="123"/>
      <c r="K49" s="380" t="s">
        <v>1573</v>
      </c>
      <c r="L49" s="380"/>
      <c r="M49" s="614"/>
      <c r="N49" s="230"/>
      <c r="O49" s="44"/>
      <c r="P49" s="44"/>
      <c r="Q49" s="44"/>
      <c r="R49" s="44"/>
      <c r="S49" s="44"/>
      <c r="T49" s="44"/>
      <c r="U49" s="44"/>
      <c r="V49" s="44"/>
      <c r="W49" s="44"/>
      <c r="X49" s="44"/>
      <c r="Y49" s="44"/>
    </row>
    <row r="50" spans="1:25" s="409" customFormat="1" ht="18.75" customHeight="1">
      <c r="A50" s="776"/>
      <c r="B50" s="769" t="s">
        <v>1574</v>
      </c>
      <c r="C50" s="771">
        <v>37</v>
      </c>
      <c r="D50" s="768">
        <f>J50/J51</f>
        <v>299.22560289557811</v>
      </c>
      <c r="E50" s="768">
        <f>K50/K51</f>
        <v>185.867699815739</v>
      </c>
      <c r="F50" s="768">
        <f>L50/L51</f>
        <v>95.02296044661847</v>
      </c>
      <c r="G50" s="768">
        <f>M50/M51</f>
        <v>442.41093104497247</v>
      </c>
      <c r="H50" s="243" t="s">
        <v>885</v>
      </c>
      <c r="I50" s="236" t="s">
        <v>1575</v>
      </c>
      <c r="J50" s="213">
        <f>(96623454*(150498549.88/(150498549.88+9230130.96)))</f>
        <v>91039941.198558286</v>
      </c>
      <c r="K50" s="213">
        <v>70490915.711275607</v>
      </c>
      <c r="L50" s="213">
        <v>41881743.243899219</v>
      </c>
      <c r="M50" s="213">
        <v>27846774.295807786</v>
      </c>
      <c r="N50" s="772"/>
      <c r="O50" s="44"/>
      <c r="P50" s="44"/>
      <c r="Q50" s="44"/>
      <c r="R50" s="44"/>
      <c r="S50" s="44"/>
      <c r="T50" s="44"/>
      <c r="U50" s="44"/>
      <c r="V50" s="44"/>
      <c r="W50" s="44"/>
      <c r="X50" s="44"/>
      <c r="Y50" s="44"/>
    </row>
    <row r="51" spans="1:25" s="409" customFormat="1" ht="18.75" customHeight="1">
      <c r="A51" s="776"/>
      <c r="B51" s="770"/>
      <c r="C51" s="771"/>
      <c r="D51" s="768"/>
      <c r="E51" s="768"/>
      <c r="F51" s="768"/>
      <c r="G51" s="768"/>
      <c r="H51" s="243" t="s">
        <v>886</v>
      </c>
      <c r="I51" s="297" t="s">
        <v>1576</v>
      </c>
      <c r="J51" s="207">
        <v>304251.84314969479</v>
      </c>
      <c r="K51" s="207">
        <v>379253.17729308089</v>
      </c>
      <c r="L51" s="207">
        <v>440753.92986127117</v>
      </c>
      <c r="M51" s="207">
        <v>62943.232957725166</v>
      </c>
      <c r="N51" s="772"/>
      <c r="O51" s="44"/>
      <c r="P51" s="44"/>
      <c r="Q51" s="44"/>
      <c r="R51" s="44"/>
      <c r="S51" s="44"/>
      <c r="T51" s="44"/>
      <c r="U51" s="44"/>
      <c r="V51" s="44"/>
      <c r="W51" s="44"/>
      <c r="X51" s="44"/>
      <c r="Y51" s="44"/>
    </row>
    <row r="52" spans="1:25" s="409" customFormat="1" ht="18.75" customHeight="1">
      <c r="A52" s="776"/>
      <c r="B52" s="58"/>
      <c r="C52" s="584"/>
      <c r="D52" s="208"/>
      <c r="E52" s="208"/>
      <c r="F52" s="382"/>
      <c r="G52" s="382"/>
      <c r="H52" s="264"/>
      <c r="I52" s="58"/>
      <c r="J52" s="126"/>
      <c r="K52" s="126"/>
      <c r="L52" s="126"/>
      <c r="M52" s="126"/>
      <c r="N52" s="579"/>
      <c r="O52" s="44"/>
      <c r="P52" s="44"/>
      <c r="Q52" s="44"/>
      <c r="R52" s="44"/>
      <c r="S52" s="44"/>
      <c r="T52" s="44"/>
      <c r="U52" s="44"/>
      <c r="V52" s="44"/>
      <c r="W52" s="44"/>
      <c r="X52" s="44"/>
      <c r="Y52" s="44"/>
    </row>
    <row r="53" spans="1:25" s="409" customFormat="1" ht="18.75" customHeight="1">
      <c r="A53" s="776"/>
      <c r="B53" s="769" t="s">
        <v>1577</v>
      </c>
      <c r="C53" s="771">
        <v>38</v>
      </c>
      <c r="D53" s="768">
        <f>J53/J54</f>
        <v>6.5983874556443195E-2</v>
      </c>
      <c r="E53" s="768">
        <f>K53/K54</f>
        <v>2.6670905663994444E-2</v>
      </c>
      <c r="F53" s="768">
        <f>L53/L54</f>
        <v>1.5040071603837258E-2</v>
      </c>
      <c r="G53" s="768">
        <f>M53/M54</f>
        <v>0.12039327439739812</v>
      </c>
      <c r="H53" s="243" t="s">
        <v>888</v>
      </c>
      <c r="I53" s="236" t="s">
        <v>1575</v>
      </c>
      <c r="J53" s="213">
        <v>91039941.265597492</v>
      </c>
      <c r="K53" s="213">
        <v>70490915.711275607</v>
      </c>
      <c r="L53" s="213">
        <v>41881743.243899219</v>
      </c>
      <c r="M53" s="213">
        <v>27846774.295807786</v>
      </c>
      <c r="N53" s="772"/>
      <c r="O53" s="44"/>
      <c r="P53" s="44"/>
      <c r="Q53" s="44"/>
      <c r="R53" s="44"/>
      <c r="S53" s="44"/>
      <c r="T53" s="44"/>
      <c r="U53" s="44"/>
      <c r="V53" s="44"/>
      <c r="W53" s="44"/>
      <c r="X53" s="44"/>
      <c r="Y53" s="44"/>
    </row>
    <row r="54" spans="1:25" s="409" customFormat="1" ht="15" customHeight="1">
      <c r="A54" s="776"/>
      <c r="B54" s="770"/>
      <c r="C54" s="771"/>
      <c r="D54" s="768"/>
      <c r="E54" s="768"/>
      <c r="F54" s="768"/>
      <c r="G54" s="768"/>
      <c r="H54" s="243" t="s">
        <v>889</v>
      </c>
      <c r="I54" s="297" t="s">
        <v>1578</v>
      </c>
      <c r="J54" s="207">
        <v>1379730151.9134212</v>
      </c>
      <c r="K54" s="207">
        <v>2642989203.2664604</v>
      </c>
      <c r="L54" s="207">
        <v>2784677117.7082491</v>
      </c>
      <c r="M54" s="207">
        <v>231298421.23813519</v>
      </c>
      <c r="N54" s="772"/>
      <c r="O54" s="44"/>
      <c r="P54" s="44"/>
      <c r="Q54" s="44"/>
      <c r="R54" s="44"/>
      <c r="S54" s="44"/>
      <c r="T54" s="44"/>
      <c r="U54" s="44"/>
      <c r="V54" s="44"/>
      <c r="W54" s="44"/>
      <c r="X54" s="44"/>
      <c r="Y54" s="44"/>
    </row>
    <row r="55" spans="1:25" s="44" customFormat="1" ht="15" customHeight="1">
      <c r="A55" s="421"/>
      <c r="B55" s="422"/>
      <c r="C55" s="584"/>
      <c r="D55" s="423"/>
      <c r="E55" s="423"/>
      <c r="F55" s="423"/>
      <c r="G55" s="423"/>
      <c r="H55" s="424"/>
      <c r="I55" s="425"/>
      <c r="J55" s="426"/>
      <c r="K55" s="426"/>
      <c r="L55" s="426"/>
      <c r="M55" s="426"/>
      <c r="N55" s="427"/>
    </row>
    <row r="56" spans="1:25" s="409" customFormat="1" ht="15" customHeight="1">
      <c r="A56" s="419"/>
      <c r="B56" s="769" t="s">
        <v>1579</v>
      </c>
      <c r="C56" s="771">
        <v>39</v>
      </c>
      <c r="D56" s="768">
        <f>J56/J57</f>
        <v>0.52573295173332313</v>
      </c>
      <c r="E56" s="768">
        <f>K56/K57</f>
        <v>0.19863807912374151</v>
      </c>
      <c r="F56" s="768">
        <f>L56/L57</f>
        <v>3.3116917337878429E-2</v>
      </c>
      <c r="G56" s="768">
        <f>M56/M57</f>
        <v>1.06881631989195</v>
      </c>
      <c r="H56" s="243" t="s">
        <v>890</v>
      </c>
      <c r="I56" s="236" t="s">
        <v>1575</v>
      </c>
      <c r="J56" s="213">
        <v>5583512.8085025204</v>
      </c>
      <c r="K56" s="213">
        <v>-3488909.7112756101</v>
      </c>
      <c r="L56" s="213">
        <v>-799565.36896878527</v>
      </c>
      <c r="M56" s="213">
        <v>6513576.4604030671</v>
      </c>
      <c r="N56" s="420"/>
      <c r="O56" s="44"/>
      <c r="P56" s="44"/>
      <c r="Q56" s="44"/>
      <c r="R56" s="44"/>
      <c r="S56" s="44"/>
      <c r="T56" s="44"/>
      <c r="U56" s="44"/>
      <c r="V56" s="44"/>
      <c r="W56" s="44"/>
      <c r="X56" s="44"/>
      <c r="Y56" s="44"/>
    </row>
    <row r="57" spans="1:25" s="409" customFormat="1" ht="15" customHeight="1">
      <c r="A57" s="419"/>
      <c r="B57" s="770"/>
      <c r="C57" s="771"/>
      <c r="D57" s="768"/>
      <c r="E57" s="768"/>
      <c r="F57" s="768"/>
      <c r="G57" s="768"/>
      <c r="H57" s="243" t="s">
        <v>891</v>
      </c>
      <c r="I57" s="297" t="s">
        <v>1580</v>
      </c>
      <c r="J57" s="207">
        <v>10620435.318147501</v>
      </c>
      <c r="K57" s="207">
        <v>-17564153.492957387</v>
      </c>
      <c r="L57" s="207">
        <v>-24143713.643729132</v>
      </c>
      <c r="M57" s="207">
        <v>6094196.2984449416</v>
      </c>
      <c r="N57" s="420"/>
      <c r="O57" s="44"/>
      <c r="P57" s="44"/>
      <c r="Q57" s="44"/>
      <c r="R57" s="44"/>
      <c r="S57" s="44"/>
      <c r="T57" s="44"/>
      <c r="U57" s="44"/>
      <c r="V57" s="44"/>
      <c r="W57" s="44"/>
      <c r="X57" s="44"/>
      <c r="Y57" s="44"/>
    </row>
    <row r="58" spans="1:25" s="409" customFormat="1" ht="15.75">
      <c r="A58" s="49"/>
      <c r="B58" s="42"/>
      <c r="C58" s="45"/>
      <c r="N58" s="46"/>
      <c r="O58" s="44"/>
      <c r="P58" s="44"/>
      <c r="Q58" s="44"/>
      <c r="R58" s="44"/>
      <c r="S58" s="44"/>
      <c r="T58" s="44"/>
      <c r="U58" s="44"/>
      <c r="V58" s="44"/>
      <c r="W58" s="44"/>
      <c r="X58" s="44"/>
      <c r="Y58" s="44"/>
    </row>
    <row r="59" spans="1:25" s="409" customFormat="1" ht="30" customHeight="1">
      <c r="A59" s="775" t="s">
        <v>1581</v>
      </c>
      <c r="B59" s="171" t="s">
        <v>1582</v>
      </c>
      <c r="C59" s="171"/>
      <c r="D59" s="171"/>
      <c r="E59" s="171"/>
      <c r="F59" s="383"/>
      <c r="G59" s="612"/>
      <c r="H59" s="115"/>
      <c r="I59" s="115"/>
      <c r="J59" s="123"/>
      <c r="K59" s="380"/>
      <c r="L59" s="380"/>
      <c r="M59" s="614"/>
      <c r="N59" s="230"/>
      <c r="O59" s="44"/>
      <c r="P59" s="44"/>
      <c r="Q59" s="44"/>
      <c r="R59" s="44"/>
      <c r="S59" s="44"/>
      <c r="T59" s="44"/>
      <c r="U59" s="44"/>
      <c r="V59" s="44"/>
      <c r="W59" s="44"/>
      <c r="X59" s="44"/>
      <c r="Y59" s="44"/>
    </row>
    <row r="60" spans="1:25" s="409" customFormat="1" ht="18.75" customHeight="1">
      <c r="A60" s="776"/>
      <c r="B60" s="769" t="s">
        <v>97</v>
      </c>
      <c r="C60" s="771">
        <v>40</v>
      </c>
      <c r="D60" s="768">
        <f>J60/J61</f>
        <v>420.38822782558418</v>
      </c>
      <c r="E60" s="768">
        <f>K60/K61</f>
        <v>381.82048624610803</v>
      </c>
      <c r="F60" s="768">
        <f>L60/L61</f>
        <v>159.34630053275419</v>
      </c>
      <c r="G60" s="768">
        <f>M60/M61</f>
        <v>538.62799204923965</v>
      </c>
      <c r="H60" s="243" t="s">
        <v>892</v>
      </c>
      <c r="I60" s="236" t="s">
        <v>1583</v>
      </c>
      <c r="J60" s="213">
        <v>127903893.1543678</v>
      </c>
      <c r="K60" s="213">
        <v>144806632.56442556</v>
      </c>
      <c r="L60" s="213">
        <v>70232508.168666571</v>
      </c>
      <c r="M60" s="213">
        <v>33902987.181107029</v>
      </c>
      <c r="N60" s="772"/>
      <c r="O60" s="44"/>
      <c r="P60" s="44"/>
      <c r="Q60" s="44"/>
      <c r="R60" s="44"/>
      <c r="S60" s="44"/>
      <c r="T60" s="44"/>
      <c r="U60" s="44"/>
      <c r="V60" s="44"/>
      <c r="W60" s="44"/>
      <c r="X60" s="44"/>
      <c r="Y60" s="44"/>
    </row>
    <row r="61" spans="1:25" s="409" customFormat="1" ht="18.75" customHeight="1">
      <c r="A61" s="776"/>
      <c r="B61" s="770"/>
      <c r="C61" s="771"/>
      <c r="D61" s="768"/>
      <c r="E61" s="768"/>
      <c r="F61" s="768"/>
      <c r="G61" s="768"/>
      <c r="H61" s="243" t="s">
        <v>893</v>
      </c>
      <c r="I61" s="297" t="s">
        <v>1584</v>
      </c>
      <c r="J61" s="207">
        <f>J51</f>
        <v>304251.84314969479</v>
      </c>
      <c r="K61" s="207">
        <v>379253.17729308089</v>
      </c>
      <c r="L61" s="207">
        <f t="shared" ref="L61" si="0">L51</f>
        <v>440753.92986127117</v>
      </c>
      <c r="M61" s="207">
        <v>62943.232957725166</v>
      </c>
      <c r="N61" s="772"/>
      <c r="O61" s="44"/>
      <c r="P61" s="44"/>
      <c r="Q61" s="44"/>
      <c r="R61" s="44"/>
      <c r="S61" s="44"/>
      <c r="T61" s="44"/>
      <c r="U61" s="44"/>
      <c r="V61" s="44"/>
      <c r="W61" s="44"/>
      <c r="X61" s="44"/>
      <c r="Y61" s="44"/>
    </row>
    <row r="62" spans="1:25" s="44" customFormat="1" ht="15" customHeight="1">
      <c r="A62" s="776"/>
      <c r="B62" s="422"/>
      <c r="C62" s="584"/>
      <c r="D62" s="423"/>
      <c r="E62" s="423"/>
      <c r="F62" s="423"/>
      <c r="G62" s="423"/>
      <c r="H62" s="424"/>
      <c r="I62" s="425"/>
      <c r="J62" s="426"/>
      <c r="K62" s="426"/>
      <c r="L62" s="426"/>
      <c r="M62" s="426"/>
      <c r="N62" s="427"/>
    </row>
    <row r="63" spans="1:25" s="409" customFormat="1" ht="18.75" customHeight="1">
      <c r="A63" s="776"/>
      <c r="B63" s="769" t="s">
        <v>98</v>
      </c>
      <c r="C63" s="771">
        <v>41</v>
      </c>
      <c r="D63" s="768">
        <f>J63/J64</f>
        <v>9.2702107710692289E-2</v>
      </c>
      <c r="E63" s="768">
        <f>K63/K64</f>
        <v>5.4788961069329976E-2</v>
      </c>
      <c r="F63" s="768">
        <f>L63/L64</f>
        <v>2.5221059821279014E-2</v>
      </c>
      <c r="G63" s="768">
        <f>M63/M64</f>
        <v>0.14657682054043045</v>
      </c>
      <c r="H63" s="243" t="s">
        <v>894</v>
      </c>
      <c r="I63" s="236" t="s">
        <v>1583</v>
      </c>
      <c r="J63" s="213">
        <f>J60</f>
        <v>127903893.1543678</v>
      </c>
      <c r="K63" s="213">
        <v>144806632.56442556</v>
      </c>
      <c r="L63" s="213">
        <f t="shared" ref="L63" si="1">L60</f>
        <v>70232508.168666571</v>
      </c>
      <c r="M63" s="213">
        <v>33902987.181107029</v>
      </c>
      <c r="N63" s="571"/>
      <c r="O63" s="44"/>
      <c r="P63" s="44"/>
      <c r="Q63" s="44"/>
      <c r="R63" s="44"/>
      <c r="S63" s="44"/>
      <c r="T63" s="44"/>
      <c r="U63" s="44"/>
      <c r="V63" s="44"/>
      <c r="W63" s="44"/>
      <c r="X63" s="44"/>
      <c r="Y63" s="44"/>
    </row>
    <row r="64" spans="1:25" s="409" customFormat="1" ht="18.75" customHeight="1">
      <c r="A64" s="776"/>
      <c r="B64" s="770"/>
      <c r="C64" s="771"/>
      <c r="D64" s="768"/>
      <c r="E64" s="768"/>
      <c r="F64" s="768"/>
      <c r="G64" s="768"/>
      <c r="H64" s="243" t="s">
        <v>895</v>
      </c>
      <c r="I64" s="297" t="s">
        <v>1584</v>
      </c>
      <c r="J64" s="207">
        <f>J54</f>
        <v>1379730151.9134212</v>
      </c>
      <c r="K64" s="207">
        <v>2642989203.2664604</v>
      </c>
      <c r="L64" s="207">
        <f t="shared" ref="L64" si="2">L54</f>
        <v>2784677117.7082491</v>
      </c>
      <c r="M64" s="207">
        <v>231298421.23813519</v>
      </c>
      <c r="N64" s="571"/>
      <c r="O64" s="44"/>
      <c r="P64" s="44"/>
      <c r="Q64" s="44"/>
      <c r="R64" s="44"/>
      <c r="S64" s="44"/>
      <c r="T64" s="44"/>
      <c r="U64" s="44"/>
      <c r="V64" s="44"/>
      <c r="W64" s="44"/>
      <c r="X64" s="44"/>
      <c r="Y64" s="44"/>
    </row>
    <row r="65" spans="1:25" s="409" customFormat="1" ht="18.75" customHeight="1">
      <c r="A65" s="776"/>
      <c r="B65" s="58"/>
      <c r="C65" s="584"/>
      <c r="D65" s="208"/>
      <c r="E65" s="208"/>
      <c r="F65" s="382"/>
      <c r="G65" s="382"/>
      <c r="H65" s="264"/>
      <c r="I65" s="58"/>
      <c r="J65" s="126"/>
      <c r="K65" s="126"/>
      <c r="L65" s="126"/>
      <c r="M65" s="126"/>
      <c r="N65" s="579"/>
      <c r="O65" s="44"/>
      <c r="P65" s="44"/>
      <c r="Q65" s="44"/>
      <c r="R65" s="44"/>
      <c r="S65" s="44"/>
      <c r="T65" s="44"/>
      <c r="U65" s="44"/>
      <c r="V65" s="44"/>
      <c r="W65" s="44"/>
      <c r="X65" s="44"/>
      <c r="Y65" s="44"/>
    </row>
    <row r="66" spans="1:25" s="409" customFormat="1" ht="18.75" customHeight="1">
      <c r="A66" s="776"/>
      <c r="B66" s="769" t="s">
        <v>99</v>
      </c>
      <c r="C66" s="771">
        <v>42</v>
      </c>
      <c r="D66" s="768">
        <f>J66/J67</f>
        <v>0.7386130785174343</v>
      </c>
      <c r="E66" s="768">
        <f>K66/K67</f>
        <v>0.40805415913151299</v>
      </c>
      <c r="F66" s="768">
        <f>L66/L67</f>
        <v>5.5534559626822765E-2</v>
      </c>
      <c r="G66" s="768">
        <f>M66/M67</f>
        <v>1.3012661936111558</v>
      </c>
      <c r="H66" s="243" t="s">
        <v>896</v>
      </c>
      <c r="I66" s="236" t="s">
        <v>1583</v>
      </c>
      <c r="J66" s="213">
        <v>7844392.4255322125</v>
      </c>
      <c r="K66" s="213">
        <v>-7167125.8844255535</v>
      </c>
      <c r="L66" s="213">
        <v>-1340810.5049606098</v>
      </c>
      <c r="M66" s="213">
        <v>7930171.6203966439</v>
      </c>
      <c r="N66" s="772"/>
      <c r="O66" s="44"/>
      <c r="P66" s="44"/>
      <c r="Q66" s="44"/>
      <c r="R66" s="44"/>
      <c r="S66" s="44"/>
      <c r="T66" s="44"/>
      <c r="U66" s="44"/>
      <c r="V66" s="44"/>
      <c r="W66" s="44"/>
      <c r="X66" s="44"/>
      <c r="Y66" s="44"/>
    </row>
    <row r="67" spans="1:25" s="409" customFormat="1" ht="15" customHeight="1">
      <c r="A67" s="778"/>
      <c r="B67" s="784"/>
      <c r="C67" s="785"/>
      <c r="D67" s="773"/>
      <c r="E67" s="773"/>
      <c r="F67" s="773"/>
      <c r="G67" s="773"/>
      <c r="H67" s="251" t="s">
        <v>897</v>
      </c>
      <c r="I67" s="298" t="s">
        <v>1584</v>
      </c>
      <c r="J67" s="291">
        <f>J57</f>
        <v>10620435.318147501</v>
      </c>
      <c r="K67" s="291">
        <v>-17564153.492957387</v>
      </c>
      <c r="L67" s="291">
        <f t="shared" ref="L67" si="3">L57</f>
        <v>-24143713.643729132</v>
      </c>
      <c r="M67" s="291">
        <v>6094196.2984449416</v>
      </c>
      <c r="N67" s="774"/>
      <c r="O67" s="44"/>
      <c r="P67" s="44"/>
      <c r="Q67" s="44"/>
      <c r="R67" s="44"/>
      <c r="S67" s="44"/>
      <c r="T67" s="44"/>
      <c r="U67" s="44"/>
      <c r="V67" s="44"/>
      <c r="W67" s="44"/>
      <c r="X67" s="44"/>
      <c r="Y67" s="44"/>
    </row>
    <row r="68" spans="1:25" s="409" customFormat="1" ht="15.75">
      <c r="A68" s="49"/>
      <c r="B68" s="42"/>
      <c r="C68" s="45"/>
      <c r="N68" s="46"/>
      <c r="O68" s="44"/>
      <c r="P68" s="44"/>
      <c r="Q68" s="44"/>
      <c r="R68" s="44"/>
      <c r="S68" s="44"/>
      <c r="T68" s="44"/>
      <c r="U68" s="44"/>
      <c r="V68" s="44"/>
      <c r="W68" s="44"/>
      <c r="X68" s="44"/>
      <c r="Y68" s="44"/>
    </row>
    <row r="69" spans="1:25" s="41" customFormat="1">
      <c r="A69" s="409"/>
      <c r="B69" s="409"/>
      <c r="C69" s="409"/>
      <c r="D69" s="409"/>
      <c r="E69" s="409"/>
      <c r="F69" s="409"/>
      <c r="G69" s="409"/>
      <c r="H69" s="409"/>
      <c r="I69" s="409"/>
      <c r="J69" s="409"/>
      <c r="K69" s="409"/>
      <c r="L69" s="409"/>
      <c r="M69" s="409"/>
      <c r="N69" s="204"/>
      <c r="O69" s="44"/>
      <c r="P69" s="44"/>
      <c r="Q69" s="44"/>
      <c r="R69" s="44"/>
      <c r="S69" s="44"/>
      <c r="T69" s="44"/>
      <c r="U69" s="44"/>
      <c r="V69" s="44"/>
      <c r="W69" s="44"/>
      <c r="X69" s="44"/>
      <c r="Y69" s="44"/>
    </row>
    <row r="70" spans="1:25" s="41" customFormat="1" ht="15.95" customHeight="1">
      <c r="A70" s="775" t="s">
        <v>44</v>
      </c>
      <c r="B70" s="116" t="s">
        <v>1886</v>
      </c>
      <c r="C70" s="152"/>
      <c r="D70" s="116"/>
      <c r="E70" s="116"/>
      <c r="F70" s="116"/>
      <c r="G70" s="620"/>
      <c r="H70" s="115"/>
      <c r="I70" s="453" t="s">
        <v>1585</v>
      </c>
      <c r="J70" s="115"/>
      <c r="K70" s="115"/>
      <c r="L70" s="115"/>
      <c r="M70" s="646"/>
      <c r="N70" s="780"/>
      <c r="O70" s="44"/>
      <c r="P70" s="44"/>
      <c r="Q70" s="44"/>
      <c r="R70" s="44"/>
      <c r="S70" s="44"/>
      <c r="T70" s="44"/>
      <c r="U70" s="44"/>
      <c r="V70" s="44"/>
      <c r="W70" s="44"/>
      <c r="X70" s="44"/>
      <c r="Y70" s="44"/>
    </row>
    <row r="71" spans="1:25" s="41" customFormat="1" ht="15.95" customHeight="1">
      <c r="A71" s="778"/>
      <c r="B71" s="254" t="s">
        <v>1586</v>
      </c>
      <c r="C71" s="48">
        <v>0</v>
      </c>
      <c r="D71" s="118">
        <f t="shared" ref="D71:F71" si="4">(D7*0.000707) + (D9*0.0053)</f>
        <v>239527.02912665569</v>
      </c>
      <c r="E71" s="118">
        <f t="shared" si="4"/>
        <v>319930.91134699981</v>
      </c>
      <c r="F71" s="118">
        <f t="shared" si="4"/>
        <v>314738.79214771045</v>
      </c>
      <c r="G71" s="118">
        <f>(G7*0.000707) + (G9*0.0053)</f>
        <v>188828.06770849638</v>
      </c>
      <c r="H71" s="47"/>
      <c r="I71" s="99"/>
      <c r="J71" s="429"/>
      <c r="K71" s="429"/>
      <c r="L71" s="47"/>
      <c r="M71" s="47"/>
      <c r="N71" s="781"/>
      <c r="O71" s="44"/>
      <c r="P71" s="44"/>
      <c r="Q71" s="44"/>
      <c r="R71" s="44"/>
      <c r="S71" s="44"/>
      <c r="T71" s="44"/>
      <c r="U71" s="44"/>
      <c r="V71" s="44"/>
      <c r="W71" s="44"/>
      <c r="X71" s="44"/>
      <c r="Y71" s="44"/>
    </row>
    <row r="72" spans="1:25" s="41" customFormat="1">
      <c r="A72" s="409"/>
      <c r="B72" s="409"/>
      <c r="C72" s="409"/>
      <c r="D72" s="409"/>
      <c r="E72" s="409"/>
      <c r="F72" s="409"/>
      <c r="G72" s="409"/>
      <c r="H72" s="409"/>
      <c r="I72" s="409"/>
      <c r="J72" s="409"/>
      <c r="K72" s="409"/>
      <c r="L72" s="409"/>
      <c r="M72" s="409"/>
      <c r="N72" s="174"/>
      <c r="O72" s="44"/>
      <c r="P72" s="44"/>
      <c r="Q72" s="44"/>
      <c r="R72" s="44"/>
      <c r="S72" s="44"/>
      <c r="T72" s="44"/>
      <c r="U72" s="44"/>
      <c r="V72" s="44"/>
      <c r="W72" s="44"/>
      <c r="X72" s="44"/>
      <c r="Y72" s="44"/>
    </row>
    <row r="73" spans="1:25" s="41" customFormat="1" ht="17.100000000000001" customHeight="1">
      <c r="A73" s="782" t="s">
        <v>1587</v>
      </c>
      <c r="B73" s="783"/>
      <c r="C73" s="783"/>
      <c r="D73" s="783"/>
      <c r="E73" s="783"/>
      <c r="F73" s="569"/>
      <c r="G73" s="619"/>
      <c r="H73" s="409"/>
      <c r="I73" s="409"/>
      <c r="J73" s="409"/>
      <c r="K73" s="409"/>
      <c r="L73" s="409"/>
      <c r="M73" s="409"/>
      <c r="N73" s="46"/>
      <c r="O73" s="44"/>
      <c r="P73" s="44"/>
      <c r="Q73" s="44"/>
      <c r="R73" s="44"/>
      <c r="S73" s="44"/>
      <c r="T73" s="44"/>
      <c r="U73" s="44"/>
      <c r="V73" s="44"/>
      <c r="W73" s="44"/>
      <c r="X73" s="44"/>
      <c r="Y73" s="44"/>
    </row>
    <row r="74" spans="1:25" ht="15.75">
      <c r="A74" s="308" t="s">
        <v>1588</v>
      </c>
      <c r="B74" s="77"/>
      <c r="C74" s="77"/>
      <c r="D74" s="77"/>
      <c r="E74" s="77"/>
      <c r="F74" s="77"/>
      <c r="G74" s="77"/>
      <c r="N74" s="46"/>
      <c r="O74" s="56"/>
      <c r="P74" s="56"/>
      <c r="Q74" s="56"/>
      <c r="R74" s="56"/>
      <c r="S74" s="56"/>
      <c r="T74" s="56"/>
      <c r="U74" s="56"/>
      <c r="V74" s="56"/>
      <c r="W74" s="56"/>
      <c r="X74" s="56"/>
      <c r="Y74" s="56"/>
    </row>
    <row r="75" spans="1:25" ht="31.7" customHeight="1">
      <c r="A75" s="779"/>
      <c r="B75" s="779"/>
      <c r="C75" s="779"/>
      <c r="D75" s="779"/>
      <c r="E75" s="779"/>
      <c r="F75" s="568"/>
      <c r="G75" s="618"/>
      <c r="N75" s="46"/>
      <c r="O75" s="56"/>
      <c r="P75" s="56"/>
      <c r="Q75" s="56"/>
      <c r="R75" s="56"/>
      <c r="S75" s="56"/>
      <c r="T75" s="56"/>
      <c r="U75" s="56"/>
      <c r="V75" s="56"/>
      <c r="W75" s="56"/>
      <c r="X75" s="56"/>
      <c r="Y75" s="56"/>
    </row>
    <row r="76" spans="1:25" ht="15.75">
      <c r="A76" s="308" t="s">
        <v>1589</v>
      </c>
      <c r="B76" s="77"/>
      <c r="C76" s="77"/>
      <c r="D76" s="77"/>
      <c r="E76" s="77"/>
      <c r="F76" s="77"/>
      <c r="G76" s="77"/>
      <c r="N76" s="46"/>
      <c r="O76" s="56"/>
      <c r="P76" s="56"/>
      <c r="Q76" s="56"/>
      <c r="R76" s="56"/>
      <c r="S76" s="56"/>
      <c r="T76" s="56"/>
      <c r="U76" s="56"/>
      <c r="V76" s="56"/>
      <c r="W76" s="56"/>
      <c r="X76" s="56"/>
      <c r="Y76" s="56"/>
    </row>
    <row r="77" spans="1:25" ht="15.75">
      <c r="N77" s="46"/>
      <c r="O77" s="56"/>
      <c r="P77" s="56"/>
      <c r="Q77" s="56"/>
      <c r="R77" s="56"/>
      <c r="S77" s="56"/>
      <c r="T77" s="56"/>
      <c r="U77" s="56"/>
      <c r="V77" s="56"/>
      <c r="W77" s="56"/>
      <c r="X77" s="56"/>
      <c r="Y77" s="56"/>
    </row>
    <row r="78" spans="1:25" ht="15.75">
      <c r="N78" s="46"/>
      <c r="O78" s="56"/>
      <c r="P78" s="56"/>
      <c r="Q78" s="56"/>
      <c r="R78" s="56"/>
      <c r="S78" s="56"/>
      <c r="T78" s="56"/>
      <c r="U78" s="56"/>
      <c r="V78" s="56"/>
      <c r="W78" s="56"/>
      <c r="X78" s="56"/>
      <c r="Y78" s="56"/>
    </row>
    <row r="79" spans="1:25" ht="15.75">
      <c r="A79" s="460" t="s">
        <v>1885</v>
      </c>
      <c r="N79" s="46"/>
      <c r="O79" s="56"/>
      <c r="P79" s="56"/>
      <c r="Q79" s="56"/>
      <c r="R79" s="56"/>
      <c r="S79" s="56"/>
      <c r="T79" s="56"/>
      <c r="U79" s="56"/>
      <c r="V79" s="56"/>
      <c r="W79" s="56"/>
      <c r="X79" s="56"/>
      <c r="Y79" s="56"/>
    </row>
    <row r="80" spans="1:25" ht="15.75">
      <c r="A80" s="460" t="s">
        <v>1883</v>
      </c>
      <c r="N80" s="172"/>
    </row>
    <row r="81" spans="2:14" ht="15.75">
      <c r="N81" s="172"/>
    </row>
    <row r="82" spans="2:14" ht="15.75">
      <c r="N82" s="172"/>
    </row>
    <row r="83" spans="2:14" ht="15.75">
      <c r="B83" s="724" t="s">
        <v>1590</v>
      </c>
      <c r="C83" s="724">
        <v>203.685682316662</v>
      </c>
      <c r="N83" s="172"/>
    </row>
    <row r="84" spans="2:14" ht="15.75">
      <c r="B84" s="724" t="s">
        <v>1591</v>
      </c>
      <c r="C84" s="724">
        <v>183.31711894124101</v>
      </c>
      <c r="N84" s="172"/>
    </row>
    <row r="85" spans="2:14" ht="15.75">
      <c r="B85" s="724" t="s">
        <v>1592</v>
      </c>
      <c r="C85" s="724">
        <v>869801.07254393597</v>
      </c>
      <c r="N85" s="172"/>
    </row>
    <row r="86" spans="2:14" ht="15.75">
      <c r="B86" s="724" t="s">
        <v>1593</v>
      </c>
      <c r="C86" s="724">
        <v>782820.98602721596</v>
      </c>
      <c r="N86" s="172"/>
    </row>
    <row r="87" spans="2:14" ht="15.75">
      <c r="B87" s="724" t="s">
        <v>1594</v>
      </c>
      <c r="C87" s="724">
        <v>-524.44432420713395</v>
      </c>
      <c r="N87" s="172"/>
    </row>
    <row r="88" spans="2:14" ht="15.75">
      <c r="B88" s="724" t="s">
        <v>1595</v>
      </c>
      <c r="C88" s="724">
        <v>-471.99990429029202</v>
      </c>
      <c r="N88" s="172"/>
    </row>
    <row r="89" spans="2:14" ht="15.75">
      <c r="B89" s="724" t="s">
        <v>1596</v>
      </c>
      <c r="C89" s="724">
        <v>1123.4651062340599</v>
      </c>
      <c r="N89" s="172"/>
    </row>
    <row r="90" spans="2:14" ht="15.75">
      <c r="B90" s="724" t="s">
        <v>1597</v>
      </c>
      <c r="C90" s="724">
        <v>1011.11862239615</v>
      </c>
      <c r="N90" s="172"/>
    </row>
    <row r="91" spans="2:14" ht="15.75">
      <c r="B91" s="724" t="s">
        <v>1598</v>
      </c>
      <c r="C91" s="724">
        <v>4982089.2948363796</v>
      </c>
      <c r="N91" s="172"/>
    </row>
    <row r="92" spans="2:14" ht="15.75">
      <c r="B92" s="724" t="s">
        <v>1599</v>
      </c>
      <c r="C92" s="724">
        <v>4483880.4841350103</v>
      </c>
      <c r="N92" s="172"/>
    </row>
    <row r="93" spans="2:14" ht="15.75">
      <c r="B93" s="725" t="s">
        <v>1600</v>
      </c>
      <c r="C93" s="725">
        <v>-13188.591060963699</v>
      </c>
      <c r="N93" s="172"/>
    </row>
    <row r="94" spans="2:14" ht="15.75">
      <c r="B94" s="724" t="s">
        <v>1601</v>
      </c>
      <c r="C94" s="724">
        <v>-11869.7322693076</v>
      </c>
      <c r="N94" s="172"/>
    </row>
    <row r="95" spans="2:14" ht="15.75">
      <c r="N95" s="172"/>
    </row>
    <row r="96" spans="2:14" ht="15.75">
      <c r="N96" s="172"/>
    </row>
    <row r="97" spans="14:14" ht="15.75">
      <c r="N97" s="172"/>
    </row>
    <row r="98" spans="14:14" ht="15.75">
      <c r="N98" s="172"/>
    </row>
    <row r="99" spans="14:14" ht="15.75">
      <c r="N99" s="172"/>
    </row>
    <row r="100" spans="14:14" ht="15.75">
      <c r="N100" s="172"/>
    </row>
    <row r="101" spans="14:14" ht="15.75">
      <c r="N101" s="172"/>
    </row>
    <row r="102" spans="14:14" ht="15.75">
      <c r="N102" s="172"/>
    </row>
    <row r="103" spans="14:14" ht="15.75">
      <c r="N103" s="172"/>
    </row>
    <row r="104" spans="14:14" ht="15.75">
      <c r="N104" s="172"/>
    </row>
    <row r="105" spans="14:14" ht="15.75">
      <c r="N105" s="172"/>
    </row>
    <row r="106" spans="14:14" ht="15.75">
      <c r="N106" s="172"/>
    </row>
    <row r="107" spans="14:14" ht="15.75">
      <c r="N107" s="172"/>
    </row>
  </sheetData>
  <mergeCells count="52">
    <mergeCell ref="A75:E75"/>
    <mergeCell ref="A70:A71"/>
    <mergeCell ref="N70:N71"/>
    <mergeCell ref="A73:E73"/>
    <mergeCell ref="N35:N46"/>
    <mergeCell ref="A59:A67"/>
    <mergeCell ref="B60:B61"/>
    <mergeCell ref="C60:C61"/>
    <mergeCell ref="D60:D61"/>
    <mergeCell ref="E60:E61"/>
    <mergeCell ref="F60:F61"/>
    <mergeCell ref="N60:N61"/>
    <mergeCell ref="B66:B67"/>
    <mergeCell ref="C66:C67"/>
    <mergeCell ref="F50:F51"/>
    <mergeCell ref="N50:N51"/>
    <mergeCell ref="N19:N31"/>
    <mergeCell ref="N4:N9"/>
    <mergeCell ref="A3:A16"/>
    <mergeCell ref="A34:A47"/>
    <mergeCell ref="A18:A32"/>
    <mergeCell ref="A49:A54"/>
    <mergeCell ref="B50:B51"/>
    <mergeCell ref="C50:C51"/>
    <mergeCell ref="D50:D51"/>
    <mergeCell ref="E50:E51"/>
    <mergeCell ref="B53:B54"/>
    <mergeCell ref="C53:C54"/>
    <mergeCell ref="D53:D54"/>
    <mergeCell ref="E53:E54"/>
    <mergeCell ref="N53:N54"/>
    <mergeCell ref="D66:D67"/>
    <mergeCell ref="E66:E67"/>
    <mergeCell ref="F66:F67"/>
    <mergeCell ref="N66:N67"/>
    <mergeCell ref="F53:F54"/>
    <mergeCell ref="G66:G67"/>
    <mergeCell ref="B56:B57"/>
    <mergeCell ref="C56:C57"/>
    <mergeCell ref="D56:D57"/>
    <mergeCell ref="E56:E57"/>
    <mergeCell ref="F56:F57"/>
    <mergeCell ref="B63:B64"/>
    <mergeCell ref="C63:C64"/>
    <mergeCell ref="D63:D64"/>
    <mergeCell ref="E63:E64"/>
    <mergeCell ref="F63:F64"/>
    <mergeCell ref="G50:G51"/>
    <mergeCell ref="G53:G54"/>
    <mergeCell ref="G56:G57"/>
    <mergeCell ref="G60:G61"/>
    <mergeCell ref="G63:G64"/>
  </mergeCells>
  <pageMargins left="0.7" right="0.7" top="0.75" bottom="0.75" header="0.3" footer="0.3"/>
  <pageSetup scale="75" fitToWidth="0" fitToHeight="0" orientation="landscape" r:id="rId1"/>
  <headerFooter>
    <oddFooter>&amp;RMay 1, 2019</oddFooter>
  </headerFooter>
  <colBreaks count="2" manualBreakCount="2">
    <brk id="7" max="1048575" man="1"/>
    <brk id="1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564" t="s">
        <v>1602</v>
      </c>
    </row>
    <row r="2" spans="1:1" ht="18.75">
      <c r="A2" s="8" t="s">
        <v>39</v>
      </c>
    </row>
    <row r="3" spans="1:1" ht="18.75">
      <c r="A3" s="7"/>
    </row>
  </sheetData>
  <pageMargins left="0.7" right="0.7" top="0.75" bottom="0.75" header="0.3" footer="0.3"/>
  <pageSetup fitToWidth="0" fitToHeight="0" orientation="portrait" r:id="rId1"/>
  <headerFooter>
    <oddFooter>&amp;RMay 1, 2019</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7">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564" t="s">
        <v>1603</v>
      </c>
    </row>
    <row r="2" spans="1:1" ht="18.75">
      <c r="A2" s="8" t="s">
        <v>39</v>
      </c>
    </row>
    <row r="3" spans="1:1" ht="18.75">
      <c r="A3" s="7"/>
    </row>
  </sheetData>
  <pageMargins left="0.7" right="0.7" top="0.75" bottom="0.75" header="0.3" footer="0.3"/>
  <pageSetup fitToWidth="0" fitToHeight="0" orientation="portrait" r:id="rId1"/>
  <headerFooter>
    <oddFooter>&amp;RMay 1, 2019</oddFoot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AA118"/>
  <sheetViews>
    <sheetView zoomScaleNormal="100" zoomScaleSheetLayoutView="80" workbookViewId="0">
      <pane ySplit="2" topLeftCell="A81" activePane="bottomLeft" state="frozen"/>
      <selection sqref="A1:A2"/>
      <selection pane="bottomLeft" activeCell="H55" sqref="H55:H56"/>
    </sheetView>
  </sheetViews>
  <sheetFormatPr defaultColWidth="9.140625" defaultRowHeight="15"/>
  <cols>
    <col min="1" max="1" width="13.140625" style="38" customWidth="1"/>
    <col min="2" max="2" width="55.7109375" style="38" bestFit="1" customWidth="1"/>
    <col min="3" max="3" width="5.7109375" style="38" customWidth="1"/>
    <col min="4" max="7" width="13.7109375" style="38" customWidth="1"/>
    <col min="8" max="8" width="7.42578125" style="38" customWidth="1"/>
    <col min="9" max="9" width="66.85546875" style="38" customWidth="1"/>
    <col min="10" max="10" width="13.7109375" style="38" customWidth="1"/>
    <col min="11" max="11" width="19.140625" style="38" customWidth="1"/>
    <col min="12" max="13" width="18.7109375" style="38" bestFit="1" customWidth="1"/>
    <col min="14" max="14" width="39.5703125" style="77" customWidth="1"/>
    <col min="15" max="15" width="2.5703125" style="38" customWidth="1"/>
    <col min="16" max="16" width="19.7109375" style="455" customWidth="1"/>
    <col min="17" max="16384" width="9.140625" style="38"/>
  </cols>
  <sheetData>
    <row r="1" spans="1:16" ht="24.95" customHeight="1">
      <c r="A1" s="220" t="s">
        <v>1604</v>
      </c>
    </row>
    <row r="2" spans="1:16" ht="24.95" customHeight="1">
      <c r="A2" s="221" t="s">
        <v>27</v>
      </c>
      <c r="B2" s="40" t="s">
        <v>1563</v>
      </c>
      <c r="C2" s="39" t="s">
        <v>1564</v>
      </c>
      <c r="D2" s="153">
        <v>2016</v>
      </c>
      <c r="E2" s="153">
        <v>2017</v>
      </c>
      <c r="F2" s="153">
        <v>2018</v>
      </c>
      <c r="G2" s="153">
        <v>2019</v>
      </c>
      <c r="H2" s="223" t="s">
        <v>1565</v>
      </c>
      <c r="I2" s="224"/>
      <c r="J2" s="225">
        <v>2016</v>
      </c>
      <c r="K2" s="225">
        <v>2017</v>
      </c>
      <c r="L2" s="225">
        <v>2018</v>
      </c>
      <c r="M2" s="225">
        <v>2019</v>
      </c>
      <c r="N2" s="226" t="s">
        <v>1566</v>
      </c>
    </row>
    <row r="3" spans="1:16" s="41" customFormat="1" ht="45">
      <c r="A3" s="790" t="s">
        <v>53</v>
      </c>
      <c r="B3" s="590" t="s">
        <v>1605</v>
      </c>
      <c r="C3" s="115"/>
      <c r="D3" s="116"/>
      <c r="E3" s="116"/>
      <c r="F3" s="116"/>
      <c r="G3" s="620"/>
      <c r="H3" s="116"/>
      <c r="I3" s="127"/>
      <c r="J3" s="127"/>
      <c r="K3" s="127"/>
      <c r="L3" s="127"/>
      <c r="M3" s="590"/>
      <c r="N3" s="232"/>
      <c r="O3" s="409"/>
      <c r="P3" s="456"/>
    </row>
    <row r="4" spans="1:16" s="409" customFormat="1">
      <c r="A4" s="791"/>
      <c r="B4" s="58" t="s">
        <v>52</v>
      </c>
      <c r="C4" s="107">
        <v>43</v>
      </c>
      <c r="D4" s="440">
        <v>37359.942249947097</v>
      </c>
      <c r="E4" s="440">
        <v>28969.162092688963</v>
      </c>
      <c r="F4" s="440">
        <v>66741.149765853857</v>
      </c>
      <c r="G4" s="440">
        <v>111.749128412769</v>
      </c>
      <c r="H4" s="117"/>
      <c r="I4" s="339"/>
      <c r="J4" s="435"/>
      <c r="K4" s="435"/>
      <c r="L4" s="435"/>
      <c r="M4" s="435"/>
      <c r="N4" s="228"/>
      <c r="P4" s="456"/>
    </row>
    <row r="5" spans="1:16" s="409" customFormat="1">
      <c r="A5" s="791"/>
      <c r="B5" s="58" t="s">
        <v>55</v>
      </c>
      <c r="C5" s="107">
        <v>44</v>
      </c>
      <c r="D5" s="440">
        <v>36438.311610215598</v>
      </c>
      <c r="E5" s="440">
        <v>26882.147796141435</v>
      </c>
      <c r="F5" s="440">
        <v>68352.677258835494</v>
      </c>
      <c r="G5" s="440">
        <v>74.695319897478598</v>
      </c>
      <c r="H5" s="117"/>
      <c r="I5" s="339"/>
      <c r="J5" s="435"/>
      <c r="K5" s="435"/>
      <c r="L5" s="435"/>
      <c r="M5" s="435"/>
      <c r="N5" s="228"/>
      <c r="P5" s="456"/>
    </row>
    <row r="6" spans="1:16" s="409" customFormat="1">
      <c r="A6" s="791"/>
      <c r="B6" s="58" t="s">
        <v>56</v>
      </c>
      <c r="C6" s="107">
        <v>45</v>
      </c>
      <c r="D6" s="440">
        <v>67699410.8394586</v>
      </c>
      <c r="E6" s="440">
        <v>172800465.07203701</v>
      </c>
      <c r="F6" s="440">
        <v>172460845.21371642</v>
      </c>
      <c r="G6" s="440">
        <v>1032489.93762617</v>
      </c>
      <c r="H6" s="117"/>
      <c r="I6" s="339"/>
      <c r="J6" s="435"/>
      <c r="K6" s="435"/>
      <c r="L6" s="435"/>
      <c r="M6" s="435"/>
      <c r="N6" s="228"/>
      <c r="P6" s="456"/>
    </row>
    <row r="7" spans="1:16" s="409" customFormat="1">
      <c r="A7" s="791"/>
      <c r="B7" s="58" t="s">
        <v>57</v>
      </c>
      <c r="C7" s="107">
        <v>46</v>
      </c>
      <c r="D7" s="440">
        <v>54672508.702405602</v>
      </c>
      <c r="E7" s="440">
        <v>158258802.05444619</v>
      </c>
      <c r="F7" s="440">
        <v>167737013.89033544</v>
      </c>
      <c r="G7" s="440">
        <v>624041.56883064599</v>
      </c>
      <c r="H7" s="117"/>
      <c r="I7" s="339"/>
      <c r="J7" s="435"/>
      <c r="K7" s="435"/>
      <c r="L7" s="435"/>
      <c r="M7" s="435"/>
      <c r="N7" s="228"/>
      <c r="P7" s="456"/>
    </row>
    <row r="8" spans="1:16" s="409" customFormat="1">
      <c r="A8" s="791"/>
      <c r="B8" s="58" t="s">
        <v>58</v>
      </c>
      <c r="C8" s="107">
        <v>47</v>
      </c>
      <c r="D8" s="440">
        <v>822665.18352141499</v>
      </c>
      <c r="E8" s="440">
        <v>-933885.90742931678</v>
      </c>
      <c r="F8" s="440">
        <v>-780082.90165939706</v>
      </c>
      <c r="G8" s="440">
        <v>67210.402317334898</v>
      </c>
      <c r="H8" s="117"/>
      <c r="I8" s="339"/>
      <c r="J8" s="435"/>
      <c r="K8" s="435"/>
      <c r="L8" s="435"/>
      <c r="M8" s="435"/>
      <c r="N8" s="228"/>
      <c r="P8" s="456"/>
    </row>
    <row r="9" spans="1:16" s="409" customFormat="1">
      <c r="A9" s="791"/>
      <c r="B9" s="58" t="s">
        <v>60</v>
      </c>
      <c r="C9" s="107">
        <v>48</v>
      </c>
      <c r="D9" s="440">
        <v>716993.593016561</v>
      </c>
      <c r="E9" s="440">
        <v>-835957.48843687319</v>
      </c>
      <c r="F9" s="440">
        <v>-790274.81353473954</v>
      </c>
      <c r="G9" s="440">
        <v>38763.076341592903</v>
      </c>
      <c r="H9" s="117"/>
      <c r="I9" s="339"/>
      <c r="J9" s="435"/>
      <c r="K9" s="435"/>
      <c r="L9" s="435"/>
      <c r="M9" s="435"/>
      <c r="N9" s="228"/>
      <c r="P9" s="456"/>
    </row>
    <row r="10" spans="1:16" s="409" customFormat="1">
      <c r="A10" s="791"/>
      <c r="B10" s="58" t="s">
        <v>61</v>
      </c>
      <c r="C10" s="107">
        <v>49</v>
      </c>
      <c r="D10" s="440">
        <v>128250.001890332</v>
      </c>
      <c r="E10" s="440">
        <v>269132.43180932821</v>
      </c>
      <c r="F10" s="440">
        <v>296697.17006932048</v>
      </c>
      <c r="G10" s="440">
        <v>1260.8270398638001</v>
      </c>
      <c r="H10" s="117"/>
      <c r="I10" s="339"/>
      <c r="J10" s="435"/>
      <c r="K10" s="435"/>
      <c r="L10" s="435"/>
      <c r="M10" s="435"/>
      <c r="N10" s="228"/>
      <c r="P10" s="456"/>
    </row>
    <row r="11" spans="1:16" s="409" customFormat="1">
      <c r="A11" s="791"/>
      <c r="B11" s="58" t="s">
        <v>62</v>
      </c>
      <c r="C11" s="107">
        <v>50</v>
      </c>
      <c r="D11" s="440">
        <v>97804.343194222107</v>
      </c>
      <c r="E11" s="440">
        <v>236796.75498653812</v>
      </c>
      <c r="F11" s="440">
        <v>287151.68807807314</v>
      </c>
      <c r="G11" s="440">
        <v>825.33274796973899</v>
      </c>
      <c r="H11" s="117"/>
      <c r="I11" s="339"/>
      <c r="J11" s="435"/>
      <c r="K11" s="435"/>
      <c r="L11" s="435"/>
      <c r="M11" s="435"/>
      <c r="N11" s="228"/>
      <c r="P11" s="456"/>
    </row>
    <row r="12" spans="1:16" s="409" customFormat="1">
      <c r="A12" s="791"/>
      <c r="B12" s="58" t="s">
        <v>63</v>
      </c>
      <c r="C12" s="107">
        <v>51</v>
      </c>
      <c r="D12" s="440">
        <v>622467999.60087097</v>
      </c>
      <c r="E12" s="440">
        <v>2169183161.5208969</v>
      </c>
      <c r="F12" s="440">
        <v>2170897257.3384709</v>
      </c>
      <c r="G12" s="440">
        <v>11133227.128706099</v>
      </c>
      <c r="H12" s="117"/>
      <c r="I12" s="339"/>
      <c r="J12" s="435"/>
      <c r="K12" s="435"/>
      <c r="L12" s="435"/>
      <c r="M12" s="435"/>
      <c r="N12" s="228"/>
      <c r="P12" s="456"/>
    </row>
    <row r="13" spans="1:16" s="409" customFormat="1">
      <c r="A13" s="791"/>
      <c r="B13" s="58" t="s">
        <v>64</v>
      </c>
      <c r="C13" s="107">
        <v>52</v>
      </c>
      <c r="D13" s="440">
        <v>424281432.92512399</v>
      </c>
      <c r="E13" s="440">
        <v>1934264941.6334074</v>
      </c>
      <c r="F13" s="440">
        <v>2075911835.8221164</v>
      </c>
      <c r="G13" s="440">
        <v>6751199.06814628</v>
      </c>
      <c r="H13" s="117"/>
      <c r="I13" s="339"/>
      <c r="J13" s="435"/>
      <c r="K13" s="435"/>
      <c r="L13" s="435"/>
      <c r="M13" s="435"/>
      <c r="N13" s="228"/>
      <c r="P13" s="456"/>
    </row>
    <row r="14" spans="1:16" s="409" customFormat="1">
      <c r="A14" s="791"/>
      <c r="B14" s="58" t="s">
        <v>65</v>
      </c>
      <c r="C14" s="107">
        <v>53</v>
      </c>
      <c r="D14" s="440">
        <v>1238409.8967502301</v>
      </c>
      <c r="E14" s="440">
        <v>-28473475.208798978</v>
      </c>
      <c r="F14" s="440">
        <v>-29464988.738078784</v>
      </c>
      <c r="G14" s="440">
        <v>806223.21620807797</v>
      </c>
      <c r="H14" s="117"/>
      <c r="I14" s="339"/>
      <c r="J14" s="435"/>
      <c r="K14" s="435"/>
      <c r="L14" s="435"/>
      <c r="M14" s="435"/>
      <c r="N14" s="228"/>
      <c r="P14" s="456"/>
    </row>
    <row r="15" spans="1:16" s="41" customFormat="1" ht="15.95" customHeight="1">
      <c r="A15" s="791"/>
      <c r="B15" s="58" t="s">
        <v>66</v>
      </c>
      <c r="C15" s="107">
        <v>54</v>
      </c>
      <c r="D15" s="470">
        <v>451045.580858309</v>
      </c>
      <c r="E15" s="470">
        <v>-26334895.867990877</v>
      </c>
      <c r="F15" s="470">
        <v>-29056739.574923828</v>
      </c>
      <c r="G15" s="470">
        <v>462418.04391632299</v>
      </c>
      <c r="H15" s="117"/>
      <c r="I15" s="339"/>
      <c r="J15" s="319"/>
      <c r="K15" s="58"/>
      <c r="L15" s="58"/>
      <c r="M15" s="58"/>
      <c r="N15" s="323"/>
      <c r="O15" s="409"/>
      <c r="P15" s="456"/>
    </row>
    <row r="16" spans="1:16" s="41" customFormat="1" ht="15.95" customHeight="1">
      <c r="A16" s="791"/>
      <c r="B16" s="58"/>
      <c r="C16" s="147"/>
      <c r="D16" s="151"/>
      <c r="E16" s="151"/>
      <c r="F16" s="151"/>
      <c r="G16" s="151"/>
      <c r="H16" s="58"/>
      <c r="I16" s="319"/>
      <c r="J16" s="319"/>
      <c r="K16" s="58"/>
      <c r="L16" s="58"/>
      <c r="M16" s="58"/>
      <c r="N16" s="323"/>
      <c r="O16" s="409"/>
      <c r="P16" s="456"/>
    </row>
    <row r="17" spans="1:16" s="41" customFormat="1" ht="15.95" customHeight="1">
      <c r="A17" s="792"/>
      <c r="B17" s="47"/>
      <c r="C17" s="60"/>
      <c r="D17" s="61"/>
      <c r="E17" s="61"/>
      <c r="F17" s="61"/>
      <c r="G17" s="61"/>
      <c r="H17" s="47"/>
      <c r="I17" s="322"/>
      <c r="J17" s="320"/>
      <c r="K17" s="47"/>
      <c r="L17" s="47"/>
      <c r="M17" s="47"/>
      <c r="N17" s="321"/>
      <c r="O17" s="409"/>
      <c r="P17" s="456"/>
    </row>
    <row r="18" spans="1:16" s="41" customFormat="1" ht="15.95" customHeight="1">
      <c r="A18" s="49"/>
      <c r="B18" s="409"/>
      <c r="C18" s="409"/>
      <c r="D18" s="409"/>
      <c r="E18" s="409"/>
      <c r="F18" s="409"/>
      <c r="G18" s="409"/>
      <c r="H18" s="409"/>
      <c r="I18" s="339"/>
      <c r="J18" s="339"/>
      <c r="K18" s="409"/>
      <c r="L18" s="409"/>
      <c r="M18" s="409"/>
      <c r="N18" s="175"/>
      <c r="O18" s="409"/>
      <c r="P18" s="456"/>
    </row>
    <row r="19" spans="1:16" s="41" customFormat="1" ht="15.95" customHeight="1">
      <c r="A19" s="775" t="s">
        <v>44</v>
      </c>
      <c r="B19" s="812" t="s">
        <v>1879</v>
      </c>
      <c r="C19" s="812"/>
      <c r="D19" s="812"/>
      <c r="E19" s="812"/>
      <c r="F19" s="116"/>
      <c r="G19" s="620"/>
      <c r="H19" s="115"/>
      <c r="I19" s="115"/>
      <c r="J19" s="123"/>
      <c r="K19" s="123"/>
      <c r="L19" s="310"/>
      <c r="M19" s="622"/>
      <c r="N19" s="780"/>
      <c r="O19" s="409"/>
      <c r="P19" s="456"/>
    </row>
    <row r="20" spans="1:16" s="41" customFormat="1" ht="15.95" customHeight="1">
      <c r="A20" s="778"/>
      <c r="B20" s="47"/>
      <c r="C20" s="48">
        <v>55</v>
      </c>
      <c r="D20" s="54">
        <f t="shared" ref="D20:G20" si="0">(D7*0.000707) + (D9*0.0053)</f>
        <v>42453.529695588535</v>
      </c>
      <c r="E20" s="54">
        <f t="shared" si="0"/>
        <v>107458.39836377802</v>
      </c>
      <c r="F20" s="54">
        <f t="shared" si="0"/>
        <v>114401.61230873302</v>
      </c>
      <c r="G20" s="54">
        <f t="shared" si="0"/>
        <v>646.64169377370911</v>
      </c>
      <c r="H20" s="162"/>
      <c r="I20" s="313"/>
      <c r="J20" s="118"/>
      <c r="K20" s="118"/>
      <c r="L20" s="118"/>
      <c r="M20" s="118"/>
      <c r="N20" s="781"/>
      <c r="O20" s="409"/>
      <c r="P20" s="456"/>
    </row>
    <row r="21" spans="1:16" s="41" customFormat="1" ht="15.95" customHeight="1">
      <c r="A21" s="454"/>
      <c r="B21" s="47"/>
      <c r="C21" s="162"/>
      <c r="D21" s="47"/>
      <c r="E21" s="47"/>
      <c r="F21" s="47"/>
      <c r="G21" s="47"/>
      <c r="H21" s="47"/>
      <c r="I21" s="47"/>
      <c r="J21" s="122"/>
      <c r="K21" s="122"/>
      <c r="L21" s="122"/>
      <c r="M21" s="122"/>
      <c r="N21" s="229"/>
      <c r="O21" s="409"/>
      <c r="P21" s="456"/>
    </row>
    <row r="22" spans="1:16" s="409" customFormat="1" ht="15.95" customHeight="1">
      <c r="A22" s="793" t="s">
        <v>1607</v>
      </c>
      <c r="B22" s="159" t="s">
        <v>1608</v>
      </c>
      <c r="C22" s="155"/>
      <c r="D22" s="154"/>
      <c r="E22" s="154"/>
      <c r="F22" s="154"/>
      <c r="G22" s="621"/>
      <c r="H22" s="115"/>
      <c r="I22" s="116"/>
      <c r="J22" s="123"/>
      <c r="K22" s="123"/>
      <c r="L22" s="123"/>
      <c r="M22" s="623"/>
      <c r="N22" s="230"/>
      <c r="P22" s="456"/>
    </row>
    <row r="23" spans="1:16" s="409" customFormat="1" ht="15.95" customHeight="1">
      <c r="A23" s="794"/>
      <c r="B23" s="574" t="s">
        <v>1609</v>
      </c>
      <c r="C23" s="796">
        <v>56</v>
      </c>
      <c r="D23" s="801">
        <f>J23/J24</f>
        <v>3.7510014566642389</v>
      </c>
      <c r="E23" s="801">
        <f>K23/K24</f>
        <v>7.3340558175075525</v>
      </c>
      <c r="F23" s="801">
        <f>L23/L24</f>
        <v>13.499810030395137</v>
      </c>
      <c r="G23" s="801">
        <f>M23/M24</f>
        <v>0.70816317545376795</v>
      </c>
      <c r="H23" s="243" t="s">
        <v>926</v>
      </c>
      <c r="I23" s="236" t="s">
        <v>1610</v>
      </c>
      <c r="J23" s="314">
        <v>82402</v>
      </c>
      <c r="K23" s="314">
        <v>227209.04922638397</v>
      </c>
      <c r="L23" s="314">
        <v>284252</v>
      </c>
      <c r="M23" s="314">
        <v>5302.7258577978146</v>
      </c>
      <c r="N23" s="487"/>
      <c r="P23" s="456"/>
    </row>
    <row r="24" spans="1:16" s="409" customFormat="1" ht="15.95" customHeight="1">
      <c r="A24" s="794"/>
      <c r="B24" s="575"/>
      <c r="C24" s="796"/>
      <c r="D24" s="801"/>
      <c r="E24" s="801"/>
      <c r="F24" s="801"/>
      <c r="G24" s="801"/>
      <c r="H24" s="243" t="s">
        <v>927</v>
      </c>
      <c r="I24" s="237" t="s">
        <v>1611</v>
      </c>
      <c r="J24" s="315">
        <v>21968</v>
      </c>
      <c r="K24" s="315">
        <v>30980</v>
      </c>
      <c r="L24" s="315">
        <v>21056</v>
      </c>
      <c r="M24" s="315">
        <v>7488</v>
      </c>
      <c r="N24" s="487"/>
      <c r="P24" s="456"/>
    </row>
    <row r="25" spans="1:16" s="409" customFormat="1" ht="15.95" customHeight="1">
      <c r="A25" s="794"/>
      <c r="B25" s="156"/>
      <c r="C25" s="158"/>
      <c r="D25" s="156"/>
      <c r="E25" s="156"/>
      <c r="F25" s="156"/>
      <c r="G25" s="156"/>
      <c r="H25" s="147"/>
      <c r="I25" s="238"/>
      <c r="J25" s="126"/>
      <c r="K25" s="126"/>
      <c r="L25" s="126"/>
      <c r="M25" s="126"/>
      <c r="N25" s="639"/>
      <c r="P25" s="456"/>
    </row>
    <row r="26" spans="1:16" s="409" customFormat="1" ht="15.95" customHeight="1">
      <c r="A26" s="794"/>
      <c r="B26" s="769" t="s">
        <v>1612</v>
      </c>
      <c r="C26" s="796">
        <v>57</v>
      </c>
      <c r="D26" s="799">
        <f>J26/J27</f>
        <v>17791.417197742172</v>
      </c>
      <c r="E26" s="799">
        <f>K26/K27</f>
        <v>61441.877780799441</v>
      </c>
      <c r="F26" s="799">
        <f>L26/L27</f>
        <v>98316.27268759931</v>
      </c>
      <c r="G26" s="799">
        <f>M26/M27</f>
        <v>3845.101555649735</v>
      </c>
      <c r="H26" s="243" t="s">
        <v>928</v>
      </c>
      <c r="I26" s="236" t="s">
        <v>112</v>
      </c>
      <c r="J26" s="316">
        <v>390841853</v>
      </c>
      <c r="K26" s="316">
        <v>1903469373.6491666</v>
      </c>
      <c r="L26" s="316">
        <v>2070147437.7100911</v>
      </c>
      <c r="M26" s="316">
        <v>28792120.448705215</v>
      </c>
      <c r="N26" s="487"/>
      <c r="P26" s="456"/>
    </row>
    <row r="27" spans="1:16" s="409" customFormat="1" ht="15.95" customHeight="1">
      <c r="A27" s="794"/>
      <c r="B27" s="770"/>
      <c r="C27" s="796"/>
      <c r="D27" s="799"/>
      <c r="E27" s="799"/>
      <c r="F27" s="799"/>
      <c r="G27" s="799"/>
      <c r="H27" s="243" t="s">
        <v>929</v>
      </c>
      <c r="I27" s="237" t="s">
        <v>1611</v>
      </c>
      <c r="J27" s="315">
        <v>21968</v>
      </c>
      <c r="K27" s="315">
        <v>30980</v>
      </c>
      <c r="L27" s="315">
        <f>L24</f>
        <v>21056</v>
      </c>
      <c r="M27" s="315">
        <v>7488</v>
      </c>
      <c r="N27" s="487"/>
      <c r="P27" s="456"/>
    </row>
    <row r="28" spans="1:16" s="409" customFormat="1" ht="15.95" customHeight="1">
      <c r="A28" s="794"/>
      <c r="B28" s="156"/>
      <c r="C28" s="158"/>
      <c r="D28" s="156"/>
      <c r="E28" s="156"/>
      <c r="F28" s="156"/>
      <c r="G28" s="156"/>
      <c r="H28" s="147"/>
      <c r="I28" s="238"/>
      <c r="J28" s="126"/>
      <c r="K28" s="126"/>
      <c r="L28" s="126"/>
      <c r="M28" s="126"/>
      <c r="N28" s="579"/>
      <c r="P28" s="456"/>
    </row>
    <row r="29" spans="1:16" s="409" customFormat="1" ht="15.95" customHeight="1">
      <c r="A29" s="794"/>
      <c r="B29" s="769" t="s">
        <v>1613</v>
      </c>
      <c r="C29" s="796">
        <v>58</v>
      </c>
      <c r="D29" s="799">
        <f>J29/J30</f>
        <v>3.8351758779093545</v>
      </c>
      <c r="E29" s="799">
        <f>K29/K30</f>
        <v>-854.08657015297149</v>
      </c>
      <c r="F29" s="799">
        <f>L29/L30</f>
        <v>-1395.6140195788223</v>
      </c>
      <c r="G29" s="799">
        <f>M29/M30</f>
        <v>132.09404088456441</v>
      </c>
      <c r="H29" s="243" t="s">
        <v>930</v>
      </c>
      <c r="I29" s="236" t="s">
        <v>114</v>
      </c>
      <c r="J29" s="317">
        <v>84251.143685912699</v>
      </c>
      <c r="K29" s="317">
        <v>-26459601.943339057</v>
      </c>
      <c r="L29" s="317">
        <v>-29386048.796251684</v>
      </c>
      <c r="M29" s="317">
        <v>989120.17814361828</v>
      </c>
      <c r="N29" s="487"/>
      <c r="P29" s="456"/>
    </row>
    <row r="30" spans="1:16" s="409" customFormat="1" ht="15.95" customHeight="1">
      <c r="A30" s="794"/>
      <c r="B30" s="770"/>
      <c r="C30" s="796"/>
      <c r="D30" s="799"/>
      <c r="E30" s="799"/>
      <c r="F30" s="799"/>
      <c r="G30" s="799"/>
      <c r="H30" s="243" t="s">
        <v>931</v>
      </c>
      <c r="I30" s="237" t="s">
        <v>1611</v>
      </c>
      <c r="J30" s="315">
        <v>21968</v>
      </c>
      <c r="K30" s="315">
        <v>30980</v>
      </c>
      <c r="L30" s="315">
        <f>L27</f>
        <v>21056</v>
      </c>
      <c r="M30" s="315">
        <v>7488</v>
      </c>
      <c r="N30" s="487"/>
      <c r="P30" s="456"/>
    </row>
    <row r="31" spans="1:16" s="409" customFormat="1" ht="15.95" customHeight="1">
      <c r="A31" s="794"/>
      <c r="B31" s="157"/>
      <c r="C31" s="158"/>
      <c r="D31" s="156"/>
      <c r="E31" s="156"/>
      <c r="F31" s="156"/>
      <c r="G31" s="156"/>
      <c r="H31" s="147"/>
      <c r="I31" s="238"/>
      <c r="J31" s="126"/>
      <c r="K31" s="126"/>
      <c r="L31" s="126"/>
      <c r="M31" s="126"/>
      <c r="N31" s="579"/>
      <c r="P31" s="456"/>
    </row>
    <row r="32" spans="1:16" s="409" customFormat="1" ht="15.95" customHeight="1">
      <c r="A32" s="794"/>
      <c r="B32" s="769"/>
      <c r="C32" s="796"/>
      <c r="D32" s="799"/>
      <c r="E32" s="799"/>
      <c r="F32" s="799"/>
      <c r="G32" s="599"/>
      <c r="H32" s="243"/>
      <c r="I32" s="236"/>
      <c r="J32" s="317"/>
      <c r="K32" s="317"/>
      <c r="L32" s="317"/>
      <c r="M32" s="317"/>
      <c r="N32" s="772"/>
      <c r="P32" s="456"/>
    </row>
    <row r="33" spans="1:16" s="409" customFormat="1" ht="15.95" customHeight="1">
      <c r="A33" s="795"/>
      <c r="B33" s="784"/>
      <c r="C33" s="797"/>
      <c r="D33" s="800"/>
      <c r="E33" s="800"/>
      <c r="F33" s="800"/>
      <c r="G33" s="600"/>
      <c r="H33" s="251"/>
      <c r="I33" s="237"/>
      <c r="J33" s="318"/>
      <c r="K33" s="318"/>
      <c r="L33" s="386"/>
      <c r="M33" s="386"/>
      <c r="N33" s="774"/>
      <c r="P33" s="456"/>
    </row>
    <row r="34" spans="1:16" s="409" customFormat="1" ht="15.95" customHeight="1">
      <c r="A34" s="62"/>
      <c r="B34" s="63"/>
      <c r="C34" s="51"/>
      <c r="D34" s="59"/>
      <c r="E34" s="59"/>
      <c r="F34" s="59"/>
      <c r="G34" s="59"/>
      <c r="H34" s="74"/>
      <c r="I34" s="459"/>
      <c r="J34" s="126"/>
      <c r="K34" s="126"/>
      <c r="L34" s="126"/>
      <c r="M34" s="126"/>
      <c r="N34" s="231"/>
      <c r="P34" s="456"/>
    </row>
    <row r="35" spans="1:16" s="41" customFormat="1" ht="15.95" customHeight="1">
      <c r="A35" s="793" t="s">
        <v>1607</v>
      </c>
      <c r="B35" s="159" t="s">
        <v>1614</v>
      </c>
      <c r="C35" s="155"/>
      <c r="D35" s="154"/>
      <c r="E35" s="154"/>
      <c r="F35" s="154"/>
      <c r="G35" s="621"/>
      <c r="H35" s="115"/>
      <c r="I35" s="116"/>
      <c r="J35" s="123"/>
      <c r="K35" s="123"/>
      <c r="L35" s="123"/>
      <c r="M35" s="623"/>
      <c r="N35" s="230"/>
      <c r="O35" s="409"/>
      <c r="P35" s="456"/>
    </row>
    <row r="36" spans="1:16" s="41" customFormat="1" ht="15.95" customHeight="1">
      <c r="A36" s="794"/>
      <c r="B36" s="574" t="s">
        <v>1609</v>
      </c>
      <c r="C36" s="796">
        <v>59</v>
      </c>
      <c r="D36" s="801">
        <f>J36/J37</f>
        <v>3.2393629493648981</v>
      </c>
      <c r="E36" s="801" t="e">
        <f>K36/K37</f>
        <v>#DIV/0!</v>
      </c>
      <c r="F36" s="801">
        <f>L36/L37</f>
        <v>16.91622014213597</v>
      </c>
      <c r="G36" s="801">
        <f>M36/M37</f>
        <v>1.8624585434977029E-2</v>
      </c>
      <c r="H36" s="243" t="s">
        <v>932</v>
      </c>
      <c r="I36" s="236" t="s">
        <v>108</v>
      </c>
      <c r="J36" s="314">
        <v>43967.87331172976</v>
      </c>
      <c r="K36" s="314">
        <v>213865.6641290909</v>
      </c>
      <c r="L36" s="314">
        <v>228267.47459798277</v>
      </c>
      <c r="M36" s="314">
        <v>126.83342681219358</v>
      </c>
      <c r="N36" s="487"/>
      <c r="O36" s="409"/>
      <c r="P36" s="456"/>
    </row>
    <row r="37" spans="1:16" s="41" customFormat="1" ht="15.95" customHeight="1">
      <c r="A37" s="794"/>
      <c r="B37" s="575"/>
      <c r="C37" s="796"/>
      <c r="D37" s="801"/>
      <c r="E37" s="801"/>
      <c r="F37" s="801"/>
      <c r="G37" s="801"/>
      <c r="H37" s="243" t="s">
        <v>933</v>
      </c>
      <c r="I37" s="237" t="s">
        <v>1615</v>
      </c>
      <c r="J37" s="315">
        <v>13573</v>
      </c>
      <c r="K37" s="315"/>
      <c r="L37" s="315">
        <v>13494</v>
      </c>
      <c r="M37" s="315">
        <v>6810</v>
      </c>
      <c r="N37" s="487"/>
      <c r="O37" s="409"/>
      <c r="P37" s="456"/>
    </row>
    <row r="38" spans="1:16" s="41" customFormat="1" ht="15.95" customHeight="1">
      <c r="A38" s="794"/>
      <c r="B38" s="156"/>
      <c r="C38" s="158"/>
      <c r="D38" s="156"/>
      <c r="E38" s="156"/>
      <c r="F38" s="156"/>
      <c r="G38" s="156"/>
      <c r="H38" s="147"/>
      <c r="I38" s="238"/>
      <c r="J38" s="126"/>
      <c r="K38" s="126"/>
      <c r="L38" s="126"/>
      <c r="M38" s="126"/>
      <c r="N38" s="570"/>
      <c r="O38" s="409"/>
      <c r="P38" s="456"/>
    </row>
    <row r="39" spans="1:16" s="41" customFormat="1" ht="15.95" customHeight="1">
      <c r="A39" s="794"/>
      <c r="B39" s="769" t="s">
        <v>1612</v>
      </c>
      <c r="C39" s="796">
        <v>60</v>
      </c>
      <c r="D39" s="799">
        <f>J39/J40</f>
        <v>26408.666304034865</v>
      </c>
      <c r="E39" s="799">
        <f>K39/K40</f>
        <v>65949.398012764752</v>
      </c>
      <c r="F39" s="799">
        <f>L39/L40</f>
        <v>150255.9347505201</v>
      </c>
      <c r="G39" s="799">
        <f>M39/M40</f>
        <v>824.67508692301249</v>
      </c>
      <c r="H39" s="243" t="s">
        <v>934</v>
      </c>
      <c r="I39" s="236" t="s">
        <v>112</v>
      </c>
      <c r="J39" s="316">
        <v>358444827.74466521</v>
      </c>
      <c r="K39" s="316">
        <v>1866499862.5572681</v>
      </c>
      <c r="L39" s="316">
        <v>2027553583.5235183</v>
      </c>
      <c r="M39" s="316">
        <v>5616037.3419457152</v>
      </c>
      <c r="N39" s="487"/>
      <c r="O39" s="409"/>
      <c r="P39" s="456"/>
    </row>
    <row r="40" spans="1:16" s="41" customFormat="1" ht="15.95" customHeight="1">
      <c r="A40" s="794"/>
      <c r="B40" s="770"/>
      <c r="C40" s="796"/>
      <c r="D40" s="799"/>
      <c r="E40" s="799"/>
      <c r="F40" s="799"/>
      <c r="G40" s="799"/>
      <c r="H40" s="243" t="s">
        <v>935</v>
      </c>
      <c r="I40" s="237" t="s">
        <v>1615</v>
      </c>
      <c r="J40" s="315">
        <f>J37</f>
        <v>13573</v>
      </c>
      <c r="K40" s="315">
        <v>28302</v>
      </c>
      <c r="L40" s="315">
        <f t="shared" ref="L40" si="1">L37</f>
        <v>13494</v>
      </c>
      <c r="M40" s="315">
        <v>6810</v>
      </c>
      <c r="N40" s="487"/>
      <c r="O40" s="409"/>
      <c r="P40" s="456"/>
    </row>
    <row r="41" spans="1:16" s="41" customFormat="1" ht="15.95" customHeight="1">
      <c r="A41" s="794"/>
      <c r="B41" s="156"/>
      <c r="C41" s="158"/>
      <c r="D41" s="156"/>
      <c r="E41" s="156"/>
      <c r="F41" s="156"/>
      <c r="G41" s="156"/>
      <c r="H41" s="147"/>
      <c r="I41" s="238"/>
      <c r="J41" s="126"/>
      <c r="K41" s="126"/>
      <c r="L41" s="126"/>
      <c r="M41" s="126"/>
      <c r="N41" s="579"/>
      <c r="O41" s="409"/>
      <c r="P41" s="456"/>
    </row>
    <row r="42" spans="1:16" s="41" customFormat="1" ht="15.95" customHeight="1">
      <c r="A42" s="794"/>
      <c r="B42" s="769" t="s">
        <v>1613</v>
      </c>
      <c r="C42" s="811">
        <v>61</v>
      </c>
      <c r="D42" s="801">
        <f>J42/J43</f>
        <v>-75.019524055109414</v>
      </c>
      <c r="E42" s="801">
        <f>K42/K43</f>
        <v>-968.65441579763183</v>
      </c>
      <c r="F42" s="801">
        <f>L42/L43</f>
        <v>-2253.965942153563</v>
      </c>
      <c r="G42" s="801">
        <f>M42/M43</f>
        <v>52.180663016717212</v>
      </c>
      <c r="H42" s="243" t="s">
        <v>936</v>
      </c>
      <c r="I42" s="236" t="s">
        <v>114</v>
      </c>
      <c r="J42" s="183">
        <v>-1018240</v>
      </c>
      <c r="K42" s="183">
        <v>-27414857.275904577</v>
      </c>
      <c r="L42" s="183">
        <v>-30415016.42342018</v>
      </c>
      <c r="M42" s="183">
        <v>355350.31514384423</v>
      </c>
      <c r="N42" s="487"/>
      <c r="O42" s="409"/>
      <c r="P42" s="456"/>
    </row>
    <row r="43" spans="1:16" s="41" customFormat="1" ht="15.95" customHeight="1">
      <c r="A43" s="794"/>
      <c r="B43" s="770"/>
      <c r="C43" s="811"/>
      <c r="D43" s="801"/>
      <c r="E43" s="801"/>
      <c r="F43" s="801"/>
      <c r="G43" s="801"/>
      <c r="H43" s="243" t="s">
        <v>937</v>
      </c>
      <c r="I43" s="237" t="s">
        <v>1615</v>
      </c>
      <c r="J43" s="315">
        <f>J40</f>
        <v>13573</v>
      </c>
      <c r="K43" s="315">
        <v>28302</v>
      </c>
      <c r="L43" s="315">
        <f t="shared" ref="L43" si="2">L40</f>
        <v>13494</v>
      </c>
      <c r="M43" s="315">
        <v>6810</v>
      </c>
      <c r="N43" s="487"/>
      <c r="O43" s="409"/>
      <c r="P43" s="456"/>
    </row>
    <row r="44" spans="1:16" s="41" customFormat="1" ht="15.95" customHeight="1">
      <c r="A44" s="794"/>
      <c r="B44" s="157"/>
      <c r="C44" s="158"/>
      <c r="D44" s="156"/>
      <c r="E44" s="156"/>
      <c r="F44" s="156"/>
      <c r="G44" s="156"/>
      <c r="H44" s="147"/>
      <c r="I44" s="238"/>
      <c r="J44" s="126"/>
      <c r="K44" s="126"/>
      <c r="L44" s="126"/>
      <c r="M44" s="126"/>
      <c r="N44" s="579"/>
      <c r="O44" s="409"/>
      <c r="P44" s="456"/>
    </row>
    <row r="45" spans="1:16" s="41" customFormat="1" ht="15.95" customHeight="1">
      <c r="A45" s="794"/>
      <c r="B45" s="769"/>
      <c r="C45" s="796"/>
      <c r="D45" s="799"/>
      <c r="E45" s="799"/>
      <c r="F45" s="799"/>
      <c r="G45" s="599"/>
      <c r="H45" s="243"/>
      <c r="I45" s="236"/>
      <c r="J45" s="317"/>
      <c r="K45" s="317"/>
      <c r="L45" s="317"/>
      <c r="M45" s="317"/>
      <c r="N45" s="772"/>
      <c r="O45" s="409"/>
      <c r="P45" s="456"/>
    </row>
    <row r="46" spans="1:16" s="41" customFormat="1" ht="15.95" customHeight="1">
      <c r="A46" s="795"/>
      <c r="B46" s="784"/>
      <c r="C46" s="797"/>
      <c r="D46" s="800"/>
      <c r="E46" s="800"/>
      <c r="F46" s="800"/>
      <c r="G46" s="600"/>
      <c r="H46" s="251"/>
      <c r="I46" s="237"/>
      <c r="J46" s="318"/>
      <c r="K46" s="318"/>
      <c r="L46" s="386"/>
      <c r="M46" s="386"/>
      <c r="N46" s="774"/>
      <c r="O46" s="409"/>
      <c r="P46" s="456"/>
    </row>
    <row r="47" spans="1:16" s="409" customFormat="1" ht="15.95" customHeight="1">
      <c r="A47" s="62"/>
      <c r="B47" s="63"/>
      <c r="C47" s="51"/>
      <c r="D47" s="59"/>
      <c r="E47" s="59"/>
      <c r="F47" s="59"/>
      <c r="G47" s="59"/>
      <c r="H47" s="74"/>
      <c r="I47" s="459"/>
      <c r="J47" s="126"/>
      <c r="K47" s="126"/>
      <c r="L47" s="126"/>
      <c r="M47" s="126"/>
      <c r="N47" s="231"/>
      <c r="P47" s="456"/>
    </row>
    <row r="48" spans="1:16" s="409" customFormat="1" ht="15.95" customHeight="1">
      <c r="A48" s="793" t="s">
        <v>1607</v>
      </c>
      <c r="B48" s="159" t="s">
        <v>1616</v>
      </c>
      <c r="C48" s="155"/>
      <c r="D48" s="154"/>
      <c r="E48" s="154"/>
      <c r="F48" s="154"/>
      <c r="G48" s="621"/>
      <c r="H48" s="115"/>
      <c r="I48" s="116"/>
      <c r="J48" s="123"/>
      <c r="K48" s="123"/>
      <c r="L48" s="123"/>
      <c r="M48" s="623"/>
      <c r="N48" s="230"/>
      <c r="P48" s="456"/>
    </row>
    <row r="49" spans="1:16" s="409" customFormat="1" ht="15.95" customHeight="1">
      <c r="A49" s="794"/>
      <c r="B49" s="574" t="s">
        <v>1609</v>
      </c>
      <c r="C49" s="796">
        <v>62</v>
      </c>
      <c r="D49" s="804" t="s">
        <v>1617</v>
      </c>
      <c r="E49" s="804" t="s">
        <v>1617</v>
      </c>
      <c r="F49" s="804" t="s">
        <v>1617</v>
      </c>
      <c r="G49" s="804" t="s">
        <v>1617</v>
      </c>
      <c r="H49" s="243" t="str">
        <f>"N"&amp;C49</f>
        <v>N62</v>
      </c>
      <c r="I49" s="236" t="s">
        <v>108</v>
      </c>
      <c r="J49" s="314" t="s">
        <v>1617</v>
      </c>
      <c r="K49" s="314" t="s">
        <v>1617</v>
      </c>
      <c r="L49" s="314" t="s">
        <v>1617</v>
      </c>
      <c r="M49" s="314" t="s">
        <v>1617</v>
      </c>
      <c r="N49" s="772"/>
      <c r="P49" s="456"/>
    </row>
    <row r="50" spans="1:16" s="409" customFormat="1" ht="15.95" customHeight="1">
      <c r="A50" s="794"/>
      <c r="B50" s="575"/>
      <c r="C50" s="796"/>
      <c r="D50" s="799"/>
      <c r="E50" s="799"/>
      <c r="F50" s="799"/>
      <c r="G50" s="799"/>
      <c r="H50" s="243" t="str">
        <f>"D"&amp;C49</f>
        <v>D62</v>
      </c>
      <c r="I50" s="237" t="s">
        <v>1618</v>
      </c>
      <c r="J50" s="315"/>
      <c r="K50" s="315"/>
      <c r="L50" s="315"/>
      <c r="M50" s="315"/>
      <c r="N50" s="772"/>
      <c r="P50" s="456"/>
    </row>
    <row r="51" spans="1:16" s="409" customFormat="1" ht="15.95" customHeight="1">
      <c r="A51" s="794"/>
      <c r="B51" s="156"/>
      <c r="C51" s="158"/>
      <c r="D51" s="156"/>
      <c r="E51" s="156"/>
      <c r="F51" s="156"/>
      <c r="G51" s="156"/>
      <c r="H51" s="147"/>
      <c r="I51" s="238"/>
      <c r="J51" s="126"/>
      <c r="K51" s="126"/>
      <c r="L51" s="126"/>
      <c r="M51" s="126"/>
      <c r="N51" s="639"/>
      <c r="P51" s="456"/>
    </row>
    <row r="52" spans="1:16" s="409" customFormat="1" ht="15.95" customHeight="1">
      <c r="A52" s="794"/>
      <c r="B52" s="769" t="s">
        <v>1612</v>
      </c>
      <c r="C52" s="796">
        <v>63</v>
      </c>
      <c r="D52" s="804" t="s">
        <v>1617</v>
      </c>
      <c r="E52" s="804" t="s">
        <v>1617</v>
      </c>
      <c r="F52" s="804" t="s">
        <v>1617</v>
      </c>
      <c r="G52" s="804" t="s">
        <v>1617</v>
      </c>
      <c r="H52" s="243" t="str">
        <f>"N"&amp;C52</f>
        <v>N63</v>
      </c>
      <c r="I52" s="236" t="s">
        <v>112</v>
      </c>
      <c r="J52" s="314" t="s">
        <v>1617</v>
      </c>
      <c r="K52" s="314" t="s">
        <v>1617</v>
      </c>
      <c r="L52" s="314" t="s">
        <v>1617</v>
      </c>
      <c r="M52" s="314" t="s">
        <v>1617</v>
      </c>
      <c r="N52" s="571"/>
      <c r="P52" s="456"/>
    </row>
    <row r="53" spans="1:16" s="409" customFormat="1" ht="15.95" customHeight="1">
      <c r="A53" s="794"/>
      <c r="B53" s="770"/>
      <c r="C53" s="796"/>
      <c r="D53" s="799"/>
      <c r="E53" s="799"/>
      <c r="F53" s="799"/>
      <c r="G53" s="799"/>
      <c r="H53" s="243" t="str">
        <f>"D"&amp;C52</f>
        <v>D63</v>
      </c>
      <c r="I53" s="237" t="s">
        <v>1618</v>
      </c>
      <c r="J53" s="176"/>
      <c r="K53" s="176"/>
      <c r="L53" s="176"/>
      <c r="M53" s="176"/>
      <c r="N53" s="571"/>
      <c r="P53" s="456"/>
    </row>
    <row r="54" spans="1:16" s="409" customFormat="1" ht="15.95" customHeight="1">
      <c r="A54" s="794"/>
      <c r="B54" s="156"/>
      <c r="C54" s="158"/>
      <c r="D54" s="156"/>
      <c r="E54" s="156"/>
      <c r="F54" s="156"/>
      <c r="G54" s="156"/>
      <c r="H54" s="147"/>
      <c r="I54" s="238"/>
      <c r="J54" s="126"/>
      <c r="K54" s="126"/>
      <c r="L54" s="126"/>
      <c r="M54" s="126"/>
      <c r="N54" s="579"/>
      <c r="P54" s="456"/>
    </row>
    <row r="55" spans="1:16" s="409" customFormat="1" ht="15.95" customHeight="1">
      <c r="A55" s="794"/>
      <c r="B55" s="769" t="s">
        <v>1613</v>
      </c>
      <c r="C55" s="811">
        <v>64</v>
      </c>
      <c r="D55" s="804" t="s">
        <v>1617</v>
      </c>
      <c r="E55" s="804" t="s">
        <v>1617</v>
      </c>
      <c r="F55" s="804" t="s">
        <v>1617</v>
      </c>
      <c r="G55" s="804" t="s">
        <v>1617</v>
      </c>
      <c r="H55" s="243" t="str">
        <f>"N"&amp;C55</f>
        <v>N64</v>
      </c>
      <c r="I55" s="236" t="s">
        <v>114</v>
      </c>
      <c r="J55" s="314" t="s">
        <v>1617</v>
      </c>
      <c r="K55" s="314" t="s">
        <v>1617</v>
      </c>
      <c r="L55" s="314" t="s">
        <v>1617</v>
      </c>
      <c r="M55" s="314" t="s">
        <v>1617</v>
      </c>
      <c r="N55" s="772"/>
      <c r="P55" s="456"/>
    </row>
    <row r="56" spans="1:16" s="409" customFormat="1" ht="15.95" customHeight="1">
      <c r="A56" s="794"/>
      <c r="B56" s="770"/>
      <c r="C56" s="811"/>
      <c r="D56" s="799"/>
      <c r="E56" s="799"/>
      <c r="F56" s="799"/>
      <c r="G56" s="799"/>
      <c r="H56" s="243" t="str">
        <f>"D"&amp;C55</f>
        <v>D64</v>
      </c>
      <c r="I56" s="237" t="s">
        <v>1618</v>
      </c>
      <c r="J56" s="176"/>
      <c r="K56" s="178"/>
      <c r="L56" s="178"/>
      <c r="M56" s="178"/>
      <c r="N56" s="772"/>
      <c r="P56" s="456"/>
    </row>
    <row r="57" spans="1:16" s="409" customFormat="1" ht="15.95" customHeight="1">
      <c r="A57" s="794"/>
      <c r="B57" s="157"/>
      <c r="C57" s="158"/>
      <c r="D57" s="156"/>
      <c r="E57" s="156"/>
      <c r="F57" s="156"/>
      <c r="G57" s="156"/>
      <c r="H57" s="147"/>
      <c r="I57" s="238"/>
      <c r="J57" s="126"/>
      <c r="K57" s="126"/>
      <c r="L57" s="126"/>
      <c r="M57" s="126"/>
      <c r="N57" s="579"/>
      <c r="P57" s="456"/>
    </row>
    <row r="58" spans="1:16" s="409" customFormat="1" ht="15.95" customHeight="1">
      <c r="A58" s="794"/>
      <c r="B58" s="769"/>
      <c r="C58" s="796"/>
      <c r="D58" s="799"/>
      <c r="E58" s="799"/>
      <c r="F58" s="799"/>
      <c r="G58" s="599"/>
      <c r="H58" s="243"/>
      <c r="I58" s="236"/>
      <c r="J58" s="317"/>
      <c r="K58" s="317"/>
      <c r="L58" s="317"/>
      <c r="M58" s="317"/>
      <c r="N58" s="772"/>
      <c r="P58" s="456"/>
    </row>
    <row r="59" spans="1:16" s="409" customFormat="1" ht="15.95" customHeight="1">
      <c r="A59" s="795"/>
      <c r="B59" s="784"/>
      <c r="C59" s="797"/>
      <c r="D59" s="800"/>
      <c r="E59" s="800"/>
      <c r="F59" s="800"/>
      <c r="G59" s="600"/>
      <c r="H59" s="251"/>
      <c r="I59" s="237"/>
      <c r="J59" s="318"/>
      <c r="K59" s="318"/>
      <c r="L59" s="386"/>
      <c r="M59" s="386"/>
      <c r="N59" s="774"/>
      <c r="P59" s="456"/>
    </row>
    <row r="60" spans="1:16" s="409" customFormat="1" ht="15.95" customHeight="1">
      <c r="A60" s="62"/>
      <c r="B60" s="63"/>
      <c r="C60" s="51"/>
      <c r="D60" s="59"/>
      <c r="E60" s="59"/>
      <c r="F60" s="59"/>
      <c r="G60" s="59"/>
      <c r="H60" s="74"/>
      <c r="I60" s="459"/>
      <c r="J60" s="126"/>
      <c r="K60" s="126"/>
      <c r="L60" s="126"/>
      <c r="M60" s="126"/>
      <c r="N60" s="231"/>
      <c r="P60" s="456"/>
    </row>
    <row r="61" spans="1:16" s="409" customFormat="1" ht="15.95" customHeight="1">
      <c r="A61" s="793" t="s">
        <v>1607</v>
      </c>
      <c r="B61" s="159" t="s">
        <v>1619</v>
      </c>
      <c r="C61" s="155"/>
      <c r="D61" s="154"/>
      <c r="E61" s="154"/>
      <c r="F61" s="154"/>
      <c r="G61" s="621"/>
      <c r="H61" s="115"/>
      <c r="I61" s="116"/>
      <c r="J61" s="123"/>
      <c r="K61" s="123"/>
      <c r="L61" s="123"/>
      <c r="M61" s="623"/>
      <c r="N61" s="230"/>
      <c r="P61" s="456"/>
    </row>
    <row r="62" spans="1:16" s="409" customFormat="1" ht="15.95" customHeight="1">
      <c r="A62" s="794"/>
      <c r="B62" s="574" t="s">
        <v>1609</v>
      </c>
      <c r="C62" s="796">
        <v>65</v>
      </c>
      <c r="D62" s="801">
        <f>J62/J63</f>
        <v>3.5477427511241526</v>
      </c>
      <c r="E62" s="801">
        <f>K62/K63</f>
        <v>7.5891127354438295</v>
      </c>
      <c r="F62" s="801">
        <f>L62/L63</f>
        <v>3.5473660611335993</v>
      </c>
      <c r="G62" s="801">
        <f>M62/M63</f>
        <v>8.1899694272682635E-2</v>
      </c>
      <c r="H62" s="243" t="s">
        <v>944</v>
      </c>
      <c r="I62" s="236" t="s">
        <v>108</v>
      </c>
      <c r="J62" s="314">
        <v>47983.220708954163</v>
      </c>
      <c r="K62" s="314">
        <v>213777.71664471723</v>
      </c>
      <c r="L62" s="651">
        <v>47985.220708954199</v>
      </c>
      <c r="M62" s="651">
        <v>668.87480312499906</v>
      </c>
      <c r="N62" s="487"/>
      <c r="P62" s="456"/>
    </row>
    <row r="63" spans="1:16" s="409" customFormat="1" ht="15.95" customHeight="1">
      <c r="A63" s="794"/>
      <c r="B63" s="575"/>
      <c r="C63" s="796"/>
      <c r="D63" s="801"/>
      <c r="E63" s="801"/>
      <c r="F63" s="801"/>
      <c r="G63" s="801"/>
      <c r="H63" s="243" t="s">
        <v>945</v>
      </c>
      <c r="I63" s="237" t="s">
        <v>1620</v>
      </c>
      <c r="J63" s="315">
        <v>13525</v>
      </c>
      <c r="K63" s="315">
        <v>28169</v>
      </c>
      <c r="L63" s="652">
        <v>13527</v>
      </c>
      <c r="M63" s="652">
        <v>8167</v>
      </c>
      <c r="N63" s="487"/>
      <c r="P63" s="456"/>
    </row>
    <row r="64" spans="1:16" s="409" customFormat="1" ht="15.95" customHeight="1">
      <c r="A64" s="794"/>
      <c r="B64" s="156"/>
      <c r="C64" s="158"/>
      <c r="D64" s="156"/>
      <c r="E64" s="156"/>
      <c r="F64" s="156"/>
      <c r="G64" s="650"/>
      <c r="H64" s="147"/>
      <c r="I64" s="238"/>
      <c r="J64" s="126"/>
      <c r="K64" s="126"/>
      <c r="L64" s="653"/>
      <c r="M64" s="653"/>
      <c r="N64" s="639"/>
      <c r="P64" s="456"/>
    </row>
    <row r="65" spans="1:16" s="409" customFormat="1" ht="15.95" customHeight="1">
      <c r="A65" s="794"/>
      <c r="B65" s="769" t="s">
        <v>1612</v>
      </c>
      <c r="C65" s="796">
        <v>66</v>
      </c>
      <c r="D65" s="799">
        <f>J65/J66</f>
        <v>26921.303517263077</v>
      </c>
      <c r="E65" s="799">
        <f>K65/K66</f>
        <v>66208.753183408335</v>
      </c>
      <c r="F65" s="799">
        <f>L65/L66</f>
        <v>26917.323284614697</v>
      </c>
      <c r="G65" s="799">
        <f>M65/M66</f>
        <v>761.27707542182577</v>
      </c>
      <c r="H65" s="243" t="s">
        <v>946</v>
      </c>
      <c r="I65" s="236" t="s">
        <v>112</v>
      </c>
      <c r="J65" s="316">
        <v>364110630.07098311</v>
      </c>
      <c r="K65" s="316">
        <v>1865034368.4234295</v>
      </c>
      <c r="L65" s="654">
        <v>364110632.07098299</v>
      </c>
      <c r="M65" s="654">
        <v>6217349.8749700515</v>
      </c>
      <c r="N65" s="487"/>
      <c r="P65" s="456"/>
    </row>
    <row r="66" spans="1:16" s="409" customFormat="1" ht="15.95" customHeight="1">
      <c r="A66" s="794"/>
      <c r="B66" s="770"/>
      <c r="C66" s="796"/>
      <c r="D66" s="799"/>
      <c r="E66" s="799"/>
      <c r="F66" s="799"/>
      <c r="G66" s="799"/>
      <c r="H66" s="243" t="s">
        <v>947</v>
      </c>
      <c r="I66" s="237" t="s">
        <v>1620</v>
      </c>
      <c r="J66" s="315">
        <f>J63</f>
        <v>13525</v>
      </c>
      <c r="K66" s="315">
        <v>28169</v>
      </c>
      <c r="L66" s="652">
        <f t="shared" ref="L66" si="3">L63</f>
        <v>13527</v>
      </c>
      <c r="M66" s="652">
        <v>8167</v>
      </c>
      <c r="N66" s="487"/>
      <c r="P66" s="456"/>
    </row>
    <row r="67" spans="1:16" s="409" customFormat="1" ht="15.95" customHeight="1">
      <c r="A67" s="794"/>
      <c r="B67" s="156"/>
      <c r="C67" s="158"/>
      <c r="D67" s="156"/>
      <c r="E67" s="156"/>
      <c r="F67" s="156"/>
      <c r="G67" s="156"/>
      <c r="H67" s="147"/>
      <c r="I67" s="238"/>
      <c r="J67" s="126"/>
      <c r="K67" s="126"/>
      <c r="L67" s="653"/>
      <c r="M67" s="653"/>
      <c r="N67" s="579"/>
      <c r="P67" s="456"/>
    </row>
    <row r="68" spans="1:16" s="409" customFormat="1" ht="15.95" customHeight="1">
      <c r="A68" s="794"/>
      <c r="B68" s="769" t="s">
        <v>1613</v>
      </c>
      <c r="C68" s="811">
        <v>67</v>
      </c>
      <c r="D68" s="801">
        <f>J68/J69</f>
        <v>-44.401914902810184</v>
      </c>
      <c r="E68" s="801">
        <f>K68/K69</f>
        <v>-964.44774937687782</v>
      </c>
      <c r="F68" s="801">
        <f>L68/L69</f>
        <v>-44.395202118763066</v>
      </c>
      <c r="G68" s="801">
        <f>M68/M69</f>
        <v>54.528459728478438</v>
      </c>
      <c r="H68" s="243" t="s">
        <v>948</v>
      </c>
      <c r="I68" s="236" t="s">
        <v>114</v>
      </c>
      <c r="J68" s="183">
        <v>-600535.89906050777</v>
      </c>
      <c r="K68" s="183">
        <v>-27167528.652197272</v>
      </c>
      <c r="L68" s="506">
        <v>-600533.899060508</v>
      </c>
      <c r="M68" s="506">
        <v>445333.93060248339</v>
      </c>
      <c r="N68" s="487"/>
      <c r="P68" s="456"/>
    </row>
    <row r="69" spans="1:16" s="409" customFormat="1" ht="15.95" customHeight="1">
      <c r="A69" s="794"/>
      <c r="B69" s="770"/>
      <c r="C69" s="811"/>
      <c r="D69" s="801"/>
      <c r="E69" s="801"/>
      <c r="F69" s="801"/>
      <c r="G69" s="801"/>
      <c r="H69" s="243" t="s">
        <v>949</v>
      </c>
      <c r="I69" s="237" t="s">
        <v>1620</v>
      </c>
      <c r="J69" s="315">
        <f>J63</f>
        <v>13525</v>
      </c>
      <c r="K69" s="315">
        <v>28169</v>
      </c>
      <c r="L69" s="652">
        <f t="shared" ref="L69" si="4">L63</f>
        <v>13527</v>
      </c>
      <c r="M69" s="652">
        <v>8167</v>
      </c>
      <c r="N69" s="487"/>
      <c r="P69" s="456"/>
    </row>
    <row r="70" spans="1:16" s="409" customFormat="1" ht="15.95" customHeight="1">
      <c r="A70" s="794"/>
      <c r="B70" s="157"/>
      <c r="C70" s="158"/>
      <c r="D70" s="156"/>
      <c r="E70" s="156"/>
      <c r="F70" s="156"/>
      <c r="G70" s="156"/>
      <c r="H70" s="147"/>
      <c r="I70" s="238"/>
      <c r="J70" s="126"/>
      <c r="K70" s="126"/>
      <c r="L70" s="653"/>
      <c r="M70" s="653"/>
      <c r="N70" s="579"/>
      <c r="P70" s="456"/>
    </row>
    <row r="71" spans="1:16" s="409" customFormat="1" ht="15.95" customHeight="1">
      <c r="A71" s="794"/>
      <c r="B71" s="769"/>
      <c r="C71" s="796"/>
      <c r="D71" s="799"/>
      <c r="E71" s="799"/>
      <c r="F71" s="799"/>
      <c r="G71" s="599"/>
      <c r="H71" s="243"/>
      <c r="I71" s="236"/>
      <c r="J71" s="317"/>
      <c r="K71" s="317"/>
      <c r="L71" s="317"/>
      <c r="M71" s="317"/>
      <c r="N71" s="772"/>
      <c r="P71" s="456"/>
    </row>
    <row r="72" spans="1:16" s="409" customFormat="1" ht="15.95" customHeight="1">
      <c r="A72" s="795"/>
      <c r="B72" s="784"/>
      <c r="C72" s="797"/>
      <c r="D72" s="800"/>
      <c r="E72" s="800"/>
      <c r="F72" s="800"/>
      <c r="G72" s="600"/>
      <c r="H72" s="251"/>
      <c r="I72" s="237"/>
      <c r="J72" s="318"/>
      <c r="K72" s="318"/>
      <c r="L72" s="386"/>
      <c r="M72" s="386"/>
      <c r="N72" s="774"/>
      <c r="P72" s="456"/>
    </row>
    <row r="73" spans="1:16" s="41" customFormat="1" ht="15.95" customHeight="1">
      <c r="A73" s="62"/>
      <c r="B73" s="63"/>
      <c r="C73" s="51"/>
      <c r="D73" s="59"/>
      <c r="E73" s="59"/>
      <c r="F73" s="59"/>
      <c r="G73" s="59"/>
      <c r="H73" s="74"/>
      <c r="I73" s="459"/>
      <c r="J73" s="126"/>
      <c r="K73" s="126"/>
      <c r="L73" s="126"/>
      <c r="M73" s="126"/>
      <c r="N73" s="231"/>
      <c r="O73" s="409"/>
      <c r="P73" s="456"/>
    </row>
    <row r="74" spans="1:16" s="41" customFormat="1" ht="15.95" customHeight="1">
      <c r="A74" s="775" t="s">
        <v>1621</v>
      </c>
      <c r="B74" s="160" t="s">
        <v>1622</v>
      </c>
      <c r="C74" s="116"/>
      <c r="D74" s="116"/>
      <c r="E74" s="116"/>
      <c r="F74" s="116"/>
      <c r="G74" s="620"/>
      <c r="H74" s="263"/>
      <c r="I74" s="240"/>
      <c r="J74" s="310"/>
      <c r="K74" s="123"/>
      <c r="L74" s="123"/>
      <c r="M74" s="623"/>
      <c r="N74" s="230"/>
      <c r="O74" s="409"/>
      <c r="P74" s="456"/>
    </row>
    <row r="75" spans="1:16" s="41" customFormat="1" ht="15.95" customHeight="1">
      <c r="A75" s="776"/>
      <c r="B75" s="770" t="s">
        <v>145</v>
      </c>
      <c r="C75" s="798">
        <v>68</v>
      </c>
      <c r="D75" s="788">
        <f>J75/J76</f>
        <v>2.6745722060229009E-2</v>
      </c>
      <c r="E75" s="788">
        <f>K75/K76</f>
        <v>3.7552926231167474E-2</v>
      </c>
      <c r="F75" s="788">
        <f>L75/L76</f>
        <v>4.1519488924159326E-2</v>
      </c>
      <c r="G75" s="788">
        <f>M75/M76</f>
        <v>7.7566998391272058E-3</v>
      </c>
      <c r="H75" s="243" t="s">
        <v>950</v>
      </c>
      <c r="I75" s="236" t="s">
        <v>1623</v>
      </c>
      <c r="J75" s="235">
        <v>21968</v>
      </c>
      <c r="K75" s="235">
        <v>30980</v>
      </c>
      <c r="L75" s="235">
        <v>34452</v>
      </c>
      <c r="M75" s="235">
        <v>7488</v>
      </c>
      <c r="N75" s="802"/>
      <c r="O75" s="409"/>
      <c r="P75" s="456"/>
    </row>
    <row r="76" spans="1:16" s="41" customFormat="1" ht="15.95" customHeight="1">
      <c r="A76" s="776"/>
      <c r="B76" s="770"/>
      <c r="C76" s="798"/>
      <c r="D76" s="788"/>
      <c r="E76" s="788"/>
      <c r="F76" s="788"/>
      <c r="G76" s="788"/>
      <c r="H76" s="243" t="s">
        <v>951</v>
      </c>
      <c r="I76" s="237" t="s">
        <v>1624</v>
      </c>
      <c r="J76" s="161">
        <v>821365</v>
      </c>
      <c r="K76" s="161">
        <v>824969</v>
      </c>
      <c r="L76" s="161">
        <v>829779</v>
      </c>
      <c r="M76" s="161">
        <v>965359</v>
      </c>
      <c r="N76" s="772"/>
      <c r="O76" s="409"/>
      <c r="P76" s="456"/>
    </row>
    <row r="77" spans="1:16" s="41" customFormat="1" ht="15.95" customHeight="1">
      <c r="A77" s="776"/>
      <c r="B77" s="58"/>
      <c r="C77" s="58"/>
      <c r="D77" s="384"/>
      <c r="E77" s="385"/>
      <c r="F77" s="385"/>
      <c r="G77" s="385"/>
      <c r="H77" s="147"/>
      <c r="I77" s="238"/>
      <c r="J77" s="189"/>
      <c r="K77" s="189"/>
      <c r="L77" s="189"/>
      <c r="M77" s="189"/>
      <c r="N77" s="427"/>
      <c r="O77" s="409"/>
      <c r="P77" s="456"/>
    </row>
    <row r="78" spans="1:16" s="41" customFormat="1" ht="21.6" customHeight="1">
      <c r="A78" s="776"/>
      <c r="B78" s="770" t="s">
        <v>1625</v>
      </c>
      <c r="C78" s="798">
        <v>69</v>
      </c>
      <c r="D78" s="788">
        <f>J78/J79</f>
        <v>1.6742897906088707E-2</v>
      </c>
      <c r="E78" s="788">
        <f>K78/K79</f>
        <v>1.8132975151108125E-2</v>
      </c>
      <c r="F78" s="788">
        <f>L78/L79</f>
        <v>4.1752339389870337E-2</v>
      </c>
      <c r="G78" s="788">
        <f>M78/M79</f>
        <v>1.3302034428794992E-3</v>
      </c>
      <c r="H78" s="243" t="s">
        <v>953</v>
      </c>
      <c r="I78" s="216" t="s">
        <v>1626</v>
      </c>
      <c r="J78" s="234">
        <v>399</v>
      </c>
      <c r="K78" s="234">
        <v>432</v>
      </c>
      <c r="L78" s="234">
        <v>995</v>
      </c>
      <c r="M78" s="234">
        <v>34</v>
      </c>
      <c r="N78" s="571"/>
      <c r="O78" s="409"/>
      <c r="P78" s="456"/>
    </row>
    <row r="79" spans="1:16" s="41" customFormat="1" ht="15.95" customHeight="1">
      <c r="A79" s="776"/>
      <c r="B79" s="770"/>
      <c r="C79" s="798"/>
      <c r="D79" s="788"/>
      <c r="E79" s="788"/>
      <c r="F79" s="788"/>
      <c r="G79" s="788"/>
      <c r="H79" s="243" t="s">
        <v>954</v>
      </c>
      <c r="I79" s="237" t="s">
        <v>1627</v>
      </c>
      <c r="J79" s="161">
        <v>23831</v>
      </c>
      <c r="K79" s="161">
        <v>23824</v>
      </c>
      <c r="L79" s="161">
        <v>23831</v>
      </c>
      <c r="M79" s="161">
        <v>25560</v>
      </c>
      <c r="N79" s="571"/>
      <c r="O79" s="409"/>
      <c r="P79" s="456"/>
    </row>
    <row r="80" spans="1:16" s="41" customFormat="1" ht="15.95" customHeight="1">
      <c r="A80" s="776"/>
      <c r="B80" s="58"/>
      <c r="C80" s="58"/>
      <c r="D80" s="126"/>
      <c r="E80" s="385"/>
      <c r="F80" s="385"/>
      <c r="G80" s="385"/>
      <c r="H80" s="147"/>
      <c r="I80" s="238"/>
      <c r="J80" s="189"/>
      <c r="K80" s="189"/>
      <c r="L80" s="189"/>
      <c r="M80" s="189"/>
      <c r="N80" s="579"/>
      <c r="O80" s="409"/>
      <c r="P80" s="456"/>
    </row>
    <row r="81" spans="1:27" s="41" customFormat="1" ht="23.45" customHeight="1">
      <c r="A81" s="776"/>
      <c r="B81" s="770" t="s">
        <v>1628</v>
      </c>
      <c r="C81" s="798">
        <v>70</v>
      </c>
      <c r="D81" s="788">
        <f>J81/J82</f>
        <v>1.8295677799607071E-2</v>
      </c>
      <c r="E81" s="788">
        <f>K81/K82</f>
        <v>2.6755852842809364E-2</v>
      </c>
      <c r="F81" s="788">
        <f>L81/L82</f>
        <v>5.9709586069771649E-2</v>
      </c>
      <c r="G81" s="788">
        <f>M81/M82</f>
        <v>4.2153438516198964E-4</v>
      </c>
      <c r="H81" s="243" t="s">
        <v>955</v>
      </c>
      <c r="I81" s="216" t="s">
        <v>1629</v>
      </c>
      <c r="J81" s="234">
        <v>298</v>
      </c>
      <c r="K81" s="234">
        <v>440</v>
      </c>
      <c r="L81" s="234">
        <v>991</v>
      </c>
      <c r="M81" s="234">
        <v>7</v>
      </c>
      <c r="N81" s="772"/>
      <c r="O81" s="409"/>
      <c r="P81" s="456"/>
      <c r="Q81" s="409"/>
      <c r="R81" s="409"/>
      <c r="S81" s="409"/>
      <c r="T81" s="409"/>
      <c r="U81" s="409"/>
      <c r="V81" s="409"/>
      <c r="W81" s="409"/>
      <c r="X81" s="409"/>
      <c r="Y81" s="409"/>
      <c r="Z81" s="409"/>
      <c r="AA81" s="409"/>
    </row>
    <row r="82" spans="1:27" s="41" customFormat="1" ht="15.95" customHeight="1">
      <c r="A82" s="778"/>
      <c r="B82" s="784"/>
      <c r="C82" s="803"/>
      <c r="D82" s="789"/>
      <c r="E82" s="789"/>
      <c r="F82" s="789"/>
      <c r="G82" s="789"/>
      <c r="H82" s="251" t="s">
        <v>956</v>
      </c>
      <c r="I82" s="241" t="s">
        <v>1630</v>
      </c>
      <c r="J82" s="129">
        <v>16288</v>
      </c>
      <c r="K82" s="129">
        <v>16445</v>
      </c>
      <c r="L82" s="129">
        <v>16597</v>
      </c>
      <c r="M82" s="129">
        <v>16606</v>
      </c>
      <c r="N82" s="774"/>
      <c r="O82" s="409"/>
      <c r="P82" s="456"/>
      <c r="Q82" s="409"/>
      <c r="R82" s="409"/>
      <c r="S82" s="409"/>
      <c r="T82" s="409"/>
      <c r="U82" s="409"/>
      <c r="V82" s="409"/>
      <c r="W82" s="409"/>
      <c r="X82" s="409"/>
      <c r="Y82" s="409"/>
      <c r="Z82" s="409"/>
      <c r="AA82" s="409"/>
    </row>
    <row r="83" spans="1:27" s="41" customFormat="1" ht="15.95" customHeight="1">
      <c r="A83" s="49"/>
      <c r="B83" s="409"/>
      <c r="C83" s="409"/>
      <c r="D83" s="119"/>
      <c r="E83" s="119"/>
      <c r="F83" s="119"/>
      <c r="G83" s="119"/>
      <c r="H83" s="59"/>
      <c r="I83" s="239"/>
      <c r="J83" s="209"/>
      <c r="K83" s="209"/>
      <c r="L83" s="209"/>
      <c r="M83" s="209"/>
      <c r="N83" s="228"/>
      <c r="O83" s="409"/>
      <c r="P83" s="456"/>
      <c r="Q83" s="409"/>
      <c r="R83" s="409"/>
      <c r="S83" s="409"/>
      <c r="T83" s="409"/>
      <c r="U83" s="409"/>
      <c r="V83" s="409"/>
      <c r="W83" s="409"/>
      <c r="X83" s="409"/>
      <c r="Y83" s="409"/>
      <c r="Z83" s="409"/>
      <c r="AA83" s="409"/>
    </row>
    <row r="84" spans="1:27" s="409" customFormat="1" ht="30" customHeight="1">
      <c r="A84" s="775" t="s">
        <v>1571</v>
      </c>
      <c r="B84" s="171" t="s">
        <v>1572</v>
      </c>
      <c r="C84" s="171"/>
      <c r="D84" s="171"/>
      <c r="E84" s="171"/>
      <c r="F84" s="383"/>
      <c r="G84" s="612"/>
      <c r="H84" s="115"/>
      <c r="I84" s="115"/>
      <c r="J84" s="123"/>
      <c r="K84" s="380" t="s">
        <v>1573</v>
      </c>
      <c r="L84" s="380"/>
      <c r="M84" s="614"/>
      <c r="N84" s="230"/>
      <c r="O84" s="43"/>
      <c r="P84" s="457"/>
      <c r="Q84" s="44"/>
      <c r="R84" s="44"/>
      <c r="S84" s="44"/>
      <c r="T84" s="44"/>
      <c r="U84" s="44"/>
      <c r="V84" s="44"/>
      <c r="W84" s="44"/>
      <c r="X84" s="44"/>
      <c r="Y84" s="44"/>
      <c r="Z84" s="44"/>
      <c r="AA84" s="44"/>
    </row>
    <row r="85" spans="1:27" s="409" customFormat="1" ht="18.75" customHeight="1">
      <c r="A85" s="776"/>
      <c r="B85" s="769" t="s">
        <v>1574</v>
      </c>
      <c r="C85" s="771">
        <v>71</v>
      </c>
      <c r="D85" s="768">
        <f>J85/J86</f>
        <v>254.14889648737142</v>
      </c>
      <c r="E85" s="768">
        <f>K85/K86</f>
        <v>185.09887405791844</v>
      </c>
      <c r="F85" s="768">
        <f>L85/L86</f>
        <v>119.32561930251238</v>
      </c>
      <c r="G85" s="768">
        <f>M85/M86</f>
        <v>962.76142935991925</v>
      </c>
      <c r="H85" s="243" t="s">
        <v>957</v>
      </c>
      <c r="I85" s="236" t="s">
        <v>1575</v>
      </c>
      <c r="J85" s="655">
        <v>24856865.894483704</v>
      </c>
      <c r="K85" s="655">
        <v>43830812.728576966</v>
      </c>
      <c r="L85" s="655">
        <v>34264553.01367794</v>
      </c>
      <c r="M85" s="655">
        <v>5678040.7802962605</v>
      </c>
      <c r="N85" s="772"/>
      <c r="O85" s="428"/>
      <c r="P85" s="457"/>
      <c r="Q85" s="44"/>
      <c r="R85" s="44"/>
      <c r="S85" s="44"/>
      <c r="T85" s="44"/>
      <c r="U85" s="44"/>
      <c r="V85" s="44"/>
      <c r="W85" s="44"/>
      <c r="X85" s="44"/>
      <c r="Y85" s="44"/>
      <c r="Z85" s="44"/>
      <c r="AA85" s="44"/>
    </row>
    <row r="86" spans="1:27" s="409" customFormat="1" ht="18.75" customHeight="1">
      <c r="A86" s="776"/>
      <c r="B86" s="770"/>
      <c r="C86" s="771"/>
      <c r="D86" s="768"/>
      <c r="E86" s="768"/>
      <c r="F86" s="768"/>
      <c r="G86" s="768"/>
      <c r="H86" s="243" t="s">
        <v>958</v>
      </c>
      <c r="I86" s="297" t="s">
        <v>1576</v>
      </c>
      <c r="J86" s="656">
        <f>D11</f>
        <v>97804.343194222107</v>
      </c>
      <c r="K86" s="656">
        <v>236796.754986538</v>
      </c>
      <c r="L86" s="656">
        <f t="shared" ref="L86" si="5">F11</f>
        <v>287151.68807807314</v>
      </c>
      <c r="M86" s="656">
        <v>5897.6612555731899</v>
      </c>
      <c r="N86" s="772"/>
      <c r="O86" s="428"/>
      <c r="P86" s="457"/>
      <c r="Q86" s="44"/>
      <c r="R86" s="44"/>
      <c r="S86" s="44"/>
      <c r="T86" s="44"/>
      <c r="U86" s="44"/>
      <c r="V86" s="44"/>
      <c r="W86" s="44"/>
      <c r="X86" s="44"/>
      <c r="Y86" s="44"/>
      <c r="Z86" s="44"/>
      <c r="AA86" s="44"/>
    </row>
    <row r="87" spans="1:27" s="409" customFormat="1" ht="18.75" customHeight="1">
      <c r="A87" s="776"/>
      <c r="B87" s="58"/>
      <c r="C87" s="584"/>
      <c r="D87" s="208"/>
      <c r="E87" s="208"/>
      <c r="F87" s="382"/>
      <c r="G87" s="382"/>
      <c r="H87" s="264"/>
      <c r="I87" s="58"/>
      <c r="J87" s="653"/>
      <c r="K87" s="653"/>
      <c r="L87" s="653"/>
      <c r="M87" s="653"/>
      <c r="N87" s="639"/>
      <c r="O87" s="428"/>
      <c r="P87" s="457"/>
      <c r="Q87" s="44"/>
      <c r="R87" s="44"/>
      <c r="S87" s="44"/>
      <c r="T87" s="44"/>
      <c r="U87" s="44"/>
      <c r="V87" s="44"/>
      <c r="W87" s="44"/>
      <c r="X87" s="44"/>
      <c r="Y87" s="44"/>
      <c r="Z87" s="44"/>
      <c r="AA87" s="44"/>
    </row>
    <row r="88" spans="1:27" s="409" customFormat="1" ht="18.75" customHeight="1">
      <c r="A88" s="776"/>
      <c r="B88" s="769" t="s">
        <v>1577</v>
      </c>
      <c r="C88" s="771">
        <v>72</v>
      </c>
      <c r="D88" s="768">
        <f>J88/J89</f>
        <v>5.8585796986478963E-2</v>
      </c>
      <c r="E88" s="768">
        <f>K88/K89</f>
        <v>2.2660190848293814E-2</v>
      </c>
      <c r="F88" s="768">
        <f>L88/L89</f>
        <v>1.6505784312419156E-2</v>
      </c>
      <c r="G88" s="768">
        <f>M88/M89</f>
        <v>0.19222505797688974</v>
      </c>
      <c r="H88" s="243" t="s">
        <v>959</v>
      </c>
      <c r="I88" s="236" t="s">
        <v>1575</v>
      </c>
      <c r="J88" s="655">
        <f>J85</f>
        <v>24856865.894483704</v>
      </c>
      <c r="K88" s="655">
        <v>43830812.728576966</v>
      </c>
      <c r="L88" s="655">
        <f>L85</f>
        <v>34264553.01367794</v>
      </c>
      <c r="M88" s="655">
        <v>5678040.7802962605</v>
      </c>
      <c r="N88" s="571"/>
      <c r="O88" s="428"/>
      <c r="P88" s="457"/>
      <c r="Q88" s="44"/>
      <c r="R88" s="44"/>
      <c r="S88" s="44"/>
      <c r="T88" s="44"/>
      <c r="U88" s="44"/>
      <c r="V88" s="44"/>
      <c r="W88" s="44"/>
      <c r="X88" s="44"/>
      <c r="Y88" s="44"/>
      <c r="Z88" s="44"/>
      <c r="AA88" s="44"/>
    </row>
    <row r="89" spans="1:27" s="409" customFormat="1" ht="15" customHeight="1">
      <c r="A89" s="776"/>
      <c r="B89" s="770"/>
      <c r="C89" s="771"/>
      <c r="D89" s="768"/>
      <c r="E89" s="768"/>
      <c r="F89" s="768"/>
      <c r="G89" s="768"/>
      <c r="H89" s="243" t="s">
        <v>960</v>
      </c>
      <c r="I89" s="297" t="s">
        <v>1578</v>
      </c>
      <c r="J89" s="656">
        <f>D13</f>
        <v>424281432.92512399</v>
      </c>
      <c r="K89" s="656">
        <v>1934264941.63341</v>
      </c>
      <c r="L89" s="656">
        <f t="shared" ref="L89" si="6">F13</f>
        <v>2075911835.8221164</v>
      </c>
      <c r="M89" s="656">
        <v>29538504.709302276</v>
      </c>
      <c r="N89" s="571"/>
      <c r="O89" s="428"/>
      <c r="P89" s="457"/>
      <c r="Q89" s="44"/>
      <c r="R89" s="44"/>
      <c r="S89" s="44"/>
      <c r="T89" s="44"/>
      <c r="U89" s="44"/>
      <c r="V89" s="44"/>
      <c r="W89" s="44"/>
      <c r="X89" s="44"/>
      <c r="Y89" s="44"/>
      <c r="Z89" s="44"/>
      <c r="AA89" s="44"/>
    </row>
    <row r="90" spans="1:27" s="44" customFormat="1" ht="15" customHeight="1">
      <c r="A90" s="421"/>
      <c r="B90" s="422"/>
      <c r="C90" s="584"/>
      <c r="D90" s="423"/>
      <c r="E90" s="423"/>
      <c r="F90" s="423"/>
      <c r="G90" s="423"/>
      <c r="H90" s="424"/>
      <c r="I90" s="425"/>
      <c r="J90" s="426"/>
      <c r="K90" s="426"/>
      <c r="L90" s="426"/>
      <c r="M90" s="426"/>
      <c r="N90" s="579"/>
      <c r="O90" s="428"/>
      <c r="P90" s="457"/>
    </row>
    <row r="91" spans="1:27" s="409" customFormat="1" ht="15" customHeight="1">
      <c r="A91" s="419"/>
      <c r="B91" s="769" t="s">
        <v>1579</v>
      </c>
      <c r="C91" s="771">
        <v>73</v>
      </c>
      <c r="D91" s="768">
        <f>J91/J92</f>
        <v>0.90336078837294476</v>
      </c>
      <c r="E91" s="768">
        <f>K91/K92</f>
        <v>0.19256602471479006</v>
      </c>
      <c r="F91" s="768">
        <f>L91/L92</f>
        <v>0.15518995573662073</v>
      </c>
      <c r="G91" s="768">
        <f>M91/M92</f>
        <v>2.2174402850636699</v>
      </c>
      <c r="H91" s="243" t="s">
        <v>961</v>
      </c>
      <c r="I91" s="236" t="s">
        <v>1575</v>
      </c>
      <c r="J91" s="655">
        <v>407456.8915162948</v>
      </c>
      <c r="K91" s="655">
        <v>-5071206.2085769586</v>
      </c>
      <c r="L91" s="655">
        <v>-4509314.1284829443</v>
      </c>
      <c r="M91" s="655">
        <v>2404478.3015075759</v>
      </c>
      <c r="N91" s="772"/>
      <c r="O91" s="428"/>
      <c r="P91" s="457"/>
      <c r="Q91" s="44"/>
      <c r="R91" s="44"/>
      <c r="S91" s="44"/>
      <c r="T91" s="44"/>
      <c r="U91" s="44"/>
      <c r="V91" s="44"/>
      <c r="W91" s="44"/>
      <c r="X91" s="44"/>
      <c r="Y91" s="44"/>
      <c r="Z91" s="44"/>
      <c r="AA91" s="44"/>
    </row>
    <row r="92" spans="1:27" s="409" customFormat="1" ht="15" customHeight="1">
      <c r="A92" s="419"/>
      <c r="B92" s="770"/>
      <c r="C92" s="771"/>
      <c r="D92" s="768"/>
      <c r="E92" s="768"/>
      <c r="F92" s="768"/>
      <c r="G92" s="768"/>
      <c r="H92" s="243" t="s">
        <v>962</v>
      </c>
      <c r="I92" s="297" t="s">
        <v>1580</v>
      </c>
      <c r="J92" s="656">
        <f>D15</f>
        <v>451045.580858309</v>
      </c>
      <c r="K92" s="656">
        <v>-26334895.8679909</v>
      </c>
      <c r="L92" s="656">
        <f t="shared" ref="L92" si="7">F15</f>
        <v>-29056739.574923828</v>
      </c>
      <c r="M92" s="656">
        <v>1084348.6147986779</v>
      </c>
      <c r="N92" s="772"/>
      <c r="O92" s="428"/>
      <c r="P92" s="457"/>
      <c r="Q92" s="44"/>
      <c r="R92" s="44"/>
      <c r="S92" s="44"/>
      <c r="T92" s="44"/>
      <c r="U92" s="44"/>
      <c r="V92" s="44"/>
      <c r="W92" s="44"/>
      <c r="X92" s="44"/>
      <c r="Y92" s="44"/>
      <c r="Z92" s="44"/>
      <c r="AA92" s="44"/>
    </row>
    <row r="93" spans="1:27" s="409" customFormat="1" ht="15.75">
      <c r="A93" s="49"/>
      <c r="B93" s="42"/>
      <c r="C93" s="45"/>
      <c r="J93" s="44"/>
      <c r="K93" s="44"/>
      <c r="L93" s="44"/>
      <c r="M93" s="44"/>
      <c r="N93" s="472"/>
      <c r="O93" s="43"/>
      <c r="P93" s="457"/>
      <c r="Q93" s="44"/>
      <c r="R93" s="44"/>
      <c r="S93" s="44"/>
      <c r="T93" s="44"/>
      <c r="U93" s="44"/>
      <c r="V93" s="44"/>
      <c r="W93" s="44"/>
      <c r="X93" s="44"/>
      <c r="Y93" s="44"/>
      <c r="Z93" s="44"/>
      <c r="AA93" s="44"/>
    </row>
    <row r="94" spans="1:27" s="409" customFormat="1" ht="30" customHeight="1">
      <c r="A94" s="775" t="s">
        <v>1581</v>
      </c>
      <c r="B94" s="171" t="s">
        <v>1582</v>
      </c>
      <c r="C94" s="171"/>
      <c r="D94" s="171"/>
      <c r="E94" s="171"/>
      <c r="F94" s="383"/>
      <c r="G94" s="612"/>
      <c r="H94" s="115"/>
      <c r="I94" s="115"/>
      <c r="J94" s="657"/>
      <c r="K94" s="657"/>
      <c r="L94" s="657"/>
      <c r="M94" s="658"/>
      <c r="N94" s="230"/>
      <c r="O94" s="43"/>
      <c r="P94" s="458"/>
      <c r="Q94" s="44"/>
      <c r="R94" s="44"/>
      <c r="S94" s="44"/>
      <c r="T94" s="44"/>
      <c r="U94" s="44"/>
      <c r="V94" s="44"/>
      <c r="W94" s="44"/>
      <c r="X94" s="44"/>
      <c r="Y94" s="44"/>
      <c r="Z94" s="44"/>
      <c r="AA94" s="44"/>
    </row>
    <row r="95" spans="1:27" s="409" customFormat="1" ht="18.75" customHeight="1">
      <c r="A95" s="776"/>
      <c r="B95" s="769" t="s">
        <v>97</v>
      </c>
      <c r="C95" s="771">
        <v>74</v>
      </c>
      <c r="D95" s="768">
        <f>J95/J96</f>
        <v>384.07231652920501</v>
      </c>
      <c r="E95" s="768">
        <f>K95/K96</f>
        <v>413.22048092535744</v>
      </c>
      <c r="F95" s="768">
        <f>L95/L96</f>
        <v>276.57103073558193</v>
      </c>
      <c r="G95" s="768">
        <f>M95/M96</f>
        <v>1078.0793842289152</v>
      </c>
      <c r="H95" s="243" t="s">
        <v>963</v>
      </c>
      <c r="I95" s="236" t="s">
        <v>1583</v>
      </c>
      <c r="J95" s="655">
        <v>37563940.657222271</v>
      </c>
      <c r="K95" s="655">
        <v>97849268.977101266</v>
      </c>
      <c r="L95" s="655">
        <v>79417838.349215001</v>
      </c>
      <c r="M95" s="655">
        <v>6358147.0147990752</v>
      </c>
      <c r="N95" s="772"/>
      <c r="O95" s="428"/>
      <c r="P95" s="458"/>
      <c r="Q95" s="44"/>
      <c r="R95" s="44"/>
      <c r="S95" s="44"/>
      <c r="T95" s="44"/>
      <c r="U95" s="44"/>
      <c r="V95" s="44"/>
      <c r="W95" s="44"/>
      <c r="X95" s="44"/>
      <c r="Y95" s="44"/>
      <c r="Z95" s="44"/>
      <c r="AA95" s="44"/>
    </row>
    <row r="96" spans="1:27" s="409" customFormat="1" ht="18.75" customHeight="1">
      <c r="A96" s="776"/>
      <c r="B96" s="770"/>
      <c r="C96" s="771"/>
      <c r="D96" s="768"/>
      <c r="E96" s="768"/>
      <c r="F96" s="768"/>
      <c r="G96" s="768"/>
      <c r="H96" s="243" t="s">
        <v>964</v>
      </c>
      <c r="I96" s="297" t="s">
        <v>1791</v>
      </c>
      <c r="J96" s="656">
        <f>J86</f>
        <v>97804.343194222107</v>
      </c>
      <c r="K96" s="656">
        <v>236796.754986538</v>
      </c>
      <c r="L96" s="656">
        <f t="shared" ref="L96" si="8">L86</f>
        <v>287151.68807807314</v>
      </c>
      <c r="M96" s="656">
        <v>5897.6612555731899</v>
      </c>
      <c r="N96" s="772"/>
      <c r="O96" s="428"/>
      <c r="P96" s="458"/>
      <c r="Q96" s="44"/>
      <c r="R96" s="44"/>
      <c r="S96" s="44"/>
      <c r="T96" s="44"/>
      <c r="U96" s="44"/>
      <c r="V96" s="44"/>
      <c r="W96" s="44"/>
      <c r="X96" s="44"/>
      <c r="Y96" s="44"/>
      <c r="Z96" s="44"/>
      <c r="AA96" s="44"/>
    </row>
    <row r="97" spans="1:27" s="44" customFormat="1" ht="15" customHeight="1">
      <c r="A97" s="776"/>
      <c r="B97" s="422"/>
      <c r="C97" s="584"/>
      <c r="D97" s="423"/>
      <c r="E97" s="423"/>
      <c r="F97" s="423"/>
      <c r="G97" s="423"/>
      <c r="H97" s="424"/>
      <c r="I97" s="425"/>
      <c r="J97" s="426"/>
      <c r="K97" s="426"/>
      <c r="L97" s="426"/>
      <c r="M97" s="426"/>
      <c r="N97" s="639"/>
      <c r="O97" s="428"/>
      <c r="P97" s="457"/>
    </row>
    <row r="98" spans="1:27" s="409" customFormat="1" ht="18.75" customHeight="1">
      <c r="A98" s="776"/>
      <c r="B98" s="769" t="s">
        <v>98</v>
      </c>
      <c r="C98" s="771">
        <v>75</v>
      </c>
      <c r="D98" s="768">
        <f>J98/J99</f>
        <v>8.8535433658374227E-2</v>
      </c>
      <c r="E98" s="768">
        <f>K98/K99</f>
        <v>5.0587314525005783E-2</v>
      </c>
      <c r="F98" s="768">
        <f>L98/L99</f>
        <v>3.8256845487738847E-2</v>
      </c>
      <c r="G98" s="768">
        <f>M98/M99</f>
        <v>0.21524945414033653</v>
      </c>
      <c r="H98" s="243" t="s">
        <v>965</v>
      </c>
      <c r="I98" s="236" t="s">
        <v>1583</v>
      </c>
      <c r="J98" s="655">
        <f>J95</f>
        <v>37563940.657222271</v>
      </c>
      <c r="K98" s="655">
        <v>97849268.977101266</v>
      </c>
      <c r="L98" s="655">
        <f>L95</f>
        <v>79417838.349215001</v>
      </c>
      <c r="M98" s="655">
        <v>6358147.0147990752</v>
      </c>
      <c r="N98" s="571"/>
      <c r="O98" s="428"/>
      <c r="P98" s="457"/>
      <c r="Q98" s="44"/>
      <c r="R98" s="44"/>
      <c r="S98" s="44"/>
      <c r="T98" s="44"/>
      <c r="U98" s="44"/>
      <c r="V98" s="44"/>
      <c r="W98" s="44"/>
      <c r="X98" s="44"/>
      <c r="Y98" s="44"/>
      <c r="Z98" s="44"/>
      <c r="AA98" s="44"/>
    </row>
    <row r="99" spans="1:27" s="409" customFormat="1" ht="18.75" customHeight="1">
      <c r="A99" s="776"/>
      <c r="B99" s="770"/>
      <c r="C99" s="771"/>
      <c r="D99" s="768"/>
      <c r="E99" s="768"/>
      <c r="F99" s="768"/>
      <c r="G99" s="768"/>
      <c r="H99" s="243" t="s">
        <v>966</v>
      </c>
      <c r="I99" s="297" t="s">
        <v>1863</v>
      </c>
      <c r="J99" s="656">
        <f>J89</f>
        <v>424281432.92512399</v>
      </c>
      <c r="K99" s="656">
        <v>1934264941.63341</v>
      </c>
      <c r="L99" s="656">
        <f t="shared" ref="L99" si="9">L89</f>
        <v>2075911835.8221164</v>
      </c>
      <c r="M99" s="656">
        <v>29538504.709302276</v>
      </c>
      <c r="N99" s="571"/>
      <c r="O99" s="428"/>
      <c r="P99" s="457"/>
      <c r="Q99" s="44"/>
      <c r="R99" s="44"/>
      <c r="S99" s="44"/>
      <c r="T99" s="44"/>
      <c r="U99" s="44"/>
      <c r="V99" s="44"/>
      <c r="W99" s="44"/>
      <c r="X99" s="44"/>
      <c r="Y99" s="44"/>
      <c r="Z99" s="44"/>
      <c r="AA99" s="44"/>
    </row>
    <row r="100" spans="1:27" s="409" customFormat="1" ht="18.75" customHeight="1">
      <c r="A100" s="776"/>
      <c r="B100" s="58"/>
      <c r="C100" s="584"/>
      <c r="D100" s="208"/>
      <c r="E100" s="208"/>
      <c r="F100" s="382"/>
      <c r="G100" s="382"/>
      <c r="H100" s="264"/>
      <c r="I100" s="58"/>
      <c r="J100" s="653"/>
      <c r="K100" s="653"/>
      <c r="L100" s="463"/>
      <c r="M100" s="463"/>
      <c r="N100" s="579"/>
      <c r="O100" s="428"/>
      <c r="P100" s="457"/>
      <c r="Q100" s="44"/>
      <c r="R100" s="44"/>
      <c r="S100" s="44"/>
      <c r="T100" s="44"/>
      <c r="U100" s="44"/>
      <c r="V100" s="44"/>
      <c r="W100" s="44"/>
      <c r="X100" s="44"/>
      <c r="Y100" s="44"/>
      <c r="Z100" s="44"/>
      <c r="AA100" s="44"/>
    </row>
    <row r="101" spans="1:27" s="409" customFormat="1" ht="18.75" customHeight="1">
      <c r="A101" s="776"/>
      <c r="B101" s="769" t="s">
        <v>99</v>
      </c>
      <c r="C101" s="771">
        <v>76</v>
      </c>
      <c r="D101" s="768">
        <f>J101/J102</f>
        <v>1.3651677243040317</v>
      </c>
      <c r="E101" s="768">
        <f>K101/K102</f>
        <v>0.42989038019556641</v>
      </c>
      <c r="F101" s="768">
        <f>L101/L102</f>
        <v>0.35969682176192008</v>
      </c>
      <c r="G101" s="768">
        <f>M101/M102</f>
        <v>2.4830415762243181</v>
      </c>
      <c r="H101" s="243" t="s">
        <v>967</v>
      </c>
      <c r="I101" s="236" t="s">
        <v>1583</v>
      </c>
      <c r="J101" s="655">
        <v>615752.86917772784</v>
      </c>
      <c r="K101" s="655">
        <v>-11321118.397101259</v>
      </c>
      <c r="L101" s="655">
        <v>-10451616.875863906</v>
      </c>
      <c r="M101" s="655">
        <v>2692482.693666365</v>
      </c>
      <c r="N101" s="772"/>
      <c r="O101" s="428"/>
      <c r="P101" s="457"/>
      <c r="Q101" s="44"/>
      <c r="R101" s="44"/>
      <c r="S101" s="44"/>
      <c r="T101" s="44"/>
      <c r="U101" s="44"/>
      <c r="V101" s="44"/>
      <c r="W101" s="44"/>
      <c r="X101" s="44"/>
      <c r="Y101" s="44"/>
      <c r="Z101" s="44"/>
      <c r="AA101" s="44"/>
    </row>
    <row r="102" spans="1:27" s="409" customFormat="1" ht="15" customHeight="1">
      <c r="A102" s="778"/>
      <c r="B102" s="784"/>
      <c r="C102" s="785"/>
      <c r="D102" s="773"/>
      <c r="E102" s="773"/>
      <c r="F102" s="773"/>
      <c r="G102" s="773"/>
      <c r="H102" s="251" t="s">
        <v>968</v>
      </c>
      <c r="I102" s="298" t="s">
        <v>1584</v>
      </c>
      <c r="J102" s="659">
        <f>J92</f>
        <v>451045.580858309</v>
      </c>
      <c r="K102" s="659">
        <v>-26334895.8679909</v>
      </c>
      <c r="L102" s="659">
        <f t="shared" ref="L102" si="10">L92</f>
        <v>-29056739.574923828</v>
      </c>
      <c r="M102" s="659">
        <v>1084348.6147986779</v>
      </c>
      <c r="N102" s="774"/>
      <c r="O102" s="428"/>
      <c r="P102" s="457"/>
      <c r="Q102" s="44"/>
      <c r="R102" s="44"/>
      <c r="S102" s="44"/>
      <c r="T102" s="44"/>
      <c r="U102" s="44"/>
      <c r="V102" s="44"/>
      <c r="W102" s="44"/>
      <c r="X102" s="44"/>
      <c r="Y102" s="44"/>
      <c r="Z102" s="44"/>
      <c r="AA102" s="44"/>
    </row>
    <row r="103" spans="1:27" s="409" customFormat="1" ht="15.95" customHeight="1">
      <c r="A103" s="49"/>
      <c r="D103" s="119"/>
      <c r="E103" s="119"/>
      <c r="F103" s="119"/>
      <c r="G103" s="119"/>
      <c r="H103" s="59"/>
      <c r="I103" s="239"/>
      <c r="J103" s="209"/>
      <c r="K103" s="209"/>
      <c r="L103" s="209"/>
      <c r="M103" s="209"/>
      <c r="N103" s="174"/>
      <c r="P103" s="456"/>
    </row>
    <row r="104" spans="1:27" s="41" customFormat="1" ht="30.75" customHeight="1">
      <c r="A104" s="775" t="s">
        <v>1631</v>
      </c>
      <c r="B104" s="170" t="s">
        <v>1632</v>
      </c>
      <c r="C104" s="115"/>
      <c r="D104" s="116"/>
      <c r="E104" s="116"/>
      <c r="F104" s="116"/>
      <c r="G104" s="620"/>
      <c r="H104" s="263"/>
      <c r="I104" s="242"/>
      <c r="J104" s="123"/>
      <c r="K104" s="123"/>
      <c r="L104" s="123"/>
      <c r="M104" s="623"/>
      <c r="N104" s="230"/>
      <c r="O104" s="409"/>
      <c r="P104" s="456"/>
      <c r="Q104" s="409"/>
      <c r="R104" s="409"/>
      <c r="S104" s="409"/>
      <c r="T104" s="409"/>
      <c r="U104" s="409"/>
      <c r="V104" s="409"/>
      <c r="W104" s="409"/>
      <c r="X104" s="409"/>
      <c r="Y104" s="409"/>
      <c r="Z104" s="409"/>
      <c r="AA104" s="409"/>
    </row>
    <row r="105" spans="1:27" s="41" customFormat="1" ht="15.95" customHeight="1">
      <c r="A105" s="776"/>
      <c r="B105" s="805" t="s">
        <v>1858</v>
      </c>
      <c r="C105" s="807">
        <v>77</v>
      </c>
      <c r="D105" s="809" t="s">
        <v>1633</v>
      </c>
      <c r="E105" s="786">
        <f>K105*100/K106</f>
        <v>1953395.9284520994</v>
      </c>
      <c r="F105" s="786">
        <f>L105/L106</f>
        <v>18683.521073355674</v>
      </c>
      <c r="G105" s="786">
        <f>M105/M106</f>
        <v>36845.376452039825</v>
      </c>
      <c r="H105" s="264" t="s">
        <v>969</v>
      </c>
      <c r="I105" s="716" t="s">
        <v>1884</v>
      </c>
      <c r="J105" s="717" t="s">
        <v>59</v>
      </c>
      <c r="K105" s="718">
        <v>16114910856.992001</v>
      </c>
      <c r="L105" s="718">
        <v>15503193432.727999</v>
      </c>
      <c r="M105" s="718">
        <v>35569015766.364716</v>
      </c>
      <c r="N105" s="661"/>
      <c r="O105" s="409"/>
      <c r="P105" s="456"/>
      <c r="Q105" s="409"/>
      <c r="R105" s="409"/>
      <c r="S105" s="409"/>
      <c r="T105" s="409"/>
      <c r="U105" s="409"/>
      <c r="V105" s="409"/>
      <c r="W105" s="409"/>
      <c r="X105" s="409"/>
      <c r="Y105" s="409"/>
      <c r="Z105" s="409"/>
      <c r="AA105" s="409"/>
    </row>
    <row r="106" spans="1:27" s="41" customFormat="1" ht="15.95" customHeight="1">
      <c r="A106" s="778"/>
      <c r="B106" s="806"/>
      <c r="C106" s="808"/>
      <c r="D106" s="810"/>
      <c r="E106" s="787"/>
      <c r="F106" s="787"/>
      <c r="G106" s="787"/>
      <c r="H106" s="265" t="s">
        <v>970</v>
      </c>
      <c r="I106" s="719" t="s">
        <v>1857</v>
      </c>
      <c r="J106" s="720" t="s">
        <v>59</v>
      </c>
      <c r="K106" s="721">
        <v>824969</v>
      </c>
      <c r="L106" s="721">
        <v>829779</v>
      </c>
      <c r="M106" s="721">
        <v>965359</v>
      </c>
      <c r="N106" s="229"/>
      <c r="O106" s="409"/>
      <c r="P106" s="456"/>
      <c r="Q106" s="409"/>
      <c r="R106" s="409"/>
      <c r="S106" s="409"/>
      <c r="T106" s="409"/>
      <c r="U106" s="409"/>
      <c r="V106" s="409"/>
      <c r="W106" s="409"/>
      <c r="X106" s="409"/>
      <c r="Y106" s="409"/>
      <c r="Z106" s="409"/>
      <c r="AA106" s="409"/>
    </row>
    <row r="107" spans="1:27" s="41" customFormat="1" ht="15.95" customHeight="1">
      <c r="A107" s="409"/>
      <c r="B107" s="409"/>
      <c r="C107" s="409"/>
      <c r="D107" s="409"/>
      <c r="E107" s="409"/>
      <c r="F107" s="409"/>
      <c r="G107" s="409"/>
      <c r="H107" s="58"/>
      <c r="I107" s="58"/>
      <c r="J107" s="58"/>
      <c r="K107" s="58"/>
      <c r="L107" s="58"/>
      <c r="M107" s="58"/>
      <c r="N107" s="64"/>
      <c r="O107" s="409"/>
      <c r="P107" s="456"/>
      <c r="Q107" s="409"/>
      <c r="R107" s="409"/>
      <c r="S107" s="409"/>
      <c r="T107" s="409"/>
      <c r="U107" s="409"/>
      <c r="V107" s="409"/>
      <c r="W107" s="409"/>
      <c r="X107" s="409"/>
      <c r="Y107" s="409"/>
      <c r="Z107" s="409"/>
      <c r="AA107" s="409"/>
    </row>
    <row r="108" spans="1:27" s="41" customFormat="1" ht="28.7" customHeight="1">
      <c r="A108" s="783"/>
      <c r="B108" s="783"/>
      <c r="C108" s="783"/>
      <c r="D108" s="783"/>
      <c r="E108" s="783"/>
      <c r="F108" s="569"/>
      <c r="G108" s="598"/>
      <c r="H108" s="409"/>
      <c r="I108" s="409"/>
      <c r="J108" s="409"/>
      <c r="K108" s="53"/>
      <c r="L108" s="53"/>
      <c r="M108" s="53"/>
      <c r="N108" s="64"/>
      <c r="O108" s="409"/>
      <c r="P108" s="456"/>
      <c r="Q108" s="409"/>
      <c r="R108" s="409"/>
      <c r="S108" s="409"/>
      <c r="T108" s="409"/>
      <c r="U108" s="409"/>
      <c r="V108" s="409"/>
      <c r="W108" s="409"/>
      <c r="X108" s="409"/>
      <c r="Y108" s="409"/>
      <c r="Z108" s="409"/>
      <c r="AA108" s="409"/>
    </row>
    <row r="109" spans="1:27" s="41" customFormat="1">
      <c r="A109" s="308" t="s">
        <v>1634</v>
      </c>
      <c r="B109" s="64"/>
      <c r="C109" s="64"/>
      <c r="D109" s="64"/>
      <c r="E109" s="64"/>
      <c r="F109" s="64"/>
      <c r="G109" s="64"/>
      <c r="H109" s="409"/>
      <c r="I109" s="409"/>
      <c r="J109" s="409"/>
      <c r="K109" s="409"/>
      <c r="L109" s="409"/>
      <c r="M109" s="409"/>
      <c r="N109" s="64"/>
      <c r="O109" s="409"/>
      <c r="P109" s="456"/>
      <c r="Q109" s="409"/>
      <c r="R109" s="409"/>
      <c r="S109" s="409"/>
      <c r="T109" s="409"/>
      <c r="U109" s="409"/>
      <c r="V109" s="409"/>
      <c r="W109" s="409"/>
      <c r="X109" s="409"/>
      <c r="Y109" s="409"/>
      <c r="Z109" s="409"/>
      <c r="AA109" s="409"/>
    </row>
    <row r="110" spans="1:27" s="41" customFormat="1">
      <c r="A110" s="308" t="s">
        <v>1635</v>
      </c>
      <c r="B110" s="64"/>
      <c r="C110" s="64"/>
      <c r="D110" s="64"/>
      <c r="E110" s="64"/>
      <c r="F110" s="64"/>
      <c r="G110" s="64"/>
      <c r="H110" s="409"/>
      <c r="I110" s="409"/>
      <c r="J110" s="409"/>
      <c r="K110" s="409"/>
      <c r="L110" s="409"/>
      <c r="M110" s="409"/>
      <c r="N110" s="64"/>
      <c r="O110" s="409"/>
      <c r="P110" s="456"/>
      <c r="Q110" s="409"/>
      <c r="R110" s="409"/>
      <c r="S110" s="409"/>
      <c r="T110" s="409"/>
      <c r="U110" s="409"/>
      <c r="V110" s="409"/>
      <c r="W110" s="409"/>
      <c r="X110" s="409"/>
      <c r="Y110" s="409"/>
      <c r="Z110" s="409"/>
      <c r="AA110" s="409"/>
    </row>
    <row r="111" spans="1:27" s="41" customFormat="1">
      <c r="A111" s="308"/>
      <c r="B111" s="64"/>
      <c r="C111" s="64"/>
      <c r="D111" s="64"/>
      <c r="E111" s="64"/>
      <c r="F111" s="64"/>
      <c r="G111" s="64"/>
      <c r="H111" s="409"/>
      <c r="I111" s="409"/>
      <c r="J111" s="409"/>
      <c r="K111" s="409"/>
      <c r="L111" s="409"/>
      <c r="M111" s="409"/>
      <c r="N111" s="64"/>
      <c r="O111" s="409"/>
      <c r="P111" s="456"/>
      <c r="Q111" s="409"/>
      <c r="R111" s="409"/>
      <c r="S111" s="409"/>
      <c r="T111" s="409"/>
      <c r="U111" s="409"/>
      <c r="V111" s="409"/>
      <c r="W111" s="409"/>
      <c r="X111" s="409"/>
      <c r="Y111" s="409"/>
      <c r="Z111" s="409"/>
      <c r="AA111" s="409"/>
    </row>
    <row r="112" spans="1:27" s="41" customFormat="1">
      <c r="A112" s="308" t="s">
        <v>1636</v>
      </c>
      <c r="B112" s="64"/>
      <c r="C112" s="64"/>
      <c r="D112" s="64"/>
      <c r="E112" s="64"/>
      <c r="F112" s="64"/>
      <c r="G112" s="64"/>
      <c r="H112" s="409"/>
      <c r="I112" s="409"/>
      <c r="J112" s="409"/>
      <c r="K112" s="409"/>
      <c r="L112" s="409"/>
      <c r="M112" s="409"/>
      <c r="N112" s="64"/>
      <c r="O112" s="409"/>
      <c r="P112" s="456"/>
      <c r="Q112" s="409"/>
      <c r="R112" s="409"/>
      <c r="S112" s="409"/>
      <c r="T112" s="409"/>
      <c r="U112" s="409"/>
      <c r="V112" s="409"/>
      <c r="W112" s="409"/>
      <c r="X112" s="409"/>
      <c r="Y112" s="409"/>
      <c r="Z112" s="409"/>
      <c r="AA112" s="409"/>
    </row>
    <row r="113" spans="1:16" s="41" customFormat="1" ht="14.25" customHeight="1">
      <c r="A113" s="308" t="s">
        <v>1637</v>
      </c>
      <c r="B113" s="64"/>
      <c r="C113" s="64"/>
      <c r="D113" s="64"/>
      <c r="E113" s="64"/>
      <c r="F113" s="64"/>
      <c r="G113" s="64"/>
      <c r="H113" s="409"/>
      <c r="I113" s="409"/>
      <c r="J113" s="409"/>
      <c r="K113" s="409"/>
      <c r="L113" s="409"/>
      <c r="M113" s="409"/>
      <c r="N113" s="64"/>
      <c r="O113" s="409"/>
      <c r="P113" s="456"/>
    </row>
    <row r="114" spans="1:16" s="409" customFormat="1" ht="14.25" customHeight="1">
      <c r="A114" s="308" t="s">
        <v>1638</v>
      </c>
      <c r="B114" s="64"/>
      <c r="C114" s="64"/>
      <c r="D114" s="64"/>
      <c r="E114" s="64"/>
      <c r="F114" s="64"/>
      <c r="G114" s="64"/>
      <c r="N114" s="64"/>
      <c r="P114" s="456"/>
    </row>
    <row r="115" spans="1:16">
      <c r="A115" s="308" t="s">
        <v>1639</v>
      </c>
      <c r="B115" s="77"/>
      <c r="C115" s="77"/>
      <c r="D115" s="77"/>
      <c r="E115" s="77"/>
      <c r="F115" s="77"/>
      <c r="G115" s="77"/>
    </row>
    <row r="116" spans="1:16">
      <c r="A116" s="460"/>
    </row>
    <row r="117" spans="1:16">
      <c r="A117" s="460" t="s">
        <v>1885</v>
      </c>
    </row>
    <row r="118" spans="1:16">
      <c r="A118" s="460" t="s">
        <v>1883</v>
      </c>
    </row>
  </sheetData>
  <mergeCells count="173">
    <mergeCell ref="G85:G86"/>
    <mergeCell ref="G88:G89"/>
    <mergeCell ref="G91:G92"/>
    <mergeCell ref="G95:G96"/>
    <mergeCell ref="G98:G99"/>
    <mergeCell ref="G101:G102"/>
    <mergeCell ref="G105:G106"/>
    <mergeCell ref="G23:G24"/>
    <mergeCell ref="G26:G27"/>
    <mergeCell ref="G29:G30"/>
    <mergeCell ref="G36:G37"/>
    <mergeCell ref="G39:G40"/>
    <mergeCell ref="G42:G43"/>
    <mergeCell ref="G65:G66"/>
    <mergeCell ref="B19:E19"/>
    <mergeCell ref="N85:N86"/>
    <mergeCell ref="B88:B89"/>
    <mergeCell ref="C88:C89"/>
    <mergeCell ref="D88:D89"/>
    <mergeCell ref="E88:E89"/>
    <mergeCell ref="F88:F89"/>
    <mergeCell ref="N91:N92"/>
    <mergeCell ref="N101:N102"/>
    <mergeCell ref="N95:N96"/>
    <mergeCell ref="E91:E92"/>
    <mergeCell ref="F91:F92"/>
    <mergeCell ref="F95:F96"/>
    <mergeCell ref="B101:B102"/>
    <mergeCell ref="C101:C102"/>
    <mergeCell ref="D101:D102"/>
    <mergeCell ref="E101:E102"/>
    <mergeCell ref="F101:F102"/>
    <mergeCell ref="B98:B99"/>
    <mergeCell ref="C98:C99"/>
    <mergeCell ref="D98:D99"/>
    <mergeCell ref="E98:E99"/>
    <mergeCell ref="F98:F99"/>
    <mergeCell ref="F85:F86"/>
    <mergeCell ref="A61:A72"/>
    <mergeCell ref="C62:C63"/>
    <mergeCell ref="D62:D63"/>
    <mergeCell ref="E62:E63"/>
    <mergeCell ref="F62:F63"/>
    <mergeCell ref="B65:B66"/>
    <mergeCell ref="C65:C66"/>
    <mergeCell ref="D65:D66"/>
    <mergeCell ref="E65:E66"/>
    <mergeCell ref="F65:F66"/>
    <mergeCell ref="B68:B69"/>
    <mergeCell ref="C68:C69"/>
    <mergeCell ref="D68:D69"/>
    <mergeCell ref="E68:E69"/>
    <mergeCell ref="F68:F69"/>
    <mergeCell ref="B71:B72"/>
    <mergeCell ref="C71:C72"/>
    <mergeCell ref="D71:D72"/>
    <mergeCell ref="E71:E72"/>
    <mergeCell ref="N32:N33"/>
    <mergeCell ref="D29:D30"/>
    <mergeCell ref="E29:E30"/>
    <mergeCell ref="F29:F30"/>
    <mergeCell ref="B32:B33"/>
    <mergeCell ref="C32:C33"/>
    <mergeCell ref="D32:D33"/>
    <mergeCell ref="E32:E33"/>
    <mergeCell ref="F32:F33"/>
    <mergeCell ref="B39:B40"/>
    <mergeCell ref="C39:C40"/>
    <mergeCell ref="D39:D40"/>
    <mergeCell ref="E39:E40"/>
    <mergeCell ref="D42:D43"/>
    <mergeCell ref="E42:E43"/>
    <mergeCell ref="B42:B43"/>
    <mergeCell ref="C42:C43"/>
    <mergeCell ref="B45:B46"/>
    <mergeCell ref="B55:B56"/>
    <mergeCell ref="A48:A59"/>
    <mergeCell ref="C49:C50"/>
    <mergeCell ref="D49:D50"/>
    <mergeCell ref="E49:E50"/>
    <mergeCell ref="F49:F50"/>
    <mergeCell ref="B52:B53"/>
    <mergeCell ref="C52:C53"/>
    <mergeCell ref="D52:D53"/>
    <mergeCell ref="E52:E53"/>
    <mergeCell ref="C55:C56"/>
    <mergeCell ref="B58:B59"/>
    <mergeCell ref="C58:C59"/>
    <mergeCell ref="D58:D59"/>
    <mergeCell ref="E58:E59"/>
    <mergeCell ref="F58:F59"/>
    <mergeCell ref="D55:D56"/>
    <mergeCell ref="E55:E56"/>
    <mergeCell ref="F55:F56"/>
    <mergeCell ref="A22:A33"/>
    <mergeCell ref="C23:C24"/>
    <mergeCell ref="D23:D24"/>
    <mergeCell ref="E23:E24"/>
    <mergeCell ref="F23:F24"/>
    <mergeCell ref="B26:B27"/>
    <mergeCell ref="C26:C27"/>
    <mergeCell ref="D26:D27"/>
    <mergeCell ref="E26:E27"/>
    <mergeCell ref="F26:F27"/>
    <mergeCell ref="B29:B30"/>
    <mergeCell ref="C29:C30"/>
    <mergeCell ref="A108:E108"/>
    <mergeCell ref="B91:B92"/>
    <mergeCell ref="A84:A89"/>
    <mergeCell ref="B85:B86"/>
    <mergeCell ref="C85:C86"/>
    <mergeCell ref="D85:D86"/>
    <mergeCell ref="E85:E86"/>
    <mergeCell ref="A94:A102"/>
    <mergeCell ref="B95:B96"/>
    <mergeCell ref="C95:C96"/>
    <mergeCell ref="D95:D96"/>
    <mergeCell ref="E95:E96"/>
    <mergeCell ref="C91:C92"/>
    <mergeCell ref="D91:D92"/>
    <mergeCell ref="A104:A106"/>
    <mergeCell ref="B105:B106"/>
    <mergeCell ref="C105:C106"/>
    <mergeCell ref="D105:D106"/>
    <mergeCell ref="E105:E106"/>
    <mergeCell ref="F45:F46"/>
    <mergeCell ref="D78:D79"/>
    <mergeCell ref="E78:E79"/>
    <mergeCell ref="C36:C37"/>
    <mergeCell ref="D36:D37"/>
    <mergeCell ref="E36:E37"/>
    <mergeCell ref="N75:N76"/>
    <mergeCell ref="N81:N82"/>
    <mergeCell ref="N49:N50"/>
    <mergeCell ref="N55:N56"/>
    <mergeCell ref="F42:F43"/>
    <mergeCell ref="N58:N59"/>
    <mergeCell ref="N71:N72"/>
    <mergeCell ref="C81:C82"/>
    <mergeCell ref="F71:F72"/>
    <mergeCell ref="F52:F53"/>
    <mergeCell ref="G68:G69"/>
    <mergeCell ref="G75:G76"/>
    <mergeCell ref="G78:G79"/>
    <mergeCell ref="G81:G82"/>
    <mergeCell ref="G49:G50"/>
    <mergeCell ref="G52:G53"/>
    <mergeCell ref="G55:G56"/>
    <mergeCell ref="G62:G63"/>
    <mergeCell ref="N19:N20"/>
    <mergeCell ref="F105:F106"/>
    <mergeCell ref="F75:F76"/>
    <mergeCell ref="F78:F79"/>
    <mergeCell ref="F81:F82"/>
    <mergeCell ref="A3:A17"/>
    <mergeCell ref="A19:A20"/>
    <mergeCell ref="A35:A46"/>
    <mergeCell ref="A74:A82"/>
    <mergeCell ref="C45:C46"/>
    <mergeCell ref="B75:B76"/>
    <mergeCell ref="C75:C76"/>
    <mergeCell ref="B78:B79"/>
    <mergeCell ref="C78:C79"/>
    <mergeCell ref="N45:N46"/>
    <mergeCell ref="B81:B82"/>
    <mergeCell ref="D45:D46"/>
    <mergeCell ref="E45:E46"/>
    <mergeCell ref="D75:D76"/>
    <mergeCell ref="E75:E76"/>
    <mergeCell ref="D81:D82"/>
    <mergeCell ref="E81:E82"/>
    <mergeCell ref="F36:F37"/>
    <mergeCell ref="F39:F40"/>
  </mergeCells>
  <pageMargins left="0.7" right="0.7" top="0.75" bottom="0.75" header="0.3" footer="0.3"/>
  <pageSetup scale="75" fitToWidth="0" fitToHeight="0" orientation="landscape" r:id="rId1"/>
  <headerFooter>
    <oddFooter>&amp;RMay 1, 2019</oddFooter>
  </headerFooter>
  <colBreaks count="1" manualBreakCount="1">
    <brk id="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6">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564" t="s">
        <v>1640</v>
      </c>
    </row>
    <row r="2" spans="1:1" ht="18.75">
      <c r="A2" s="8" t="s">
        <v>39</v>
      </c>
    </row>
    <row r="3" spans="1:1" ht="18.75">
      <c r="A3" s="7"/>
    </row>
  </sheetData>
  <pageMargins left="0.7" right="0.7" top="0.75" bottom="0.75" header="0.3" footer="0.3"/>
  <pageSetup fitToWidth="0" fitToHeight="0" orientation="portrait" r:id="rId1"/>
  <headerFooter>
    <oddFooter>&amp;RMay 1, 2019</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XFA153"/>
  <sheetViews>
    <sheetView zoomScale="90" zoomScaleNormal="90" zoomScaleSheetLayoutView="90" workbookViewId="0">
      <pane ySplit="2" topLeftCell="A108" activePane="bottomLeft" state="frozen"/>
      <selection sqref="A1:A2"/>
      <selection pane="bottomLeft" activeCell="H130" sqref="H130"/>
    </sheetView>
  </sheetViews>
  <sheetFormatPr defaultColWidth="9.140625" defaultRowHeight="15"/>
  <cols>
    <col min="1" max="1" width="15" style="38" customWidth="1"/>
    <col min="2" max="2" width="57.42578125" style="38" customWidth="1"/>
    <col min="3" max="3" width="5.7109375" style="38" customWidth="1"/>
    <col min="4" max="7" width="13.7109375" style="38" customWidth="1"/>
    <col min="8" max="8" width="6.85546875" style="38" customWidth="1"/>
    <col min="9" max="9" width="49.7109375" style="38" bestFit="1" customWidth="1"/>
    <col min="10" max="10" width="13.7109375" style="38" customWidth="1"/>
    <col min="11" max="11" width="19.140625" style="38" bestFit="1" customWidth="1"/>
    <col min="12" max="12" width="17.5703125" style="38" bestFit="1" customWidth="1"/>
    <col min="13" max="13" width="16.7109375" style="38" customWidth="1"/>
    <col min="14" max="14" width="57.140625" style="77" customWidth="1"/>
    <col min="15" max="15" width="6.85546875" style="38" customWidth="1"/>
    <col min="16" max="16" width="13.140625" style="38" customWidth="1"/>
    <col min="17" max="16384" width="9.140625" style="38"/>
  </cols>
  <sheetData>
    <row r="1" spans="1:14" ht="24.95" customHeight="1">
      <c r="A1" s="220" t="s">
        <v>1641</v>
      </c>
    </row>
    <row r="2" spans="1:14" ht="38.1" customHeight="1">
      <c r="A2" s="393" t="s">
        <v>27</v>
      </c>
      <c r="B2" s="394" t="s">
        <v>1563</v>
      </c>
      <c r="C2" s="395" t="s">
        <v>1564</v>
      </c>
      <c r="D2" s="441">
        <v>2016</v>
      </c>
      <c r="E2" s="441">
        <v>2017</v>
      </c>
      <c r="F2" s="441">
        <v>2018</v>
      </c>
      <c r="G2" s="624">
        <v>2019</v>
      </c>
      <c r="H2" s="396" t="s">
        <v>1565</v>
      </c>
      <c r="I2" s="397"/>
      <c r="J2" s="398">
        <v>2016</v>
      </c>
      <c r="K2" s="398">
        <v>2017</v>
      </c>
      <c r="L2" s="398">
        <v>2018</v>
      </c>
      <c r="M2" s="625">
        <v>2019</v>
      </c>
      <c r="N2" s="399" t="s">
        <v>1566</v>
      </c>
    </row>
    <row r="3" spans="1:14" s="41" customFormat="1" ht="60">
      <c r="A3" s="775" t="s">
        <v>53</v>
      </c>
      <c r="B3" s="127" t="s">
        <v>1642</v>
      </c>
      <c r="C3" s="272"/>
      <c r="D3" s="116"/>
      <c r="E3" s="116"/>
      <c r="F3" s="116"/>
      <c r="G3" s="620"/>
      <c r="H3" s="115"/>
      <c r="I3" s="244"/>
      <c r="J3" s="127"/>
      <c r="K3" s="127"/>
      <c r="L3" s="127"/>
      <c r="M3" s="590"/>
      <c r="N3" s="230"/>
    </row>
    <row r="4" spans="1:14" s="41" customFormat="1" ht="15.95" customHeight="1">
      <c r="A4" s="776"/>
      <c r="B4" s="102" t="s">
        <v>173</v>
      </c>
      <c r="C4" s="246">
        <v>78</v>
      </c>
      <c r="D4" s="436">
        <v>929.27079517745756</v>
      </c>
      <c r="E4" s="436">
        <v>491.41787051347353</v>
      </c>
      <c r="F4" s="436">
        <v>219.03197422503709</v>
      </c>
      <c r="G4" s="436">
        <v>472.46451493200942</v>
      </c>
      <c r="H4" s="117"/>
      <c r="I4" s="247"/>
      <c r="J4" s="164"/>
      <c r="K4" s="164"/>
      <c r="L4" s="164"/>
      <c r="M4" s="164"/>
      <c r="N4" s="578"/>
    </row>
    <row r="5" spans="1:14" s="409" customFormat="1" ht="15.95" customHeight="1">
      <c r="A5" s="776"/>
      <c r="B5" s="102" t="s">
        <v>175</v>
      </c>
      <c r="C5" s="246">
        <v>79</v>
      </c>
      <c r="D5" s="436">
        <v>740.14404512616363</v>
      </c>
      <c r="E5" s="436">
        <v>318.91910754790689</v>
      </c>
      <c r="F5" s="436">
        <v>142.14357720803355</v>
      </c>
      <c r="G5" s="436">
        <v>375.30491883338573</v>
      </c>
      <c r="H5" s="117"/>
      <c r="I5" s="247"/>
      <c r="J5" s="164"/>
      <c r="K5" s="164"/>
      <c r="L5" s="164"/>
      <c r="M5" s="164"/>
      <c r="N5" s="578"/>
    </row>
    <row r="6" spans="1:14" s="409" customFormat="1" ht="15.95" customHeight="1">
      <c r="A6" s="776"/>
      <c r="B6" s="102" t="s">
        <v>176</v>
      </c>
      <c r="C6" s="246">
        <v>80</v>
      </c>
      <c r="D6" s="436">
        <v>3515134.8480861313</v>
      </c>
      <c r="E6" s="436">
        <v>1927660.3566466852</v>
      </c>
      <c r="F6" s="436">
        <v>1278348.796947879</v>
      </c>
      <c r="G6" s="436">
        <v>2351367.3470587926</v>
      </c>
      <c r="H6" s="117"/>
      <c r="I6" s="247"/>
      <c r="J6" s="164"/>
      <c r="K6" s="164"/>
      <c r="L6" s="164"/>
      <c r="M6" s="164"/>
      <c r="N6" s="578"/>
    </row>
    <row r="7" spans="1:14" s="409" customFormat="1" ht="15.95" customHeight="1">
      <c r="A7" s="776"/>
      <c r="B7" s="102" t="s">
        <v>177</v>
      </c>
      <c r="C7" s="246">
        <v>81</v>
      </c>
      <c r="D7" s="436">
        <v>2625359.8568609315</v>
      </c>
      <c r="E7" s="436">
        <v>1313895.7263670263</v>
      </c>
      <c r="F7" s="436">
        <v>825918.07880019047</v>
      </c>
      <c r="G7" s="436">
        <v>1668325.764766549</v>
      </c>
      <c r="H7" s="117"/>
      <c r="I7" s="247"/>
      <c r="J7" s="164"/>
      <c r="K7" s="164"/>
      <c r="L7" s="164"/>
      <c r="M7" s="164"/>
      <c r="N7" s="578"/>
    </row>
    <row r="8" spans="1:14" s="409" customFormat="1" ht="15.95" customHeight="1">
      <c r="A8" s="776"/>
      <c r="B8" s="102" t="s">
        <v>178</v>
      </c>
      <c r="C8" s="246">
        <v>82</v>
      </c>
      <c r="D8" s="436">
        <v>40721.875985925755</v>
      </c>
      <c r="E8" s="436">
        <v>36224.955523545803</v>
      </c>
      <c r="F8" s="436">
        <v>10484.676605899693</v>
      </c>
      <c r="G8" s="436">
        <v>24608.467718135285</v>
      </c>
      <c r="H8" s="117"/>
      <c r="I8" s="247"/>
      <c r="J8" s="164"/>
      <c r="K8" s="164"/>
      <c r="L8" s="164"/>
      <c r="M8" s="164"/>
      <c r="N8" s="578"/>
    </row>
    <row r="9" spans="1:14" s="409" customFormat="1" ht="15.95" customHeight="1">
      <c r="A9" s="776"/>
      <c r="B9" s="102" t="s">
        <v>180</v>
      </c>
      <c r="C9" s="246">
        <v>83</v>
      </c>
      <c r="D9" s="436">
        <v>25268.224979089129</v>
      </c>
      <c r="E9" s="436">
        <v>24024.130264612726</v>
      </c>
      <c r="F9" s="436">
        <v>5865.7814489256234</v>
      </c>
      <c r="G9" s="436">
        <v>13695.783272898685</v>
      </c>
      <c r="H9" s="117"/>
      <c r="I9" s="247"/>
      <c r="J9" s="164"/>
      <c r="K9" s="164"/>
      <c r="L9" s="164"/>
      <c r="M9" s="164"/>
      <c r="N9" s="578"/>
    </row>
    <row r="10" spans="1:14" s="409" customFormat="1" ht="15.95" customHeight="1">
      <c r="A10" s="776"/>
      <c r="B10" s="102" t="s">
        <v>181</v>
      </c>
      <c r="C10" s="246">
        <v>84</v>
      </c>
      <c r="D10" s="436">
        <v>12212.805663345569</v>
      </c>
      <c r="E10" s="436">
        <v>6857.0031069133192</v>
      </c>
      <c r="F10" s="436">
        <v>2944.1001747175792</v>
      </c>
      <c r="G10" s="436">
        <v>1509.0301823954469</v>
      </c>
      <c r="H10" s="117"/>
      <c r="I10" s="247"/>
      <c r="J10" s="164"/>
      <c r="K10" s="164"/>
      <c r="L10" s="164"/>
      <c r="M10" s="164"/>
      <c r="N10" s="578"/>
    </row>
    <row r="11" spans="1:14" s="409" customFormat="1" ht="15.95" customHeight="1">
      <c r="A11" s="776"/>
      <c r="B11" s="102" t="s">
        <v>182</v>
      </c>
      <c r="C11" s="246">
        <v>85</v>
      </c>
      <c r="D11" s="436">
        <v>9561.106466467374</v>
      </c>
      <c r="E11" s="436">
        <v>4339.8669662691809</v>
      </c>
      <c r="F11" s="436">
        <v>1803.5670695796587</v>
      </c>
      <c r="G11" s="436">
        <v>1186.4867226503263</v>
      </c>
      <c r="H11" s="117"/>
      <c r="I11" s="247"/>
      <c r="J11" s="164"/>
      <c r="K11" s="164"/>
      <c r="L11" s="164"/>
      <c r="M11" s="164"/>
      <c r="N11" s="578"/>
    </row>
    <row r="12" spans="1:14" s="409" customFormat="1" ht="15.95" customHeight="1">
      <c r="A12" s="776"/>
      <c r="B12" s="102" t="s">
        <v>183</v>
      </c>
      <c r="C12" s="246">
        <v>86</v>
      </c>
      <c r="D12" s="436">
        <v>46049141.974360339</v>
      </c>
      <c r="E12" s="436">
        <v>25237042.285346583</v>
      </c>
      <c r="F12" s="436">
        <v>16714964.959891923</v>
      </c>
      <c r="G12" s="436">
        <v>14804156.202913992</v>
      </c>
      <c r="H12" s="117"/>
      <c r="I12" s="247"/>
      <c r="J12" s="164"/>
      <c r="K12" s="164"/>
      <c r="L12" s="164"/>
      <c r="M12" s="164"/>
      <c r="N12" s="578"/>
    </row>
    <row r="13" spans="1:14" s="409" customFormat="1" ht="15.95" customHeight="1">
      <c r="A13" s="776"/>
      <c r="B13" s="102" t="s">
        <v>184</v>
      </c>
      <c r="C13" s="246">
        <v>87</v>
      </c>
      <c r="D13" s="436">
        <v>33164544.343028806</v>
      </c>
      <c r="E13" s="436">
        <v>16538879.534338683</v>
      </c>
      <c r="F13" s="436">
        <v>10317369.910208927</v>
      </c>
      <c r="G13" s="436">
        <v>10036625.689705309</v>
      </c>
      <c r="H13" s="117"/>
      <c r="I13" s="247"/>
      <c r="J13" s="164"/>
      <c r="K13" s="164"/>
      <c r="L13" s="164"/>
      <c r="M13" s="164"/>
      <c r="N13" s="578"/>
    </row>
    <row r="14" spans="1:14" s="409" customFormat="1" ht="15.95" customHeight="1">
      <c r="A14" s="776"/>
      <c r="B14" s="22" t="s">
        <v>185</v>
      </c>
      <c r="C14" s="246">
        <v>88</v>
      </c>
      <c r="D14" s="273">
        <v>560964.19382027769</v>
      </c>
      <c r="E14" s="273">
        <v>525635.65437626862</v>
      </c>
      <c r="F14" s="273">
        <v>167769.44976755657</v>
      </c>
      <c r="G14" s="273">
        <v>345872.63006051077</v>
      </c>
      <c r="H14" s="58"/>
      <c r="I14" s="126"/>
      <c r="J14" s="117"/>
      <c r="K14" s="117"/>
      <c r="L14" s="117"/>
      <c r="M14" s="117"/>
      <c r="N14" s="578"/>
    </row>
    <row r="15" spans="1:14" s="409" customFormat="1" ht="15.95" customHeight="1">
      <c r="A15" s="776"/>
      <c r="B15" s="22" t="s">
        <v>186</v>
      </c>
      <c r="C15" s="246">
        <v>89</v>
      </c>
      <c r="D15" s="312">
        <v>371293.58326287294</v>
      </c>
      <c r="E15" s="312">
        <v>349439.29916558019</v>
      </c>
      <c r="F15" s="312">
        <v>99843.581838185171</v>
      </c>
      <c r="G15" s="312">
        <v>200510.07670012189</v>
      </c>
      <c r="H15" s="117"/>
      <c r="I15" s="319"/>
      <c r="J15" s="164"/>
      <c r="K15" s="164"/>
      <c r="L15" s="164"/>
      <c r="M15" s="164"/>
      <c r="N15" s="578"/>
    </row>
    <row r="16" spans="1:14" s="41" customFormat="1" ht="15.95" customHeight="1">
      <c r="A16" s="776"/>
      <c r="B16" s="388"/>
      <c r="C16" s="389"/>
      <c r="D16" s="390"/>
      <c r="E16" s="390"/>
      <c r="F16" s="390"/>
      <c r="G16" s="390"/>
      <c r="H16" s="391"/>
      <c r="I16" s="392"/>
      <c r="J16" s="391"/>
      <c r="K16" s="391"/>
      <c r="L16" s="391"/>
      <c r="M16" s="391"/>
      <c r="N16" s="473"/>
    </row>
    <row r="17" spans="1:14" s="41" customFormat="1" ht="15.95" customHeight="1">
      <c r="A17" s="776"/>
      <c r="B17" s="22" t="s">
        <v>188</v>
      </c>
      <c r="C17" s="246">
        <v>90</v>
      </c>
      <c r="D17" s="273">
        <v>179.66311391256937</v>
      </c>
      <c r="E17" s="273">
        <v>3.2145977314806737</v>
      </c>
      <c r="F17" s="273">
        <v>0</v>
      </c>
      <c r="G17" s="273">
        <v>612.81753846723996</v>
      </c>
      <c r="H17" s="117"/>
      <c r="I17" s="247"/>
      <c r="J17" s="164"/>
      <c r="K17" s="164"/>
      <c r="L17" s="164"/>
      <c r="M17" s="164"/>
      <c r="N17" s="578"/>
    </row>
    <row r="18" spans="1:14" s="41" customFormat="1" ht="15.95" customHeight="1">
      <c r="A18" s="776"/>
      <c r="B18" s="22" t="s">
        <v>189</v>
      </c>
      <c r="C18" s="246">
        <v>91</v>
      </c>
      <c r="D18" s="273">
        <v>136.97370720813427</v>
      </c>
      <c r="E18" s="273">
        <v>2.4964126509166493</v>
      </c>
      <c r="F18" s="273">
        <v>0</v>
      </c>
      <c r="G18" s="273">
        <v>466.77326383783571</v>
      </c>
      <c r="H18" s="117"/>
      <c r="I18" s="247"/>
      <c r="J18" s="164"/>
      <c r="K18" s="164"/>
      <c r="L18" s="164"/>
      <c r="M18" s="164"/>
      <c r="N18" s="578"/>
    </row>
    <row r="19" spans="1:14" s="409" customFormat="1" ht="15.95" customHeight="1">
      <c r="A19" s="776"/>
      <c r="B19" s="22" t="s">
        <v>190</v>
      </c>
      <c r="C19" s="246">
        <v>92</v>
      </c>
      <c r="D19" s="273">
        <v>964484.10927345138</v>
      </c>
      <c r="E19" s="273">
        <v>75731.238205650938</v>
      </c>
      <c r="F19" s="273">
        <v>0</v>
      </c>
      <c r="G19" s="273">
        <v>1505805.4656984</v>
      </c>
      <c r="H19" s="117"/>
      <c r="I19" s="247"/>
      <c r="J19" s="164"/>
      <c r="K19" s="164"/>
      <c r="L19" s="164"/>
      <c r="M19" s="164"/>
      <c r="N19" s="578"/>
    </row>
    <row r="20" spans="1:14" s="409" customFormat="1" ht="15.95" customHeight="1">
      <c r="A20" s="776"/>
      <c r="B20" s="22" t="s">
        <v>191</v>
      </c>
      <c r="C20" s="246">
        <v>93</v>
      </c>
      <c r="D20" s="273">
        <v>695274.22810670407</v>
      </c>
      <c r="E20" s="273">
        <v>51888.273623867812</v>
      </c>
      <c r="F20" s="273">
        <v>0</v>
      </c>
      <c r="G20" s="273">
        <v>996265.9581351541</v>
      </c>
      <c r="H20" s="117"/>
      <c r="I20" s="247"/>
      <c r="J20" s="164"/>
      <c r="K20" s="164"/>
      <c r="L20" s="164"/>
      <c r="M20" s="164"/>
      <c r="N20" s="578"/>
    </row>
    <row r="21" spans="1:14" s="409" customFormat="1" ht="15.95" customHeight="1">
      <c r="A21" s="776"/>
      <c r="B21" s="22" t="s">
        <v>192</v>
      </c>
      <c r="C21" s="246">
        <v>94</v>
      </c>
      <c r="D21" s="273">
        <v>8792.2766963747308</v>
      </c>
      <c r="E21" s="273">
        <v>340.85037339717735</v>
      </c>
      <c r="F21" s="273">
        <v>0</v>
      </c>
      <c r="G21" s="273">
        <v>47831.746023068205</v>
      </c>
      <c r="H21" s="117"/>
      <c r="I21" s="247"/>
      <c r="J21" s="164"/>
      <c r="K21" s="164"/>
      <c r="L21" s="164"/>
      <c r="M21" s="164"/>
      <c r="N21" s="578"/>
    </row>
    <row r="22" spans="1:14" s="409" customFormat="1" ht="15.95" customHeight="1">
      <c r="A22" s="776"/>
      <c r="B22" s="22" t="s">
        <v>193</v>
      </c>
      <c r="C22" s="246">
        <v>95</v>
      </c>
      <c r="D22" s="273">
        <v>5543.2893819244573</v>
      </c>
      <c r="E22" s="273">
        <v>246.90576695026056</v>
      </c>
      <c r="F22" s="273">
        <v>0</v>
      </c>
      <c r="G22" s="273">
        <v>29610.004248709818</v>
      </c>
      <c r="H22" s="117"/>
      <c r="I22" s="247"/>
      <c r="J22" s="164"/>
      <c r="K22" s="164"/>
      <c r="L22" s="164"/>
      <c r="M22" s="164"/>
      <c r="N22" s="578"/>
    </row>
    <row r="23" spans="1:14" s="409" customFormat="1" ht="15.95" customHeight="1">
      <c r="A23" s="776"/>
      <c r="B23" s="22" t="s">
        <v>194</v>
      </c>
      <c r="C23" s="246">
        <v>96</v>
      </c>
      <c r="D23" s="273">
        <v>1816.6152161294369</v>
      </c>
      <c r="E23" s="273">
        <v>22.772752313722378</v>
      </c>
      <c r="F23" s="273">
        <v>0</v>
      </c>
      <c r="G23" s="273">
        <v>2334.8742633611901</v>
      </c>
      <c r="H23" s="117"/>
      <c r="I23" s="247"/>
      <c r="J23" s="164"/>
      <c r="K23" s="164"/>
      <c r="L23" s="164"/>
      <c r="M23" s="164"/>
      <c r="N23" s="578"/>
    </row>
    <row r="24" spans="1:14" s="409" customFormat="1" ht="15.95" customHeight="1">
      <c r="A24" s="776"/>
      <c r="B24" s="22" t="s">
        <v>195</v>
      </c>
      <c r="C24" s="246">
        <v>97</v>
      </c>
      <c r="D24" s="273">
        <v>1316.9663351064876</v>
      </c>
      <c r="E24" s="273">
        <v>19.052256035260427</v>
      </c>
      <c r="F24" s="273">
        <v>0</v>
      </c>
      <c r="G24" s="273">
        <v>1697.2428099729545</v>
      </c>
      <c r="H24" s="117"/>
      <c r="I24" s="247"/>
      <c r="J24" s="164"/>
      <c r="K24" s="164"/>
      <c r="L24" s="164"/>
      <c r="M24" s="164"/>
      <c r="N24" s="578"/>
    </row>
    <row r="25" spans="1:14" s="41" customFormat="1" ht="15.95" customHeight="1">
      <c r="A25" s="776"/>
      <c r="B25" s="22" t="s">
        <v>196</v>
      </c>
      <c r="C25" s="246">
        <v>98</v>
      </c>
      <c r="D25" s="273">
        <v>10981626.05236597</v>
      </c>
      <c r="E25" s="273">
        <v>931764.26533041103</v>
      </c>
      <c r="F25" s="273">
        <v>0</v>
      </c>
      <c r="G25" s="273">
        <v>9862738.1381028295</v>
      </c>
      <c r="H25" s="117"/>
      <c r="I25" s="126"/>
      <c r="J25" s="117"/>
      <c r="K25" s="117"/>
      <c r="L25" s="117"/>
      <c r="M25" s="117"/>
      <c r="N25" s="578"/>
    </row>
    <row r="26" spans="1:14" s="41" customFormat="1" ht="15.95" customHeight="1">
      <c r="A26" s="776"/>
      <c r="B26" s="22" t="s">
        <v>197</v>
      </c>
      <c r="C26" s="246">
        <v>99</v>
      </c>
      <c r="D26" s="273">
        <v>7486838.00215948</v>
      </c>
      <c r="E26" s="273">
        <v>629953.80776272097</v>
      </c>
      <c r="F26" s="273">
        <v>0</v>
      </c>
      <c r="G26" s="273">
        <v>6193583.0252720006</v>
      </c>
      <c r="H26" s="117"/>
      <c r="I26" s="247"/>
      <c r="J26" s="164"/>
      <c r="K26" s="164"/>
      <c r="L26" s="164"/>
      <c r="M26" s="164"/>
      <c r="N26" s="578"/>
    </row>
    <row r="27" spans="1:14" s="41" customFormat="1" ht="15.95" customHeight="1">
      <c r="A27" s="776"/>
      <c r="B27" s="22" t="s">
        <v>198</v>
      </c>
      <c r="C27" s="246">
        <v>100</v>
      </c>
      <c r="D27" s="273">
        <v>89746.586656676416</v>
      </c>
      <c r="E27" s="273">
        <v>-288.13398167120465</v>
      </c>
      <c r="F27" s="273">
        <v>0</v>
      </c>
      <c r="G27" s="273">
        <v>491198.30008748802</v>
      </c>
      <c r="H27" s="58"/>
      <c r="I27" s="126"/>
      <c r="J27" s="117"/>
      <c r="K27" s="117"/>
      <c r="L27" s="117"/>
      <c r="M27" s="117"/>
      <c r="N27" s="578"/>
    </row>
    <row r="28" spans="1:14" s="41" customFormat="1" ht="15.95" customHeight="1">
      <c r="A28" s="776"/>
      <c r="B28" s="22" t="s">
        <v>199</v>
      </c>
      <c r="C28" s="246">
        <v>101</v>
      </c>
      <c r="D28" s="312">
        <v>63474.740110751896</v>
      </c>
      <c r="E28" s="312">
        <v>-432.3494416749736</v>
      </c>
      <c r="F28" s="312">
        <v>0</v>
      </c>
      <c r="G28" s="312">
        <v>300691.72016428836</v>
      </c>
      <c r="H28" s="117"/>
      <c r="I28" s="451"/>
      <c r="J28" s="164"/>
      <c r="K28" s="164"/>
      <c r="L28" s="164"/>
      <c r="M28" s="164"/>
      <c r="N28" s="578"/>
    </row>
    <row r="29" spans="1:14" s="41" customFormat="1" ht="15.95" customHeight="1">
      <c r="A29" s="776"/>
      <c r="B29" s="388"/>
      <c r="C29" s="389"/>
      <c r="D29" s="390"/>
      <c r="E29" s="390"/>
      <c r="F29" s="390"/>
      <c r="G29" s="390"/>
      <c r="H29" s="391"/>
      <c r="I29" s="392"/>
      <c r="J29" s="391"/>
      <c r="K29" s="391"/>
      <c r="L29" s="391"/>
      <c r="M29" s="391"/>
      <c r="N29" s="473"/>
    </row>
    <row r="30" spans="1:14" s="409" customFormat="1" ht="15.95" customHeight="1">
      <c r="A30" s="776"/>
      <c r="B30" s="22" t="s">
        <v>201</v>
      </c>
      <c r="C30" s="246">
        <v>102</v>
      </c>
      <c r="D30" s="436">
        <v>2.2948559936257622</v>
      </c>
      <c r="E30" s="436">
        <v>759.07662427382411</v>
      </c>
      <c r="F30" s="436">
        <v>532.70939885066502</v>
      </c>
      <c r="G30" s="436">
        <v>295.83382005334192</v>
      </c>
      <c r="H30" s="117"/>
      <c r="I30" s="126"/>
      <c r="J30" s="117"/>
      <c r="K30" s="117"/>
      <c r="L30" s="117"/>
      <c r="M30" s="117"/>
      <c r="N30" s="578"/>
    </row>
    <row r="31" spans="1:14" s="409" customFormat="1" ht="15.95" customHeight="1">
      <c r="A31" s="776"/>
      <c r="B31" s="22" t="s">
        <v>202</v>
      </c>
      <c r="C31" s="246">
        <v>103</v>
      </c>
      <c r="D31" s="436">
        <v>1.8141154684596772</v>
      </c>
      <c r="E31" s="436">
        <v>549.99555323302025</v>
      </c>
      <c r="F31" s="436">
        <v>404.66758912006918</v>
      </c>
      <c r="G31" s="436">
        <v>239.66784916986686</v>
      </c>
      <c r="H31" s="117"/>
      <c r="I31" s="126"/>
      <c r="J31" s="117"/>
      <c r="K31" s="117"/>
      <c r="L31" s="117"/>
      <c r="M31" s="117"/>
      <c r="N31" s="578"/>
    </row>
    <row r="32" spans="1:14" s="409" customFormat="1" ht="15.95" customHeight="1">
      <c r="A32" s="776"/>
      <c r="B32" s="22" t="s">
        <v>203</v>
      </c>
      <c r="C32" s="246">
        <v>104</v>
      </c>
      <c r="D32" s="436">
        <v>9437.3598381299926</v>
      </c>
      <c r="E32" s="436">
        <v>7483086.972370836</v>
      </c>
      <c r="F32" s="436">
        <v>1810305.6616795</v>
      </c>
      <c r="G32" s="436">
        <v>945388.48241063219</v>
      </c>
      <c r="H32" s="117"/>
      <c r="I32" s="126"/>
      <c r="J32" s="117"/>
      <c r="K32" s="117"/>
      <c r="L32" s="117"/>
      <c r="M32" s="117"/>
      <c r="N32" s="578"/>
    </row>
    <row r="33" spans="1:14" s="409" customFormat="1" ht="15.95" customHeight="1">
      <c r="A33" s="776"/>
      <c r="B33" s="22" t="s">
        <v>204</v>
      </c>
      <c r="C33" s="246">
        <v>105</v>
      </c>
      <c r="D33" s="436">
        <v>7067.957955825831</v>
      </c>
      <c r="E33" s="436">
        <v>5348025.2220682688</v>
      </c>
      <c r="F33" s="436">
        <v>1229103.758879758</v>
      </c>
      <c r="G33" s="436">
        <v>683328.81799301051</v>
      </c>
      <c r="H33" s="117"/>
      <c r="I33" s="126"/>
      <c r="J33" s="117"/>
      <c r="K33" s="117"/>
      <c r="L33" s="117"/>
      <c r="M33" s="117"/>
      <c r="N33" s="578"/>
    </row>
    <row r="34" spans="1:14" s="409" customFormat="1" ht="15.95" customHeight="1">
      <c r="A34" s="776"/>
      <c r="B34" s="22" t="s">
        <v>205</v>
      </c>
      <c r="C34" s="246">
        <v>106</v>
      </c>
      <c r="D34" s="436">
        <v>347.53545859703235</v>
      </c>
      <c r="E34" s="436">
        <v>62430.278941530822</v>
      </c>
      <c r="F34" s="436">
        <v>183358.90166458068</v>
      </c>
      <c r="G34" s="436">
        <v>15979.783781101989</v>
      </c>
      <c r="H34" s="117"/>
      <c r="I34" s="126"/>
      <c r="J34" s="117"/>
      <c r="K34" s="117"/>
      <c r="L34" s="117"/>
      <c r="M34" s="117"/>
      <c r="N34" s="578"/>
    </row>
    <row r="35" spans="1:14" s="409" customFormat="1" ht="15.95" customHeight="1">
      <c r="A35" s="776"/>
      <c r="B35" s="22" t="s">
        <v>206</v>
      </c>
      <c r="C35" s="246">
        <v>107</v>
      </c>
      <c r="D35" s="436">
        <v>205.89504009842426</v>
      </c>
      <c r="E35" s="436">
        <v>41800.438527461592</v>
      </c>
      <c r="F35" s="436">
        <v>114802.08959769846</v>
      </c>
      <c r="G35" s="436">
        <v>10023.095131716365</v>
      </c>
      <c r="H35" s="117"/>
      <c r="I35" s="126"/>
      <c r="J35" s="117"/>
      <c r="K35" s="117"/>
      <c r="L35" s="117"/>
      <c r="M35" s="117"/>
      <c r="N35" s="578"/>
    </row>
    <row r="36" spans="1:14" s="409" customFormat="1" ht="15.95" customHeight="1">
      <c r="A36" s="776"/>
      <c r="B36" s="22" t="s">
        <v>207</v>
      </c>
      <c r="C36" s="246">
        <v>108</v>
      </c>
      <c r="D36" s="436">
        <v>21.021047825213778</v>
      </c>
      <c r="E36" s="436">
        <v>5467.4462053439074</v>
      </c>
      <c r="F36" s="436">
        <v>3226.0769265078825</v>
      </c>
      <c r="G36" s="436">
        <v>927.19700802013165</v>
      </c>
      <c r="H36" s="117"/>
      <c r="I36" s="126"/>
      <c r="J36" s="117"/>
      <c r="K36" s="117"/>
      <c r="L36" s="117"/>
      <c r="M36" s="117"/>
      <c r="N36" s="578"/>
    </row>
    <row r="37" spans="1:14" s="409" customFormat="1" ht="15.95" customHeight="1">
      <c r="A37" s="776"/>
      <c r="B37" s="22" t="s">
        <v>208</v>
      </c>
      <c r="C37" s="246">
        <v>109</v>
      </c>
      <c r="D37" s="436">
        <v>15.484829734260011</v>
      </c>
      <c r="E37" s="436">
        <v>4077.0401928630044</v>
      </c>
      <c r="F37" s="436">
        <v>2224.0404643668626</v>
      </c>
      <c r="G37" s="436">
        <v>744.71766701418085</v>
      </c>
      <c r="H37" s="117"/>
      <c r="I37" s="126"/>
      <c r="J37" s="117"/>
      <c r="K37" s="117"/>
      <c r="L37" s="117"/>
      <c r="M37" s="117"/>
      <c r="N37" s="578"/>
    </row>
    <row r="38" spans="1:14" s="409" customFormat="1" ht="15.95" customHeight="1">
      <c r="A38" s="776"/>
      <c r="B38" s="22" t="s">
        <v>209</v>
      </c>
      <c r="C38" s="246">
        <v>110</v>
      </c>
      <c r="D38" s="436">
        <v>88531.347012777289</v>
      </c>
      <c r="E38" s="436">
        <v>90435276.594303176</v>
      </c>
      <c r="F38" s="436">
        <v>15192873.811917851</v>
      </c>
      <c r="G38" s="436">
        <v>5200166.6123276148</v>
      </c>
      <c r="H38" s="117"/>
      <c r="I38" s="126"/>
      <c r="J38" s="117"/>
      <c r="K38" s="117"/>
      <c r="L38" s="117"/>
      <c r="M38" s="117"/>
      <c r="N38" s="578"/>
    </row>
    <row r="39" spans="1:14" s="409" customFormat="1" ht="15.95" customHeight="1">
      <c r="A39" s="776"/>
      <c r="B39" s="22" t="s">
        <v>210</v>
      </c>
      <c r="C39" s="246">
        <v>111</v>
      </c>
      <c r="D39" s="436">
        <v>57968.140250054239</v>
      </c>
      <c r="E39" s="436">
        <v>63306957.689823508</v>
      </c>
      <c r="F39" s="436">
        <v>9857099.3366330154</v>
      </c>
      <c r="G39" s="436">
        <v>3609567.1005901182</v>
      </c>
      <c r="H39" s="117"/>
      <c r="I39" s="126"/>
      <c r="J39" s="117"/>
      <c r="K39" s="117"/>
      <c r="L39" s="117"/>
      <c r="M39" s="117"/>
      <c r="N39" s="578"/>
    </row>
    <row r="40" spans="1:14" s="409" customFormat="1" ht="15.95" customHeight="1">
      <c r="A40" s="776"/>
      <c r="B40" s="22" t="s">
        <v>211</v>
      </c>
      <c r="C40" s="246">
        <v>112</v>
      </c>
      <c r="D40" s="436">
        <v>3071.8387393744697</v>
      </c>
      <c r="E40" s="436">
        <v>893955.50610527652</v>
      </c>
      <c r="F40" s="436">
        <v>2695915.4186337399</v>
      </c>
      <c r="G40" s="436">
        <v>124550.1004654429</v>
      </c>
      <c r="H40" s="117"/>
      <c r="I40" s="126"/>
      <c r="J40" s="117"/>
      <c r="K40" s="117"/>
      <c r="L40" s="117"/>
      <c r="M40" s="117"/>
      <c r="N40" s="578"/>
    </row>
    <row r="41" spans="1:14" s="409" customFormat="1" ht="15.95" customHeight="1">
      <c r="A41" s="776"/>
      <c r="B41" s="22" t="s">
        <v>212</v>
      </c>
      <c r="C41" s="246">
        <v>113</v>
      </c>
      <c r="D41" s="436">
        <v>1843.4718773657135</v>
      </c>
      <c r="E41" s="436">
        <v>584625.52379133052</v>
      </c>
      <c r="F41" s="436">
        <v>1668568.3275053771</v>
      </c>
      <c r="G41" s="436">
        <v>74877.554785553308</v>
      </c>
      <c r="H41" s="117"/>
      <c r="I41" s="126"/>
      <c r="J41" s="117"/>
      <c r="K41" s="117"/>
      <c r="L41" s="117"/>
      <c r="M41" s="117"/>
      <c r="N41" s="578"/>
    </row>
    <row r="42" spans="1:14" s="409" customFormat="1" ht="15.95" customHeight="1">
      <c r="A42" s="776"/>
      <c r="B42" s="245"/>
      <c r="C42" s="246"/>
      <c r="D42" s="436"/>
      <c r="E42" s="436"/>
      <c r="F42" s="436"/>
      <c r="G42" s="436"/>
      <c r="H42" s="117"/>
      <c r="I42" s="126"/>
      <c r="J42" s="117"/>
      <c r="K42" s="117"/>
      <c r="L42" s="117"/>
      <c r="M42" s="117"/>
      <c r="N42" s="578"/>
    </row>
    <row r="43" spans="1:14" s="41" customFormat="1">
      <c r="A43" s="778"/>
      <c r="B43" s="254"/>
      <c r="C43" s="72"/>
      <c r="D43" s="274"/>
      <c r="E43" s="274"/>
      <c r="F43" s="274"/>
      <c r="G43" s="274"/>
      <c r="H43" s="99"/>
      <c r="I43" s="47"/>
      <c r="J43" s="47"/>
      <c r="K43" s="47"/>
      <c r="L43" s="47"/>
      <c r="M43" s="47"/>
      <c r="N43" s="479"/>
    </row>
    <row r="44" spans="1:14" s="41" customFormat="1" ht="15" customHeight="1">
      <c r="A44" s="409"/>
      <c r="B44" s="409"/>
      <c r="C44" s="42"/>
      <c r="D44" s="64"/>
      <c r="E44" s="275"/>
      <c r="F44" s="275"/>
      <c r="G44" s="275"/>
      <c r="H44" s="409"/>
      <c r="I44" s="409"/>
      <c r="J44" s="409"/>
      <c r="K44" s="409"/>
      <c r="L44" s="409"/>
      <c r="M44" s="409"/>
      <c r="N44" s="131"/>
    </row>
    <row r="45" spans="1:14" s="41" customFormat="1" ht="15.95" customHeight="1">
      <c r="A45" s="775" t="s">
        <v>44</v>
      </c>
      <c r="B45" s="812" t="s">
        <v>1879</v>
      </c>
      <c r="C45" s="812"/>
      <c r="D45" s="812"/>
      <c r="E45" s="812"/>
      <c r="F45" s="116"/>
      <c r="G45" s="620"/>
      <c r="H45" s="115"/>
      <c r="I45" s="115"/>
      <c r="J45" s="123"/>
      <c r="K45" s="123"/>
      <c r="L45" s="123"/>
      <c r="M45" s="623"/>
      <c r="N45" s="830"/>
    </row>
    <row r="46" spans="1:14" s="41" customFormat="1" ht="15.95" customHeight="1">
      <c r="A46" s="778"/>
      <c r="B46" s="162"/>
      <c r="C46" s="48">
        <v>114</v>
      </c>
      <c r="D46" s="54">
        <f>(D7*0.000707) + (D9*0.0053) + (D20*0.000707) + (D22*0.0053) + (D33*0.000707) + (D35*0.0053)</f>
        <v>2517.0776141727811</v>
      </c>
      <c r="E46" s="54">
        <f>(E7*0.000707) + (E9*0.0053) + (E20*0.000707) + (E22*0.0053) + (E33*0.000707) + (E35*0.0053)</f>
        <v>5096.8419351586581</v>
      </c>
      <c r="F46" s="54">
        <f>(F7*0.000707) + (F9*0.0053) + (F20*0.000707) + (F22*0.0053) + (F33*0.000707) + (F35*0.0053)</f>
        <v>2092.4401557868309</v>
      </c>
      <c r="G46" s="54">
        <f>(G7*0.000707) + (G9*0.0053) + (G20*0.000707) + (G22*0.0053) + (G33*0.000707) + (G35*0.0053)</f>
        <v>2649.622900475184</v>
      </c>
      <c r="H46" s="162"/>
      <c r="I46" s="47"/>
      <c r="J46" s="118"/>
      <c r="K46" s="118"/>
      <c r="L46" s="118"/>
      <c r="M46" s="118"/>
      <c r="N46" s="831"/>
    </row>
    <row r="47" spans="1:14" s="409" customFormat="1">
      <c r="A47" s="49"/>
      <c r="C47" s="64"/>
      <c r="D47" s="64"/>
      <c r="E47" s="64"/>
      <c r="F47" s="64"/>
      <c r="G47" s="64"/>
      <c r="J47" s="75"/>
      <c r="K47" s="119"/>
      <c r="L47" s="119"/>
      <c r="M47" s="119"/>
      <c r="N47" s="204"/>
    </row>
    <row r="48" spans="1:14" s="409" customFormat="1">
      <c r="A48" s="775" t="s">
        <v>1643</v>
      </c>
      <c r="B48" s="146" t="s">
        <v>1644</v>
      </c>
      <c r="C48" s="272"/>
      <c r="D48" s="116"/>
      <c r="E48" s="116"/>
      <c r="F48" s="116"/>
      <c r="G48" s="620"/>
      <c r="H48" s="115"/>
      <c r="I48" s="116"/>
      <c r="J48" s="123"/>
      <c r="K48" s="123"/>
      <c r="L48" s="123"/>
      <c r="M48" s="623"/>
      <c r="N48" s="576"/>
    </row>
    <row r="49" spans="1:16" s="409" customFormat="1" ht="15.95" customHeight="1">
      <c r="A49" s="776"/>
      <c r="B49" s="769" t="s">
        <v>221</v>
      </c>
      <c r="C49" s="771">
        <v>115</v>
      </c>
      <c r="D49" s="838">
        <f>J49/J50</f>
        <v>1.4341758820431807</v>
      </c>
      <c r="E49" s="838">
        <f>K49/K50</f>
        <v>3.3838585700631554</v>
      </c>
      <c r="F49" s="838">
        <f>L49/L50</f>
        <v>2.3069873997709047</v>
      </c>
      <c r="G49" s="838">
        <f>M49/M50</f>
        <v>0.26884430299462286</v>
      </c>
      <c r="H49" s="243" t="s">
        <v>1046</v>
      </c>
      <c r="I49" s="403" t="s">
        <v>1645</v>
      </c>
      <c r="J49" s="212">
        <v>10894</v>
      </c>
      <c r="K49" s="212">
        <v>8435.9594151674464</v>
      </c>
      <c r="L49" s="212">
        <v>4028</v>
      </c>
      <c r="M49" s="212">
        <v>6015.1224352016916</v>
      </c>
      <c r="N49" s="802"/>
    </row>
    <row r="50" spans="1:16" s="409" customFormat="1" ht="15.95" customHeight="1">
      <c r="A50" s="776"/>
      <c r="B50" s="770"/>
      <c r="C50" s="771"/>
      <c r="D50" s="838"/>
      <c r="E50" s="838"/>
      <c r="F50" s="838"/>
      <c r="G50" s="838"/>
      <c r="H50" s="243" t="s">
        <v>1047</v>
      </c>
      <c r="I50" s="411" t="s">
        <v>1646</v>
      </c>
      <c r="J50" s="462">
        <v>7596</v>
      </c>
      <c r="K50" s="400">
        <v>2493</v>
      </c>
      <c r="L50" s="497">
        <v>1746</v>
      </c>
      <c r="M50" s="497">
        <v>22374</v>
      </c>
      <c r="N50" s="772"/>
      <c r="O50" s="339"/>
      <c r="P50" s="339"/>
    </row>
    <row r="51" spans="1:16" s="409" customFormat="1" ht="15.95" customHeight="1">
      <c r="A51" s="776"/>
      <c r="B51" s="58"/>
      <c r="C51" s="58"/>
      <c r="D51" s="57"/>
      <c r="E51" s="57"/>
      <c r="F51" s="57"/>
      <c r="G51" s="57"/>
      <c r="H51" s="58"/>
      <c r="I51" s="117"/>
      <c r="J51" s="463"/>
      <c r="K51" s="189"/>
      <c r="L51" s="189"/>
      <c r="M51" s="189"/>
      <c r="N51" s="578"/>
      <c r="O51" s="339"/>
      <c r="P51" s="339"/>
    </row>
    <row r="52" spans="1:16" s="409" customFormat="1" ht="15.95" customHeight="1">
      <c r="A52" s="776"/>
      <c r="B52" s="769" t="s">
        <v>222</v>
      </c>
      <c r="C52" s="771">
        <v>116</v>
      </c>
      <c r="D52" s="840">
        <f>J52/J53</f>
        <v>5359.3141126908895</v>
      </c>
      <c r="E52" s="840">
        <f>K52/K53</f>
        <v>32280.702379432401</v>
      </c>
      <c r="F52" s="840">
        <f>L52/L53</f>
        <v>11554.678835533767</v>
      </c>
      <c r="G52" s="840">
        <f>M52/M53</f>
        <v>1365.2271913067175</v>
      </c>
      <c r="H52" s="243" t="s">
        <v>1048</v>
      </c>
      <c r="I52" s="403" t="s">
        <v>1647</v>
      </c>
      <c r="J52" s="464">
        <v>40709350</v>
      </c>
      <c r="K52" s="212">
        <v>80475791.031924978</v>
      </c>
      <c r="L52" s="212">
        <v>20174469.246841956</v>
      </c>
      <c r="M52" s="212">
        <v>30545593.178296495</v>
      </c>
      <c r="N52" s="578"/>
      <c r="O52" s="339"/>
      <c r="P52" s="339"/>
    </row>
    <row r="53" spans="1:16" s="409" customFormat="1" ht="15.95" customHeight="1">
      <c r="A53" s="776"/>
      <c r="B53" s="770"/>
      <c r="C53" s="771"/>
      <c r="D53" s="840"/>
      <c r="E53" s="840"/>
      <c r="F53" s="840"/>
      <c r="G53" s="840"/>
      <c r="H53" s="243" t="s">
        <v>1049</v>
      </c>
      <c r="I53" s="411" t="s">
        <v>1646</v>
      </c>
      <c r="J53" s="462">
        <f>J50</f>
        <v>7596</v>
      </c>
      <c r="K53" s="462">
        <v>2493</v>
      </c>
      <c r="L53" s="462">
        <f t="shared" ref="L53" si="0">L50</f>
        <v>1746</v>
      </c>
      <c r="M53" s="462">
        <v>22374</v>
      </c>
      <c r="N53" s="578"/>
      <c r="O53" s="339"/>
      <c r="P53" s="339"/>
    </row>
    <row r="54" spans="1:16" s="409" customFormat="1" ht="13.5" customHeight="1">
      <c r="A54" s="776"/>
      <c r="B54" s="117"/>
      <c r="C54" s="117"/>
      <c r="D54" s="498"/>
      <c r="E54" s="498"/>
      <c r="F54" s="498"/>
      <c r="G54" s="498"/>
      <c r="H54" s="58"/>
      <c r="I54" s="117"/>
      <c r="J54" s="463"/>
      <c r="K54" s="189"/>
      <c r="L54" s="189"/>
      <c r="M54" s="189"/>
      <c r="N54" s="578"/>
      <c r="O54" s="339"/>
      <c r="P54" s="339"/>
    </row>
    <row r="55" spans="1:16" s="409" customFormat="1" ht="16.5" customHeight="1">
      <c r="A55" s="776"/>
      <c r="B55" s="769" t="s">
        <v>1648</v>
      </c>
      <c r="C55" s="798">
        <v>117</v>
      </c>
      <c r="D55" s="840">
        <f>J55/J56</f>
        <v>57.479199578725648</v>
      </c>
      <c r="E55" s="840">
        <f>K55/K56</f>
        <v>374.50159386892693</v>
      </c>
      <c r="F55" s="840">
        <f>L55/L56</f>
        <v>1012.8361450994053</v>
      </c>
      <c r="G55" s="840">
        <f>M55/M56</f>
        <v>38.795446822207033</v>
      </c>
      <c r="H55" s="243" t="s">
        <v>1050</v>
      </c>
      <c r="I55" s="403" t="s">
        <v>1649</v>
      </c>
      <c r="J55" s="464">
        <v>436612</v>
      </c>
      <c r="K55" s="212">
        <v>933632.47351523489</v>
      </c>
      <c r="L55" s="212">
        <v>1768411.9093435616</v>
      </c>
      <c r="M55" s="212">
        <v>868009.32720006013</v>
      </c>
      <c r="N55" s="578"/>
      <c r="O55" s="339"/>
      <c r="P55" s="339"/>
    </row>
    <row r="56" spans="1:16" s="409" customFormat="1" ht="17.100000000000001" customHeight="1">
      <c r="A56" s="778"/>
      <c r="B56" s="784"/>
      <c r="C56" s="803"/>
      <c r="D56" s="841"/>
      <c r="E56" s="841"/>
      <c r="F56" s="841"/>
      <c r="G56" s="841"/>
      <c r="H56" s="251" t="s">
        <v>1051</v>
      </c>
      <c r="I56" s="461" t="s">
        <v>1646</v>
      </c>
      <c r="J56" s="469">
        <f>J50</f>
        <v>7596</v>
      </c>
      <c r="K56" s="469">
        <v>2493</v>
      </c>
      <c r="L56" s="469">
        <f t="shared" ref="L56" si="1">L50</f>
        <v>1746</v>
      </c>
      <c r="M56" s="469">
        <v>22374</v>
      </c>
      <c r="N56" s="229"/>
    </row>
    <row r="57" spans="1:16" s="409" customFormat="1">
      <c r="A57" s="62"/>
      <c r="B57" s="73"/>
      <c r="H57" s="74"/>
      <c r="I57" s="58"/>
      <c r="J57" s="126"/>
      <c r="K57" s="126"/>
      <c r="L57" s="126"/>
      <c r="M57" s="126"/>
      <c r="N57" s="204"/>
    </row>
    <row r="58" spans="1:16" s="41" customFormat="1">
      <c r="A58" s="49"/>
      <c r="B58" s="409"/>
      <c r="C58" s="64"/>
      <c r="D58" s="64"/>
      <c r="E58" s="64"/>
      <c r="F58" s="64"/>
      <c r="G58" s="64"/>
      <c r="H58" s="409"/>
      <c r="I58" s="409"/>
      <c r="J58" s="75"/>
      <c r="K58" s="119"/>
      <c r="L58" s="119"/>
      <c r="M58" s="119"/>
      <c r="N58" s="204"/>
      <c r="O58" s="409"/>
      <c r="P58" s="409"/>
    </row>
    <row r="59" spans="1:16" s="41" customFormat="1">
      <c r="A59" s="775" t="s">
        <v>1650</v>
      </c>
      <c r="B59" s="723" t="s">
        <v>1880</v>
      </c>
      <c r="C59" s="272"/>
      <c r="D59" s="116"/>
      <c r="E59" s="116"/>
      <c r="F59" s="116"/>
      <c r="G59" s="620"/>
      <c r="H59" s="115"/>
      <c r="I59" s="116"/>
      <c r="J59" s="123"/>
      <c r="K59" s="123"/>
      <c r="L59" s="123"/>
      <c r="M59" s="623"/>
      <c r="N59" s="576"/>
      <c r="O59" s="409"/>
      <c r="P59" s="409"/>
    </row>
    <row r="60" spans="1:16" s="41" customFormat="1" ht="15.95" customHeight="1">
      <c r="A60" s="776"/>
      <c r="B60" s="769" t="s">
        <v>229</v>
      </c>
      <c r="C60" s="771">
        <v>118</v>
      </c>
      <c r="D60" s="839">
        <f>J60/J61</f>
        <v>11.26777251184834</v>
      </c>
      <c r="E60" s="839">
        <f>K60/K61</f>
        <v>17.906423626106665</v>
      </c>
      <c r="F60" s="839">
        <f>L60/L61</f>
        <v>12.24668734474648</v>
      </c>
      <c r="G60" s="839">
        <f>M60/M61</f>
        <v>2.438675637506734</v>
      </c>
      <c r="H60" s="243" t="s">
        <v>1052</v>
      </c>
      <c r="I60" s="403" t="s">
        <v>1645</v>
      </c>
      <c r="J60" s="212">
        <v>9510</v>
      </c>
      <c r="K60" s="212">
        <v>4960.0793444315459</v>
      </c>
      <c r="L60" s="212">
        <v>2375.857344880817</v>
      </c>
      <c r="M60" s="212">
        <v>6062.5476348417405</v>
      </c>
      <c r="N60" s="578"/>
      <c r="O60" s="409"/>
      <c r="P60" s="409"/>
    </row>
    <row r="61" spans="1:16" s="41" customFormat="1" ht="15.95" customHeight="1">
      <c r="A61" s="776"/>
      <c r="B61" s="770"/>
      <c r="C61" s="771"/>
      <c r="D61" s="839"/>
      <c r="E61" s="839"/>
      <c r="F61" s="839"/>
      <c r="G61" s="839"/>
      <c r="H61" s="243" t="s">
        <v>1053</v>
      </c>
      <c r="I61" s="411" t="s">
        <v>1651</v>
      </c>
      <c r="J61" s="462">
        <f>844</f>
        <v>844</v>
      </c>
      <c r="K61" s="400">
        <v>277</v>
      </c>
      <c r="L61" s="497">
        <v>194</v>
      </c>
      <c r="M61" s="497">
        <v>2486</v>
      </c>
      <c r="N61" s="578"/>
      <c r="O61" s="339"/>
      <c r="P61" s="339"/>
    </row>
    <row r="62" spans="1:16" s="41" customFormat="1" ht="15.95" customHeight="1">
      <c r="A62" s="776"/>
      <c r="B62" s="58"/>
      <c r="C62" s="58"/>
      <c r="D62" s="58"/>
      <c r="E62" s="58"/>
      <c r="F62" s="58"/>
      <c r="G62" s="660"/>
      <c r="H62" s="58"/>
      <c r="I62" s="117"/>
      <c r="J62" s="463"/>
      <c r="K62" s="189"/>
      <c r="L62" s="189"/>
      <c r="M62" s="189"/>
      <c r="N62" s="578"/>
      <c r="O62" s="339"/>
      <c r="P62" s="339"/>
    </row>
    <row r="63" spans="1:16" s="41" customFormat="1" ht="15.95" customHeight="1">
      <c r="A63" s="776"/>
      <c r="B63" s="769" t="s">
        <v>230</v>
      </c>
      <c r="C63" s="771">
        <v>119</v>
      </c>
      <c r="D63" s="840">
        <f>J63/J64</f>
        <v>42129.538929510527</v>
      </c>
      <c r="E63" s="840">
        <f>K63/K64</f>
        <v>264147.81464039435</v>
      </c>
      <c r="F63" s="840">
        <f>L63/L64</f>
        <v>60820.487255878936</v>
      </c>
      <c r="G63" s="840">
        <f>M63/M64</f>
        <v>11858.389836685174</v>
      </c>
      <c r="H63" s="243" t="s">
        <v>1054</v>
      </c>
      <c r="I63" s="403" t="s">
        <v>1647</v>
      </c>
      <c r="J63" s="464">
        <v>35557330.856506884</v>
      </c>
      <c r="K63" s="212">
        <v>73168944.655389234</v>
      </c>
      <c r="L63" s="212">
        <v>11799174.527640514</v>
      </c>
      <c r="M63" s="212">
        <v>29479957.13399934</v>
      </c>
      <c r="N63" s="578"/>
      <c r="O63" s="339"/>
      <c r="P63" s="339"/>
    </row>
    <row r="64" spans="1:16" s="41" customFormat="1" ht="15.95" customHeight="1">
      <c r="A64" s="776"/>
      <c r="B64" s="770"/>
      <c r="C64" s="771"/>
      <c r="D64" s="840"/>
      <c r="E64" s="840"/>
      <c r="F64" s="840"/>
      <c r="G64" s="840"/>
      <c r="H64" s="243" t="s">
        <v>1055</v>
      </c>
      <c r="I64" s="411" t="s">
        <v>1651</v>
      </c>
      <c r="J64" s="462">
        <f>J61</f>
        <v>844</v>
      </c>
      <c r="K64" s="462">
        <v>277</v>
      </c>
      <c r="L64" s="462">
        <f t="shared" ref="L64" si="2">L61</f>
        <v>194</v>
      </c>
      <c r="M64" s="462">
        <v>2486</v>
      </c>
      <c r="N64" s="578"/>
      <c r="O64" s="339"/>
      <c r="P64" s="339"/>
    </row>
    <row r="65" spans="1:16" s="41" customFormat="1" ht="15.95" customHeight="1">
      <c r="A65" s="776"/>
      <c r="B65" s="117"/>
      <c r="C65" s="117"/>
      <c r="D65" s="147"/>
      <c r="E65" s="147"/>
      <c r="F65" s="147"/>
      <c r="G65" s="147"/>
      <c r="H65" s="58"/>
      <c r="I65" s="117"/>
      <c r="J65" s="463"/>
      <c r="K65" s="189"/>
      <c r="L65" s="189"/>
      <c r="M65" s="189"/>
      <c r="N65" s="578"/>
      <c r="O65" s="339"/>
      <c r="P65" s="339"/>
    </row>
    <row r="66" spans="1:16" s="41" customFormat="1" ht="15.95" customHeight="1">
      <c r="A66" s="776"/>
      <c r="B66" s="769" t="s">
        <v>1652</v>
      </c>
      <c r="C66" s="798">
        <v>120</v>
      </c>
      <c r="D66" s="836">
        <f>J66/J67</f>
        <v>304.37886208823659</v>
      </c>
      <c r="E66" s="836">
        <f>K66/K67</f>
        <v>2683.0776137754438</v>
      </c>
      <c r="F66" s="836">
        <f t="shared" ref="F66" si="3">L66/L67</f>
        <v>9099.5842183728782</v>
      </c>
      <c r="G66" s="836">
        <f>M66/M67</f>
        <v>310.47414957462883</v>
      </c>
      <c r="H66" s="243" t="s">
        <v>1056</v>
      </c>
      <c r="I66" s="403" t="s">
        <v>1649</v>
      </c>
      <c r="J66" s="464">
        <v>256895.75960247169</v>
      </c>
      <c r="K66" s="212">
        <v>743212.49901579786</v>
      </c>
      <c r="L66" s="212">
        <v>1765319.3383643385</v>
      </c>
      <c r="M66" s="212">
        <v>771838.73584252724</v>
      </c>
      <c r="N66" s="578"/>
      <c r="O66" s="339"/>
      <c r="P66" s="339"/>
    </row>
    <row r="67" spans="1:16" s="41" customFormat="1" ht="16.5" customHeight="1">
      <c r="A67" s="778"/>
      <c r="B67" s="784"/>
      <c r="C67" s="803"/>
      <c r="D67" s="837"/>
      <c r="E67" s="837"/>
      <c r="F67" s="837"/>
      <c r="G67" s="837"/>
      <c r="H67" s="251" t="s">
        <v>1057</v>
      </c>
      <c r="I67" s="284" t="s">
        <v>1651</v>
      </c>
      <c r="J67" s="469">
        <f>J61</f>
        <v>844</v>
      </c>
      <c r="K67" s="469">
        <v>277</v>
      </c>
      <c r="L67" s="469">
        <f t="shared" ref="L67" si="4">L61</f>
        <v>194</v>
      </c>
      <c r="M67" s="469">
        <v>2486</v>
      </c>
      <c r="N67" s="229"/>
      <c r="O67" s="409"/>
      <c r="P67" s="409"/>
    </row>
    <row r="68" spans="1:16" s="409" customFormat="1">
      <c r="A68" s="419"/>
      <c r="B68" s="227"/>
      <c r="C68" s="200"/>
      <c r="D68" s="202"/>
      <c r="E68" s="202"/>
      <c r="F68" s="202"/>
      <c r="G68" s="202"/>
      <c r="H68" s="264"/>
      <c r="I68" s="466"/>
      <c r="J68" s="467"/>
      <c r="K68" s="467"/>
      <c r="L68" s="467"/>
      <c r="M68" s="467"/>
      <c r="N68" s="174"/>
    </row>
    <row r="69" spans="1:16" s="409" customFormat="1">
      <c r="A69" s="775" t="s">
        <v>1653</v>
      </c>
      <c r="B69" s="723" t="s">
        <v>1881</v>
      </c>
      <c r="C69" s="272"/>
      <c r="D69" s="116"/>
      <c r="E69" s="116"/>
      <c r="F69" s="116"/>
      <c r="G69" s="620"/>
      <c r="H69" s="115"/>
      <c r="I69" s="116"/>
      <c r="J69" s="123"/>
      <c r="K69" s="123"/>
      <c r="L69" s="123"/>
      <c r="M69" s="623"/>
      <c r="N69" s="576"/>
    </row>
    <row r="70" spans="1:16" s="409" customFormat="1" ht="15.95" customHeight="1">
      <c r="A70" s="776"/>
      <c r="B70" s="769" t="s">
        <v>237</v>
      </c>
      <c r="C70" s="771">
        <v>121</v>
      </c>
      <c r="D70" s="839">
        <f>J70/J71</f>
        <v>1.3624876072368007E-2</v>
      </c>
      <c r="E70" s="839">
        <f>K70/K71</f>
        <v>2.1652265569657395E-2</v>
      </c>
      <c r="F70" s="839">
        <f t="shared" ref="F70" si="5">L70/L71</f>
        <v>1.4808569945279902E-2</v>
      </c>
      <c r="G70" s="839">
        <f>M70/M71</f>
        <v>2.948821810769932E-3</v>
      </c>
      <c r="H70" s="243" t="s">
        <v>1058</v>
      </c>
      <c r="I70" s="403" t="s">
        <v>1645</v>
      </c>
      <c r="J70" s="212">
        <v>9510</v>
      </c>
      <c r="K70" s="212">
        <v>4960.0793444315459</v>
      </c>
      <c r="L70" s="212">
        <v>2375.857344880817</v>
      </c>
      <c r="M70" s="212">
        <v>6062.5476348417405</v>
      </c>
      <c r="N70" s="578"/>
    </row>
    <row r="71" spans="1:16" s="409" customFormat="1" ht="15.95" customHeight="1">
      <c r="A71" s="776"/>
      <c r="B71" s="770"/>
      <c r="C71" s="771"/>
      <c r="D71" s="839"/>
      <c r="E71" s="839"/>
      <c r="F71" s="839"/>
      <c r="G71" s="839"/>
      <c r="H71" s="243" t="s">
        <v>1059</v>
      </c>
      <c r="I71" s="465" t="s">
        <v>1654</v>
      </c>
      <c r="J71" s="462">
        <f>844*827</f>
        <v>697988</v>
      </c>
      <c r="K71" s="400">
        <v>229079</v>
      </c>
      <c r="L71" s="497">
        <v>160438</v>
      </c>
      <c r="M71" s="497">
        <v>2055922</v>
      </c>
      <c r="N71" s="578"/>
      <c r="O71" s="339"/>
      <c r="P71" s="339"/>
    </row>
    <row r="72" spans="1:16" s="409" customFormat="1" ht="15.95" customHeight="1">
      <c r="A72" s="776"/>
      <c r="B72" s="58"/>
      <c r="C72" s="58"/>
      <c r="D72" s="58"/>
      <c r="E72" s="58"/>
      <c r="F72" s="58"/>
      <c r="G72" s="58"/>
      <c r="H72" s="58"/>
      <c r="I72" s="117"/>
      <c r="J72" s="189"/>
      <c r="K72" s="189"/>
      <c r="L72" s="189"/>
      <c r="M72" s="189"/>
      <c r="N72" s="578"/>
      <c r="O72" s="339"/>
      <c r="P72" s="339"/>
    </row>
    <row r="73" spans="1:16" s="409" customFormat="1" ht="15.95" customHeight="1">
      <c r="A73" s="776"/>
      <c r="B73" s="769" t="s">
        <v>238</v>
      </c>
      <c r="C73" s="771">
        <v>122</v>
      </c>
      <c r="D73" s="835">
        <f>J73/J74</f>
        <v>50.942610555635461</v>
      </c>
      <c r="E73" s="835">
        <f>K73/K74</f>
        <v>319.40485446238733</v>
      </c>
      <c r="F73" s="835">
        <f t="shared" ref="F73" si="6">L73/L74</f>
        <v>73.543515424279249</v>
      </c>
      <c r="G73" s="835">
        <f>M73/M74</f>
        <v>14.339044542545555</v>
      </c>
      <c r="H73" s="243" t="s">
        <v>1060</v>
      </c>
      <c r="I73" s="403" t="s">
        <v>1647</v>
      </c>
      <c r="J73" s="212">
        <v>35557330.856506884</v>
      </c>
      <c r="K73" s="212">
        <v>73168944.655389234</v>
      </c>
      <c r="L73" s="212">
        <v>11799174.527640514</v>
      </c>
      <c r="M73" s="212">
        <v>29479957.13399934</v>
      </c>
      <c r="N73" s="578"/>
      <c r="O73" s="339"/>
      <c r="P73" s="339"/>
    </row>
    <row r="74" spans="1:16" s="409" customFormat="1" ht="15.95" customHeight="1">
      <c r="A74" s="776"/>
      <c r="B74" s="770"/>
      <c r="C74" s="771"/>
      <c r="D74" s="835"/>
      <c r="E74" s="835"/>
      <c r="F74" s="835"/>
      <c r="G74" s="835"/>
      <c r="H74" s="243" t="s">
        <v>1061</v>
      </c>
      <c r="I74" s="465" t="s">
        <v>1654</v>
      </c>
      <c r="J74" s="462">
        <f>J71</f>
        <v>697988</v>
      </c>
      <c r="K74" s="387">
        <v>229079</v>
      </c>
      <c r="L74" s="497">
        <f>L71</f>
        <v>160438</v>
      </c>
      <c r="M74" s="497">
        <v>2055922</v>
      </c>
      <c r="N74" s="578"/>
      <c r="O74" s="339"/>
      <c r="P74" s="339"/>
    </row>
    <row r="75" spans="1:16" s="409" customFormat="1" ht="15.95" customHeight="1">
      <c r="A75" s="776"/>
      <c r="B75" s="117"/>
      <c r="C75" s="117"/>
      <c r="D75" s="147"/>
      <c r="E75" s="147"/>
      <c r="F75" s="147"/>
      <c r="G75" s="147"/>
      <c r="H75" s="58"/>
      <c r="I75" s="117"/>
      <c r="J75" s="189"/>
      <c r="K75" s="189"/>
      <c r="L75" s="189"/>
      <c r="M75" s="189"/>
      <c r="N75" s="578"/>
      <c r="O75" s="339"/>
      <c r="P75" s="339"/>
    </row>
    <row r="76" spans="1:16" s="409" customFormat="1" ht="15.95" customHeight="1">
      <c r="A76" s="776"/>
      <c r="B76" s="769" t="s">
        <v>1655</v>
      </c>
      <c r="C76" s="798">
        <v>123</v>
      </c>
      <c r="D76" s="836">
        <f>J76/J77</f>
        <v>0.36805217281672464</v>
      </c>
      <c r="E76" s="836">
        <f>K76/K77</f>
        <v>3.2443501980356029</v>
      </c>
      <c r="F76" s="836">
        <f>L76/L77</f>
        <v>11.003124810608076</v>
      </c>
      <c r="G76" s="836">
        <f>M76/M77</f>
        <v>0.37542218811926098</v>
      </c>
      <c r="H76" s="243" t="s">
        <v>1062</v>
      </c>
      <c r="I76" s="402" t="s">
        <v>1656</v>
      </c>
      <c r="J76" s="212">
        <v>256896</v>
      </c>
      <c r="K76" s="212">
        <v>743212.49901579786</v>
      </c>
      <c r="L76" s="212">
        <v>1765319.3383643385</v>
      </c>
      <c r="M76" s="212">
        <v>771838.73584252724</v>
      </c>
      <c r="N76" s="578"/>
      <c r="O76" s="339"/>
      <c r="P76" s="339"/>
    </row>
    <row r="77" spans="1:16" s="409" customFormat="1" ht="17.45" customHeight="1">
      <c r="A77" s="778"/>
      <c r="B77" s="784"/>
      <c r="C77" s="803"/>
      <c r="D77" s="837"/>
      <c r="E77" s="837"/>
      <c r="F77" s="837"/>
      <c r="G77" s="837"/>
      <c r="H77" s="251" t="s">
        <v>1063</v>
      </c>
      <c r="I77" s="412" t="s">
        <v>1654</v>
      </c>
      <c r="J77" s="469">
        <f>J71</f>
        <v>697988</v>
      </c>
      <c r="K77" s="406">
        <v>229079</v>
      </c>
      <c r="L77" s="406">
        <f>L74</f>
        <v>160438</v>
      </c>
      <c r="M77" s="406">
        <v>2055922</v>
      </c>
      <c r="N77" s="479"/>
    </row>
    <row r="78" spans="1:16" s="409" customFormat="1">
      <c r="A78" s="419"/>
      <c r="B78" s="227"/>
      <c r="C78" s="200"/>
      <c r="D78" s="202"/>
      <c r="E78" s="202"/>
      <c r="F78" s="202"/>
      <c r="G78" s="202"/>
      <c r="H78" s="264"/>
      <c r="I78" s="466"/>
      <c r="J78" s="467"/>
      <c r="K78" s="467"/>
      <c r="L78" s="467"/>
      <c r="M78" s="467"/>
      <c r="N78" s="174"/>
    </row>
    <row r="79" spans="1:16" s="41" customFormat="1" ht="15.95" customHeight="1">
      <c r="A79" s="775" t="s">
        <v>1657</v>
      </c>
      <c r="B79" s="148" t="s">
        <v>1658</v>
      </c>
      <c r="C79" s="115"/>
      <c r="D79" s="116"/>
      <c r="E79" s="116"/>
      <c r="F79" s="116"/>
      <c r="G79" s="620"/>
      <c r="H79" s="115"/>
      <c r="I79" s="115"/>
      <c r="J79" s="188"/>
      <c r="K79" s="188"/>
      <c r="L79" s="188"/>
      <c r="M79" s="626"/>
      <c r="N79" s="250"/>
      <c r="O79" s="409"/>
      <c r="P79" s="409"/>
    </row>
    <row r="80" spans="1:16" s="41" customFormat="1" ht="15.95" customHeight="1">
      <c r="A80" s="776"/>
      <c r="B80" s="820" t="s">
        <v>1659</v>
      </c>
      <c r="C80" s="798">
        <v>124</v>
      </c>
      <c r="D80" s="824">
        <f>J80/J81</f>
        <v>1.784727291138386E-3</v>
      </c>
      <c r="E80" s="824">
        <f>K80/K81</f>
        <v>5.7633289986996103E-4</v>
      </c>
      <c r="F80" s="824">
        <f>L80/L81</f>
        <v>3.4948027582373115E-4</v>
      </c>
      <c r="G80" s="824">
        <f>M80/M81</f>
        <v>5.1885327214244914E-3</v>
      </c>
      <c r="H80" s="243" t="s">
        <v>1064</v>
      </c>
      <c r="I80" s="216" t="s">
        <v>1660</v>
      </c>
      <c r="J80" s="184">
        <v>846</v>
      </c>
      <c r="K80" s="185">
        <v>277</v>
      </c>
      <c r="L80" s="414">
        <v>171</v>
      </c>
      <c r="M80" s="414">
        <v>2589</v>
      </c>
      <c r="N80" s="578"/>
      <c r="O80" s="409"/>
      <c r="P80" s="409"/>
    </row>
    <row r="81" spans="1:15" s="41" customFormat="1" ht="15.95" customHeight="1">
      <c r="A81" s="776"/>
      <c r="B81" s="821"/>
      <c r="C81" s="798"/>
      <c r="D81" s="824"/>
      <c r="E81" s="824"/>
      <c r="F81" s="824"/>
      <c r="G81" s="824"/>
      <c r="H81" s="243" t="s">
        <v>1065</v>
      </c>
      <c r="I81" s="411" t="s">
        <v>1661</v>
      </c>
      <c r="J81" s="186">
        <v>474022</v>
      </c>
      <c r="K81" s="186">
        <v>480625</v>
      </c>
      <c r="L81" s="186">
        <v>489298</v>
      </c>
      <c r="M81" s="186">
        <v>498985</v>
      </c>
      <c r="N81" s="578"/>
      <c r="O81" s="409"/>
    </row>
    <row r="82" spans="1:15" s="41" customFormat="1" ht="15.95" customHeight="1">
      <c r="A82" s="776"/>
      <c r="B82" s="58"/>
      <c r="C82" s="120"/>
      <c r="D82" s="480"/>
      <c r="E82" s="120"/>
      <c r="F82" s="120"/>
      <c r="G82" s="120"/>
      <c r="H82" s="58"/>
      <c r="I82" s="117"/>
      <c r="J82" s="187"/>
      <c r="K82" s="187"/>
      <c r="L82" s="187"/>
      <c r="M82" s="187"/>
      <c r="N82" s="578"/>
      <c r="O82" s="409"/>
    </row>
    <row r="83" spans="1:15" s="41" customFormat="1" ht="17.100000000000001" customHeight="1">
      <c r="A83" s="776"/>
      <c r="B83" s="820" t="s">
        <v>1662</v>
      </c>
      <c r="C83" s="798">
        <v>125</v>
      </c>
      <c r="D83" s="824">
        <f>J83/J84</f>
        <v>1.5543325580859833E-3</v>
      </c>
      <c r="E83" s="824">
        <f>K83/K84</f>
        <v>1.6561512406387753E-4</v>
      </c>
      <c r="F83" s="824">
        <f>L83/L84</f>
        <v>8.2360588010079149E-5</v>
      </c>
      <c r="G83" s="824">
        <f>M83/M84</f>
        <v>4.6253895407677584E-3</v>
      </c>
      <c r="H83" s="243" t="s">
        <v>1066</v>
      </c>
      <c r="I83" s="216" t="s">
        <v>1663</v>
      </c>
      <c r="J83" s="407">
        <f>675</f>
        <v>675</v>
      </c>
      <c r="K83" s="407">
        <v>73</v>
      </c>
      <c r="L83" s="414">
        <v>37</v>
      </c>
      <c r="M83" s="414">
        <v>2308</v>
      </c>
      <c r="N83" s="501"/>
      <c r="O83" s="409"/>
    </row>
    <row r="84" spans="1:15" s="41" customFormat="1">
      <c r="A84" s="776"/>
      <c r="B84" s="821"/>
      <c r="C84" s="798"/>
      <c r="D84" s="824"/>
      <c r="E84" s="824"/>
      <c r="F84" s="824"/>
      <c r="G84" s="824"/>
      <c r="H84" s="243" t="s">
        <v>1067</v>
      </c>
      <c r="I84" s="411" t="s">
        <v>1664</v>
      </c>
      <c r="J84" s="500">
        <v>434270</v>
      </c>
      <c r="K84" s="413">
        <v>440781</v>
      </c>
      <c r="L84" s="499">
        <v>449244</v>
      </c>
      <c r="M84" s="499">
        <v>498985</v>
      </c>
      <c r="N84" s="474"/>
      <c r="O84" s="408"/>
    </row>
    <row r="85" spans="1:15" s="41" customFormat="1" ht="15.95" customHeight="1">
      <c r="A85" s="776"/>
      <c r="B85" s="227"/>
      <c r="C85" s="227"/>
      <c r="D85" s="149"/>
      <c r="E85" s="149"/>
      <c r="F85" s="149"/>
      <c r="G85" s="149"/>
      <c r="H85" s="117"/>
      <c r="I85" s="58"/>
      <c r="J85" s="187"/>
      <c r="K85" s="187"/>
      <c r="L85" s="187"/>
      <c r="M85" s="187"/>
      <c r="N85" s="578"/>
      <c r="O85" s="339"/>
    </row>
    <row r="86" spans="1:15" s="41" customFormat="1" ht="17.25">
      <c r="A86" s="776"/>
      <c r="B86" s="820" t="s">
        <v>1665</v>
      </c>
      <c r="C86" s="798">
        <v>126</v>
      </c>
      <c r="D86" s="824">
        <f>J86/J87</f>
        <v>1.4239845408019038E-3</v>
      </c>
      <c r="E86" s="824">
        <f>K86/K87</f>
        <v>1.6561512406387753E-4</v>
      </c>
      <c r="F86" s="824">
        <f>L86/L87</f>
        <v>8.2360588010079149E-5</v>
      </c>
      <c r="G86" s="824">
        <f>M86/M87</f>
        <v>4.6253895407677584E-3</v>
      </c>
      <c r="H86" s="243" t="s">
        <v>1068</v>
      </c>
      <c r="I86" s="216" t="s">
        <v>1666</v>
      </c>
      <c r="J86" s="185">
        <f>675*827</f>
        <v>558225</v>
      </c>
      <c r="K86" s="185">
        <v>60371</v>
      </c>
      <c r="L86" s="185">
        <v>30599</v>
      </c>
      <c r="M86" s="185">
        <v>1908716</v>
      </c>
      <c r="N86" s="578"/>
      <c r="O86" s="339"/>
    </row>
    <row r="87" spans="1:15" s="41" customFormat="1">
      <c r="A87" s="776"/>
      <c r="B87" s="770"/>
      <c r="C87" s="798"/>
      <c r="D87" s="824"/>
      <c r="E87" s="824"/>
      <c r="F87" s="824"/>
      <c r="G87" s="824"/>
      <c r="H87" s="243" t="s">
        <v>1069</v>
      </c>
      <c r="I87" s="411" t="s">
        <v>1667</v>
      </c>
      <c r="J87" s="186">
        <f>J81*827</f>
        <v>392016194</v>
      </c>
      <c r="K87" s="186">
        <v>364525887</v>
      </c>
      <c r="L87" s="186">
        <v>371524788</v>
      </c>
      <c r="M87" s="186">
        <v>412660595</v>
      </c>
      <c r="N87" s="578"/>
      <c r="O87" s="339"/>
    </row>
    <row r="88" spans="1:15" s="41" customFormat="1" ht="15.95" customHeight="1">
      <c r="A88" s="776"/>
      <c r="B88" s="227"/>
      <c r="C88" s="200"/>
      <c r="D88" s="149"/>
      <c r="E88" s="149"/>
      <c r="F88" s="149"/>
      <c r="G88" s="149"/>
      <c r="H88" s="117"/>
      <c r="I88" s="58"/>
      <c r="J88" s="187"/>
      <c r="K88" s="187"/>
      <c r="L88" s="187"/>
      <c r="M88" s="187"/>
      <c r="N88" s="578"/>
      <c r="O88" s="409"/>
    </row>
    <row r="89" spans="1:15" s="41" customFormat="1" ht="17.25">
      <c r="A89" s="776"/>
      <c r="B89" s="770" t="s">
        <v>1625</v>
      </c>
      <c r="C89" s="798">
        <v>127</v>
      </c>
      <c r="D89" s="824">
        <f>J89/J90</f>
        <v>2.4184587227923395E-3</v>
      </c>
      <c r="E89" s="824">
        <f>K89/K90</f>
        <v>3.2623234267445275E-4</v>
      </c>
      <c r="F89" s="824">
        <f>L89/L90</f>
        <v>2.6106252447461169E-4</v>
      </c>
      <c r="G89" s="824">
        <f>M89/M90</f>
        <v>2.9874009611637873E-3</v>
      </c>
      <c r="H89" s="243" t="s">
        <v>1070</v>
      </c>
      <c r="I89" s="216" t="s">
        <v>1668</v>
      </c>
      <c r="J89" s="185">
        <v>74</v>
      </c>
      <c r="K89" s="185">
        <v>10</v>
      </c>
      <c r="L89" s="185">
        <v>8</v>
      </c>
      <c r="M89" s="185">
        <v>92</v>
      </c>
      <c r="N89" s="578"/>
      <c r="O89" s="409"/>
    </row>
    <row r="90" spans="1:15" s="41" customFormat="1" ht="15.95" customHeight="1">
      <c r="A90" s="776"/>
      <c r="B90" s="770"/>
      <c r="C90" s="798"/>
      <c r="D90" s="824"/>
      <c r="E90" s="824"/>
      <c r="F90" s="824"/>
      <c r="G90" s="824"/>
      <c r="H90" s="243" t="s">
        <v>1071</v>
      </c>
      <c r="I90" s="411" t="s">
        <v>1669</v>
      </c>
      <c r="J90" s="186">
        <v>30598</v>
      </c>
      <c r="K90" s="186">
        <v>30653</v>
      </c>
      <c r="L90" s="186">
        <v>30644</v>
      </c>
      <c r="M90" s="186">
        <v>30796</v>
      </c>
      <c r="N90" s="578"/>
      <c r="O90" s="409"/>
    </row>
    <row r="91" spans="1:15" s="41" customFormat="1" ht="15.95" customHeight="1">
      <c r="A91" s="776"/>
      <c r="B91" s="227"/>
      <c r="C91" s="227"/>
      <c r="D91" s="149"/>
      <c r="E91" s="149"/>
      <c r="F91" s="149"/>
      <c r="G91" s="149"/>
      <c r="H91" s="58"/>
      <c r="I91" s="117"/>
      <c r="J91" s="187"/>
      <c r="K91" s="187"/>
      <c r="L91" s="187"/>
      <c r="M91" s="187"/>
      <c r="N91" s="578"/>
      <c r="O91" s="409"/>
    </row>
    <row r="92" spans="1:15" s="41" customFormat="1" ht="17.25">
      <c r="A92" s="776"/>
      <c r="B92" s="770" t="s">
        <v>1670</v>
      </c>
      <c r="C92" s="798">
        <v>128</v>
      </c>
      <c r="D92" s="824">
        <f>J92/J93</f>
        <v>1.7736248999632297E-3</v>
      </c>
      <c r="E92" s="824">
        <f>K92/K93</f>
        <v>1.5955749388362939E-4</v>
      </c>
      <c r="F92" s="824">
        <f>L92/L93</f>
        <v>1.0761366693570084E-4</v>
      </c>
      <c r="G92" s="824">
        <f>M92/M93</f>
        <v>2.2228448678434671E-3</v>
      </c>
      <c r="H92" s="243" t="s">
        <v>1072</v>
      </c>
      <c r="I92" s="216" t="s">
        <v>1671</v>
      </c>
      <c r="J92" s="185">
        <v>82</v>
      </c>
      <c r="K92" s="185">
        <v>9</v>
      </c>
      <c r="L92" s="185">
        <v>6</v>
      </c>
      <c r="M92" s="185">
        <v>119</v>
      </c>
      <c r="N92" s="578"/>
      <c r="O92" s="409"/>
    </row>
    <row r="93" spans="1:15" s="41" customFormat="1" ht="15.95" customHeight="1">
      <c r="A93" s="778"/>
      <c r="B93" s="784"/>
      <c r="C93" s="803"/>
      <c r="D93" s="825"/>
      <c r="E93" s="825"/>
      <c r="F93" s="825"/>
      <c r="G93" s="825"/>
      <c r="H93" s="251" t="s">
        <v>1073</v>
      </c>
      <c r="I93" s="284" t="s">
        <v>1672</v>
      </c>
      <c r="J93" s="197">
        <v>46233</v>
      </c>
      <c r="K93" s="197">
        <v>56406</v>
      </c>
      <c r="L93" s="197">
        <v>55755</v>
      </c>
      <c r="M93" s="197">
        <v>53535</v>
      </c>
      <c r="N93" s="479"/>
      <c r="O93" s="409"/>
    </row>
    <row r="94" spans="1:15" s="41" customFormat="1" ht="15.95" customHeight="1">
      <c r="A94" s="253"/>
      <c r="B94" s="199"/>
      <c r="C94" s="200"/>
      <c r="D94" s="202"/>
      <c r="E94" s="202"/>
      <c r="F94" s="202"/>
      <c r="G94" s="202"/>
      <c r="H94" s="117"/>
      <c r="I94" s="58"/>
      <c r="J94" s="130"/>
      <c r="K94" s="130"/>
      <c r="L94" s="130"/>
      <c r="M94" s="130"/>
      <c r="N94" s="204"/>
      <c r="O94" s="409"/>
    </row>
    <row r="95" spans="1:15" s="41" customFormat="1" ht="30.75" customHeight="1">
      <c r="A95" s="775" t="s">
        <v>1673</v>
      </c>
      <c r="B95" s="145" t="s">
        <v>1674</v>
      </c>
      <c r="C95" s="150"/>
      <c r="D95" s="116"/>
      <c r="E95" s="116"/>
      <c r="F95" s="116"/>
      <c r="G95" s="620"/>
      <c r="H95" s="116"/>
      <c r="I95" s="115"/>
      <c r="J95" s="188"/>
      <c r="K95" s="188"/>
      <c r="L95" s="188"/>
      <c r="M95" s="626"/>
      <c r="N95" s="287"/>
      <c r="O95" s="409"/>
    </row>
    <row r="96" spans="1:15" s="41" customFormat="1" ht="15.95" customHeight="1">
      <c r="A96" s="776"/>
      <c r="B96" s="814" t="s">
        <v>1675</v>
      </c>
      <c r="C96" s="798">
        <v>129</v>
      </c>
      <c r="D96" s="816">
        <f>J96/J97</f>
        <v>2.3909472531483848E-2</v>
      </c>
      <c r="E96" s="816">
        <f>K96/K97</f>
        <v>2.3909472531483848E-2</v>
      </c>
      <c r="F96" s="816">
        <f>L96/L97</f>
        <v>4.7545172476729333E-2</v>
      </c>
      <c r="G96" s="816">
        <f>M96/M97</f>
        <v>8.2588063515240007E-2</v>
      </c>
      <c r="H96" s="243" t="s">
        <v>1074</v>
      </c>
      <c r="I96" s="177" t="s">
        <v>1676</v>
      </c>
      <c r="J96" s="183">
        <v>262</v>
      </c>
      <c r="K96" s="183">
        <v>262</v>
      </c>
      <c r="L96" s="183">
        <v>521</v>
      </c>
      <c r="M96" s="667">
        <v>905</v>
      </c>
      <c r="N96" s="669"/>
      <c r="O96" s="409"/>
    </row>
    <row r="97" spans="1:26" s="41" customFormat="1" ht="15.95" customHeight="1">
      <c r="A97" s="778"/>
      <c r="B97" s="815"/>
      <c r="C97" s="803"/>
      <c r="D97" s="817"/>
      <c r="E97" s="817"/>
      <c r="F97" s="817"/>
      <c r="G97" s="817"/>
      <c r="H97" s="251" t="s">
        <v>1075</v>
      </c>
      <c r="I97" s="284" t="s">
        <v>1677</v>
      </c>
      <c r="J97" s="129">
        <v>10958</v>
      </c>
      <c r="K97" s="129">
        <v>10958</v>
      </c>
      <c r="L97" s="129">
        <v>10958</v>
      </c>
      <c r="M97" s="668">
        <v>10958</v>
      </c>
      <c r="N97" s="288"/>
      <c r="O97" s="409"/>
      <c r="P97" s="409"/>
      <c r="Q97" s="409"/>
      <c r="R97" s="409"/>
      <c r="S97" s="409"/>
      <c r="T97" s="409"/>
      <c r="U97" s="409"/>
      <c r="V97" s="409"/>
      <c r="W97" s="409"/>
      <c r="X97" s="409"/>
      <c r="Y97" s="409"/>
      <c r="Z97" s="409"/>
    </row>
    <row r="98" spans="1:26" s="41" customFormat="1" ht="15.95" customHeight="1">
      <c r="A98" s="409"/>
      <c r="B98" s="49"/>
      <c r="C98" s="65"/>
      <c r="D98" s="502"/>
      <c r="E98" s="76"/>
      <c r="F98" s="76"/>
      <c r="G98" s="76"/>
      <c r="H98" s="42"/>
      <c r="I98" s="58"/>
      <c r="J98" s="130"/>
      <c r="K98" s="130"/>
      <c r="L98" s="130"/>
      <c r="M98" s="130"/>
      <c r="N98" s="286"/>
      <c r="O98" s="409"/>
      <c r="P98" s="409"/>
      <c r="Q98" s="409"/>
      <c r="R98" s="409"/>
      <c r="S98" s="409"/>
      <c r="T98" s="409"/>
      <c r="U98" s="409"/>
      <c r="V98" s="409"/>
      <c r="W98" s="409"/>
      <c r="X98" s="409"/>
      <c r="Y98" s="409"/>
      <c r="Z98" s="409"/>
    </row>
    <row r="99" spans="1:26" s="41" customFormat="1" ht="30">
      <c r="A99" s="775" t="s">
        <v>271</v>
      </c>
      <c r="B99" s="145" t="s">
        <v>1678</v>
      </c>
      <c r="C99" s="150"/>
      <c r="D99" s="503"/>
      <c r="E99" s="116"/>
      <c r="F99" s="116"/>
      <c r="G99" s="620"/>
      <c r="H99" s="116"/>
      <c r="I99" s="115"/>
      <c r="J99" s="188"/>
      <c r="K99" s="188"/>
      <c r="L99" s="188"/>
      <c r="M99" s="626"/>
      <c r="N99" s="285"/>
      <c r="O99" s="409"/>
      <c r="P99" s="409"/>
      <c r="Q99" s="409"/>
      <c r="R99" s="409"/>
      <c r="S99" s="409"/>
      <c r="T99" s="409"/>
      <c r="U99" s="409"/>
      <c r="V99" s="409"/>
      <c r="W99" s="409"/>
      <c r="X99" s="409"/>
      <c r="Y99" s="409"/>
      <c r="Z99" s="409"/>
    </row>
    <row r="100" spans="1:26" s="41" customFormat="1" ht="16.5" customHeight="1">
      <c r="A100" s="776"/>
      <c r="B100" s="814" t="s">
        <v>1679</v>
      </c>
      <c r="C100" s="798">
        <v>130</v>
      </c>
      <c r="D100" s="816">
        <f>J100/J101</f>
        <v>3.1512605042016806E-2</v>
      </c>
      <c r="E100" s="816">
        <f>K100/K101</f>
        <v>6.9961977186311794E-2</v>
      </c>
      <c r="F100" s="816">
        <f>L100/L101</f>
        <v>8.2892255277727075E-2</v>
      </c>
      <c r="G100" s="816">
        <f>M100/M101</f>
        <v>9.2415464143912537E-2</v>
      </c>
      <c r="H100" s="243" t="s">
        <v>1076</v>
      </c>
      <c r="I100" s="216" t="s">
        <v>1680</v>
      </c>
      <c r="J100" s="183">
        <v>45</v>
      </c>
      <c r="K100" s="183">
        <v>92</v>
      </c>
      <c r="L100" s="183">
        <v>109</v>
      </c>
      <c r="M100" s="667">
        <v>108.65072615595268</v>
      </c>
      <c r="N100" s="475"/>
      <c r="O100" s="409"/>
      <c r="P100" s="409"/>
      <c r="Q100" s="409"/>
      <c r="R100" s="409"/>
      <c r="S100" s="409"/>
      <c r="T100" s="409"/>
      <c r="U100" s="409"/>
      <c r="V100" s="409"/>
      <c r="W100" s="409"/>
      <c r="X100" s="409"/>
      <c r="Y100" s="409"/>
      <c r="Z100" s="409"/>
    </row>
    <row r="101" spans="1:26" s="41" customFormat="1">
      <c r="A101" s="778"/>
      <c r="B101" s="815"/>
      <c r="C101" s="803"/>
      <c r="D101" s="817"/>
      <c r="E101" s="817"/>
      <c r="F101" s="817"/>
      <c r="G101" s="817"/>
      <c r="H101" s="251" t="s">
        <v>1077</v>
      </c>
      <c r="I101" s="284" t="s">
        <v>1681</v>
      </c>
      <c r="J101" s="129">
        <v>1428</v>
      </c>
      <c r="K101" s="129">
        <v>1315</v>
      </c>
      <c r="L101" s="129">
        <f>L97*12%</f>
        <v>1314.96</v>
      </c>
      <c r="M101" s="668">
        <v>1175.6768973941205</v>
      </c>
      <c r="N101" s="288"/>
      <c r="O101" s="409"/>
      <c r="P101" s="409"/>
      <c r="Q101" s="409"/>
      <c r="R101" s="409"/>
      <c r="S101" s="409"/>
      <c r="T101" s="409"/>
      <c r="U101" s="409"/>
      <c r="V101" s="409"/>
      <c r="W101" s="409"/>
      <c r="X101" s="409"/>
      <c r="Y101" s="409"/>
      <c r="Z101" s="409"/>
    </row>
    <row r="102" spans="1:26" s="41" customFormat="1">
      <c r="A102" s="409"/>
      <c r="B102" s="49"/>
      <c r="C102" s="65"/>
      <c r="D102" s="76"/>
      <c r="E102" s="76"/>
      <c r="F102" s="76"/>
      <c r="G102" s="76"/>
      <c r="H102" s="42"/>
      <c r="I102" s="409"/>
      <c r="J102" s="53"/>
      <c r="K102" s="53"/>
      <c r="L102" s="53"/>
      <c r="M102" s="53"/>
      <c r="N102" s="204"/>
      <c r="O102" s="409"/>
      <c r="P102" s="409"/>
      <c r="Q102" s="409"/>
      <c r="R102" s="409"/>
      <c r="S102" s="409"/>
      <c r="T102" s="409"/>
      <c r="U102" s="409"/>
      <c r="V102" s="409"/>
      <c r="W102" s="409"/>
      <c r="X102" s="409"/>
      <c r="Y102" s="409"/>
      <c r="Z102" s="409"/>
    </row>
    <row r="103" spans="1:26" s="409" customFormat="1" ht="30" customHeight="1">
      <c r="A103" s="775" t="s">
        <v>1571</v>
      </c>
      <c r="B103" s="672" t="s">
        <v>1572</v>
      </c>
      <c r="C103" s="672"/>
      <c r="D103" s="672"/>
      <c r="E103" s="672"/>
      <c r="F103" s="612"/>
      <c r="G103" s="612"/>
      <c r="H103" s="646"/>
      <c r="I103" s="646"/>
      <c r="J103" s="623"/>
      <c r="K103" s="614"/>
      <c r="L103" s="614"/>
      <c r="M103" s="614"/>
      <c r="N103" s="230"/>
      <c r="O103" s="43"/>
      <c r="P103" s="457"/>
      <c r="Q103" s="44"/>
      <c r="R103" s="44"/>
      <c r="S103" s="44"/>
      <c r="T103" s="44"/>
      <c r="U103" s="44"/>
      <c r="V103" s="44"/>
      <c r="W103" s="44"/>
      <c r="X103" s="44"/>
      <c r="Y103" s="44"/>
      <c r="Z103" s="44"/>
    </row>
    <row r="104" spans="1:26" s="409" customFormat="1" ht="18.75" customHeight="1">
      <c r="A104" s="776"/>
      <c r="B104" s="769" t="s">
        <v>1574</v>
      </c>
      <c r="C104" s="771">
        <v>131</v>
      </c>
      <c r="D104" s="768">
        <f>J104/J105</f>
        <v>562.91022488755902</v>
      </c>
      <c r="E104" s="768">
        <f>K104/K105</f>
        <v>1143.591522911428</v>
      </c>
      <c r="F104" s="768">
        <f>L104/L105</f>
        <v>1065.2143373617291</v>
      </c>
      <c r="G104" s="768">
        <f>M104/M105</f>
        <v>792.43577081304625</v>
      </c>
      <c r="H104" s="243" t="s">
        <v>1078</v>
      </c>
      <c r="I104" s="236" t="s">
        <v>1575</v>
      </c>
      <c r="J104" s="213">
        <v>6132094.9760652361</v>
      </c>
      <c r="K104" s="655">
        <v>9647291.674810309</v>
      </c>
      <c r="L104" s="655">
        <v>4290265.2904259609</v>
      </c>
      <c r="M104" s="655">
        <v>4766598.1834739</v>
      </c>
      <c r="N104" s="772"/>
      <c r="O104" s="428"/>
      <c r="P104" s="457"/>
      <c r="Q104" s="44"/>
      <c r="R104" s="44"/>
      <c r="S104" s="44"/>
      <c r="T104" s="44"/>
      <c r="U104" s="44"/>
      <c r="V104" s="44"/>
      <c r="W104" s="44"/>
      <c r="X104" s="44"/>
      <c r="Y104" s="44"/>
      <c r="Z104" s="44"/>
    </row>
    <row r="105" spans="1:26" s="409" customFormat="1" ht="18.75" customHeight="1">
      <c r="A105" s="776"/>
      <c r="B105" s="770"/>
      <c r="C105" s="771"/>
      <c r="D105" s="768"/>
      <c r="E105" s="768"/>
      <c r="F105" s="768"/>
      <c r="G105" s="768"/>
      <c r="H105" s="243" t="s">
        <v>1079</v>
      </c>
      <c r="I105" s="297" t="s">
        <v>1576</v>
      </c>
      <c r="J105" s="207">
        <v>10893.557631308116</v>
      </c>
      <c r="K105" s="656">
        <v>8435.9594151674191</v>
      </c>
      <c r="L105" s="656">
        <v>4027.6075339465301</v>
      </c>
      <c r="M105" s="656">
        <v>6015.1224352016916</v>
      </c>
      <c r="N105" s="772"/>
      <c r="O105" s="428"/>
      <c r="P105" s="457"/>
      <c r="Q105" s="44"/>
      <c r="R105" s="44"/>
      <c r="S105" s="44"/>
      <c r="T105" s="44"/>
      <c r="U105" s="44"/>
      <c r="V105" s="44"/>
      <c r="W105" s="44"/>
      <c r="X105" s="44"/>
      <c r="Y105" s="44"/>
      <c r="Z105" s="44"/>
    </row>
    <row r="106" spans="1:26" s="409" customFormat="1" ht="18.75" customHeight="1">
      <c r="A106" s="776"/>
      <c r="B106" s="58"/>
      <c r="C106" s="666"/>
      <c r="D106" s="208"/>
      <c r="E106" s="208"/>
      <c r="F106" s="382"/>
      <c r="G106" s="382"/>
      <c r="H106" s="264"/>
      <c r="I106" s="58"/>
      <c r="J106" s="126"/>
      <c r="K106" s="653"/>
      <c r="L106" s="463"/>
      <c r="M106" s="463"/>
      <c r="N106" s="665"/>
      <c r="O106" s="428"/>
      <c r="P106" s="457"/>
      <c r="Q106" s="44"/>
      <c r="R106" s="44"/>
      <c r="S106" s="44"/>
      <c r="T106" s="44"/>
      <c r="U106" s="44"/>
      <c r="V106" s="44"/>
      <c r="W106" s="44"/>
      <c r="X106" s="44"/>
      <c r="Y106" s="44"/>
      <c r="Z106" s="44"/>
    </row>
    <row r="107" spans="1:26" s="409" customFormat="1" ht="18.75" customHeight="1">
      <c r="A107" s="776"/>
      <c r="B107" s="769" t="s">
        <v>1577</v>
      </c>
      <c r="C107" s="771">
        <v>132</v>
      </c>
      <c r="D107" s="768">
        <f>J107/J108</f>
        <v>0.15063111798501147</v>
      </c>
      <c r="E107" s="768">
        <f>K107/K108</f>
        <v>0.11987818387498918</v>
      </c>
      <c r="F107" s="768">
        <f>L107/L108</f>
        <v>0.21265814916531481</v>
      </c>
      <c r="G107" s="768">
        <f>M107/M108</f>
        <v>0.15604863705382885</v>
      </c>
      <c r="H107" s="243" t="s">
        <v>1080</v>
      </c>
      <c r="I107" s="236" t="s">
        <v>1575</v>
      </c>
      <c r="J107" s="213">
        <v>6132094.9760652361</v>
      </c>
      <c r="K107" s="655">
        <v>9647291.674810309</v>
      </c>
      <c r="L107" s="655">
        <f>L104</f>
        <v>4290265.2904259609</v>
      </c>
      <c r="M107" s="655">
        <v>4766598.1834739</v>
      </c>
      <c r="N107" s="772"/>
      <c r="O107" s="428"/>
      <c r="P107" s="457"/>
      <c r="Q107" s="44"/>
      <c r="R107" s="44"/>
      <c r="S107" s="44"/>
      <c r="T107" s="44"/>
      <c r="U107" s="44"/>
      <c r="V107" s="44"/>
      <c r="W107" s="44"/>
      <c r="X107" s="44"/>
      <c r="Y107" s="44"/>
      <c r="Z107" s="44"/>
    </row>
    <row r="108" spans="1:26" s="409" customFormat="1" ht="15" customHeight="1">
      <c r="A108" s="776"/>
      <c r="B108" s="770"/>
      <c r="C108" s="771"/>
      <c r="D108" s="768"/>
      <c r="E108" s="768"/>
      <c r="F108" s="768"/>
      <c r="G108" s="768"/>
      <c r="H108" s="243" t="s">
        <v>1081</v>
      </c>
      <c r="I108" s="297" t="s">
        <v>1578</v>
      </c>
      <c r="J108" s="207">
        <v>40709350.485438272</v>
      </c>
      <c r="K108" s="656">
        <v>80475791.031924993</v>
      </c>
      <c r="L108" s="656">
        <v>20174469.2468419</v>
      </c>
      <c r="M108" s="656">
        <v>30545593.178296492</v>
      </c>
      <c r="N108" s="772"/>
      <c r="O108" s="428"/>
      <c r="P108" s="457"/>
      <c r="Q108" s="44"/>
      <c r="R108" s="44"/>
      <c r="S108" s="44"/>
      <c r="T108" s="44"/>
      <c r="U108" s="44"/>
      <c r="V108" s="44"/>
      <c r="W108" s="44"/>
      <c r="X108" s="44"/>
      <c r="Y108" s="44"/>
      <c r="Z108" s="44"/>
    </row>
    <row r="109" spans="1:26" s="44" customFormat="1" ht="15" customHeight="1">
      <c r="A109" s="673"/>
      <c r="B109" s="422"/>
      <c r="C109" s="666"/>
      <c r="D109" s="423"/>
      <c r="E109" s="423"/>
      <c r="F109" s="423"/>
      <c r="G109" s="423"/>
      <c r="H109" s="424"/>
      <c r="I109" s="425"/>
      <c r="J109" s="426"/>
      <c r="K109" s="426"/>
      <c r="L109" s="426"/>
      <c r="M109" s="426"/>
      <c r="N109" s="664"/>
      <c r="O109" s="428"/>
      <c r="P109" s="457"/>
    </row>
    <row r="110" spans="1:26" s="409" customFormat="1" ht="15" customHeight="1">
      <c r="A110" s="663"/>
      <c r="B110" s="769" t="s">
        <v>1579</v>
      </c>
      <c r="C110" s="771">
        <v>133</v>
      </c>
      <c r="D110" s="768">
        <f>J110/J111</f>
        <v>0.95696816915946536</v>
      </c>
      <c r="E110" s="768">
        <f>K110/K111</f>
        <v>0.96858686993274801</v>
      </c>
      <c r="F110" s="768">
        <f>L110/L111</f>
        <v>-5.9101710527065938</v>
      </c>
      <c r="G110" s="768">
        <f>M110/M111</f>
        <v>1.5369808598382564</v>
      </c>
      <c r="H110" s="243" t="s">
        <v>1082</v>
      </c>
      <c r="I110" s="236" t="s">
        <v>1575</v>
      </c>
      <c r="J110" s="213">
        <v>417823.59033476323</v>
      </c>
      <c r="K110" s="655">
        <v>904304.15518969169</v>
      </c>
      <c r="L110" s="655">
        <v>-10451616.875863906</v>
      </c>
      <c r="M110" s="655">
        <v>1334113.7220675752</v>
      </c>
      <c r="N110" s="662"/>
      <c r="O110" s="428"/>
      <c r="P110" s="457"/>
      <c r="Q110" s="44"/>
      <c r="R110" s="44"/>
      <c r="S110" s="44"/>
      <c r="T110" s="44"/>
      <c r="U110" s="44"/>
      <c r="V110" s="44"/>
      <c r="W110" s="44"/>
      <c r="X110" s="44"/>
      <c r="Y110" s="44"/>
      <c r="Z110" s="44"/>
    </row>
    <row r="111" spans="1:26" s="409" customFormat="1" ht="15" customHeight="1">
      <c r="A111" s="663"/>
      <c r="B111" s="770"/>
      <c r="C111" s="771"/>
      <c r="D111" s="768"/>
      <c r="E111" s="768"/>
      <c r="F111" s="768"/>
      <c r="G111" s="768"/>
      <c r="H111" s="243" t="s">
        <v>1083</v>
      </c>
      <c r="I111" s="297" t="s">
        <v>1580</v>
      </c>
      <c r="J111" s="207">
        <v>436611.79525098577</v>
      </c>
      <c r="K111" s="656">
        <v>933632.47351523605</v>
      </c>
      <c r="L111" s="656">
        <v>1768411.90934356</v>
      </c>
      <c r="M111" s="656">
        <v>868009.32720006036</v>
      </c>
      <c r="N111" s="662"/>
      <c r="O111" s="428"/>
      <c r="P111" s="457"/>
      <c r="Q111" s="44"/>
      <c r="R111" s="44"/>
      <c r="S111" s="44"/>
      <c r="T111" s="44"/>
      <c r="U111" s="44"/>
      <c r="V111" s="44"/>
      <c r="W111" s="44"/>
      <c r="X111" s="44"/>
      <c r="Y111" s="44"/>
      <c r="Z111" s="44"/>
    </row>
    <row r="112" spans="1:26" s="409" customFormat="1" ht="15.75">
      <c r="A112" s="674"/>
      <c r="B112" s="162"/>
      <c r="C112" s="48"/>
      <c r="D112" s="47"/>
      <c r="E112" s="47"/>
      <c r="F112" s="47"/>
      <c r="G112" s="47"/>
      <c r="H112" s="47"/>
      <c r="I112" s="47"/>
      <c r="J112" s="47"/>
      <c r="K112" s="675"/>
      <c r="L112" s="675"/>
      <c r="M112" s="675"/>
      <c r="N112" s="472"/>
      <c r="O112" s="43"/>
      <c r="P112" s="457"/>
      <c r="Q112" s="44"/>
      <c r="R112" s="44"/>
      <c r="S112" s="44"/>
      <c r="T112" s="44"/>
      <c r="U112" s="44"/>
      <c r="V112" s="44"/>
      <c r="W112" s="44"/>
      <c r="X112" s="44"/>
      <c r="Y112" s="44"/>
      <c r="Z112" s="44"/>
    </row>
    <row r="113" spans="1:26" s="409" customFormat="1">
      <c r="B113" s="49"/>
      <c r="C113" s="65"/>
      <c r="D113" s="76"/>
      <c r="E113" s="76"/>
      <c r="F113" s="76"/>
      <c r="G113" s="76"/>
      <c r="H113" s="42"/>
      <c r="J113" s="53"/>
      <c r="K113" s="670"/>
      <c r="L113" s="670"/>
      <c r="M113" s="670"/>
      <c r="N113" s="204"/>
    </row>
    <row r="114" spans="1:26" s="409" customFormat="1" ht="30" customHeight="1">
      <c r="A114" s="775" t="s">
        <v>1581</v>
      </c>
      <c r="B114" s="171" t="s">
        <v>1582</v>
      </c>
      <c r="C114" s="171"/>
      <c r="D114" s="171"/>
      <c r="E114" s="171"/>
      <c r="F114" s="383"/>
      <c r="G114" s="612"/>
      <c r="H114" s="115"/>
      <c r="I114" s="115"/>
      <c r="J114" s="123"/>
      <c r="K114" s="657"/>
      <c r="L114" s="657"/>
      <c r="M114" s="658"/>
      <c r="N114" s="230"/>
      <c r="O114" s="43"/>
      <c r="P114" s="458"/>
      <c r="Q114" s="44"/>
      <c r="R114" s="44"/>
      <c r="S114" s="44"/>
      <c r="T114" s="44"/>
      <c r="U114" s="44"/>
      <c r="V114" s="44"/>
      <c r="W114" s="44"/>
      <c r="X114" s="44"/>
      <c r="Y114" s="44"/>
      <c r="Z114" s="44"/>
    </row>
    <row r="115" spans="1:26" s="409" customFormat="1" ht="18.75" customHeight="1">
      <c r="A115" s="776"/>
      <c r="B115" s="769" t="s">
        <v>97</v>
      </c>
      <c r="C115" s="771">
        <v>134</v>
      </c>
      <c r="D115" s="768">
        <f>J115/J116</f>
        <v>694.25857685114306</v>
      </c>
      <c r="E115" s="768">
        <f>K115/K116</f>
        <v>1404.4703619909544</v>
      </c>
      <c r="F115" s="768">
        <f>L115/L116</f>
        <v>1217.9598725917929</v>
      </c>
      <c r="G115" s="768">
        <f>M115/M116</f>
        <v>825.28937287500628</v>
      </c>
      <c r="H115" s="243" t="s">
        <v>1084</v>
      </c>
      <c r="I115" s="236" t="s">
        <v>1583</v>
      </c>
      <c r="J115" s="213">
        <v>7562945.8179578818</v>
      </c>
      <c r="K115" s="655">
        <v>11848054.973561184</v>
      </c>
      <c r="L115" s="655">
        <v>4905464.3588952608</v>
      </c>
      <c r="M115" s="655">
        <v>4964216.6223139847</v>
      </c>
      <c r="N115" s="772"/>
      <c r="O115" s="428"/>
      <c r="P115" s="458"/>
      <c r="Q115" s="44"/>
      <c r="R115" s="44"/>
      <c r="S115" s="44"/>
      <c r="T115" s="44"/>
      <c r="U115" s="44"/>
      <c r="V115" s="44"/>
      <c r="W115" s="44"/>
      <c r="X115" s="44"/>
      <c r="Y115" s="44"/>
      <c r="Z115" s="44"/>
    </row>
    <row r="116" spans="1:26" s="409" customFormat="1" ht="18.75" customHeight="1">
      <c r="A116" s="776"/>
      <c r="B116" s="770"/>
      <c r="C116" s="771"/>
      <c r="D116" s="768"/>
      <c r="E116" s="768"/>
      <c r="F116" s="768"/>
      <c r="G116" s="768"/>
      <c r="H116" s="243" t="s">
        <v>1085</v>
      </c>
      <c r="I116" s="649" t="s">
        <v>1791</v>
      </c>
      <c r="J116" s="207">
        <v>10893.557631308116</v>
      </c>
      <c r="K116" s="656">
        <v>8435.9594151674191</v>
      </c>
      <c r="L116" s="656">
        <f>L105</f>
        <v>4027.6075339465301</v>
      </c>
      <c r="M116" s="656">
        <v>6015.1224352016916</v>
      </c>
      <c r="N116" s="772"/>
      <c r="O116" s="428"/>
      <c r="P116" s="458"/>
      <c r="Q116" s="44"/>
      <c r="R116" s="44"/>
      <c r="S116" s="44"/>
      <c r="T116" s="44"/>
      <c r="U116" s="44"/>
      <c r="V116" s="44"/>
      <c r="W116" s="44"/>
      <c r="X116" s="44"/>
      <c r="Y116" s="44"/>
      <c r="Z116" s="44"/>
    </row>
    <row r="117" spans="1:26" s="44" customFormat="1" ht="15" customHeight="1">
      <c r="A117" s="776"/>
      <c r="B117" s="422"/>
      <c r="C117" s="584"/>
      <c r="D117" s="423"/>
      <c r="E117" s="423"/>
      <c r="F117" s="423"/>
      <c r="G117" s="423"/>
      <c r="H117" s="424"/>
      <c r="I117" s="425"/>
      <c r="J117" s="426"/>
      <c r="K117" s="426"/>
      <c r="L117" s="463"/>
      <c r="M117" s="463"/>
      <c r="N117" s="664"/>
      <c r="O117" s="428"/>
      <c r="P117" s="457"/>
    </row>
    <row r="118" spans="1:26" s="409" customFormat="1" ht="18.75" customHeight="1">
      <c r="A118" s="776"/>
      <c r="B118" s="769" t="s">
        <v>98</v>
      </c>
      <c r="C118" s="771">
        <v>135</v>
      </c>
      <c r="D118" s="768">
        <f>J118/J119</f>
        <v>0.18577908337454674</v>
      </c>
      <c r="E118" s="768">
        <f>K118/K119</f>
        <v>0.14722508249544294</v>
      </c>
      <c r="F118" s="768">
        <f>L118/L119</f>
        <v>0.24315208984559331</v>
      </c>
      <c r="G118" s="768">
        <f>M118/M119</f>
        <v>0.16251825896251382</v>
      </c>
      <c r="H118" s="243" t="s">
        <v>1086</v>
      </c>
      <c r="I118" s="236" t="s">
        <v>1583</v>
      </c>
      <c r="J118" s="213">
        <v>7562945.8179578818</v>
      </c>
      <c r="K118" s="656">
        <v>11848054.973561184</v>
      </c>
      <c r="L118" s="655">
        <f>L115</f>
        <v>4905464.3588952608</v>
      </c>
      <c r="M118" s="655">
        <v>4964216.6223139847</v>
      </c>
      <c r="N118" s="571"/>
      <c r="O118" s="428"/>
      <c r="P118" s="457"/>
      <c r="Q118" s="44"/>
      <c r="R118" s="44"/>
      <c r="S118" s="44"/>
      <c r="T118" s="44"/>
      <c r="U118" s="44"/>
      <c r="V118" s="44"/>
      <c r="W118" s="44"/>
      <c r="X118" s="44"/>
      <c r="Y118" s="44"/>
      <c r="Z118" s="44"/>
    </row>
    <row r="119" spans="1:26" s="409" customFormat="1" ht="18.75" customHeight="1">
      <c r="A119" s="776"/>
      <c r="B119" s="770"/>
      <c r="C119" s="771"/>
      <c r="D119" s="768"/>
      <c r="E119" s="768"/>
      <c r="F119" s="768"/>
      <c r="G119" s="768"/>
      <c r="H119" s="243" t="s">
        <v>1087</v>
      </c>
      <c r="I119" s="649" t="s">
        <v>1863</v>
      </c>
      <c r="J119" s="207">
        <v>40709350.485438272</v>
      </c>
      <c r="K119" s="656">
        <v>80475791.031924993</v>
      </c>
      <c r="L119" s="656">
        <f>L108</f>
        <v>20174469.2468419</v>
      </c>
      <c r="M119" s="656">
        <v>30545593.178296492</v>
      </c>
      <c r="N119" s="571"/>
      <c r="O119" s="428"/>
      <c r="P119" s="457"/>
      <c r="Q119" s="44"/>
      <c r="R119" s="44"/>
      <c r="S119" s="44"/>
      <c r="T119" s="44"/>
      <c r="U119" s="44"/>
      <c r="V119" s="44"/>
      <c r="W119" s="44"/>
      <c r="X119" s="44"/>
      <c r="Y119" s="44"/>
      <c r="Z119" s="44"/>
    </row>
    <row r="120" spans="1:26" s="409" customFormat="1" ht="18.75" customHeight="1">
      <c r="A120" s="776"/>
      <c r="B120" s="58"/>
      <c r="C120" s="584"/>
      <c r="D120" s="208"/>
      <c r="E120" s="208"/>
      <c r="F120" s="382"/>
      <c r="G120" s="382"/>
      <c r="H120" s="264"/>
      <c r="I120" s="58"/>
      <c r="J120" s="126"/>
      <c r="K120" s="653"/>
      <c r="L120" s="426"/>
      <c r="M120" s="426"/>
      <c r="N120" s="579"/>
      <c r="O120" s="428"/>
      <c r="P120" s="457"/>
      <c r="Q120" s="44"/>
      <c r="R120" s="44"/>
      <c r="S120" s="44"/>
      <c r="T120" s="44"/>
      <c r="U120" s="44"/>
      <c r="V120" s="44"/>
      <c r="W120" s="44"/>
      <c r="X120" s="44"/>
      <c r="Y120" s="44"/>
      <c r="Z120" s="44"/>
    </row>
    <row r="121" spans="1:26" s="409" customFormat="1" ht="18.75" customHeight="1">
      <c r="A121" s="776"/>
      <c r="B121" s="769" t="s">
        <v>99</v>
      </c>
      <c r="C121" s="771">
        <v>136</v>
      </c>
      <c r="D121" s="768">
        <f>J121/J122</f>
        <v>1.1802652178599251</v>
      </c>
      <c r="E121" s="768">
        <f>K121/K122</f>
        <v>1.1895432281369684</v>
      </c>
      <c r="F121" s="768">
        <f>L121/L122</f>
        <v>1.626305568224182</v>
      </c>
      <c r="G121" s="768">
        <f>M121/M122</f>
        <v>1.6007025637363108</v>
      </c>
      <c r="H121" s="243" t="s">
        <v>1088</v>
      </c>
      <c r="I121" s="236" t="s">
        <v>1583</v>
      </c>
      <c r="J121" s="213">
        <v>515317.71564211778</v>
      </c>
      <c r="K121" s="655">
        <v>1110596.1864388166</v>
      </c>
      <c r="L121" s="655">
        <v>2875978.135079389</v>
      </c>
      <c r="M121" s="655">
        <v>1389424.7553961668</v>
      </c>
      <c r="N121" s="772"/>
      <c r="O121" s="428"/>
      <c r="P121" s="457"/>
      <c r="Q121" s="44"/>
      <c r="R121" s="44"/>
      <c r="S121" s="44"/>
      <c r="T121" s="44"/>
      <c r="U121" s="44"/>
      <c r="V121" s="44"/>
      <c r="W121" s="44"/>
      <c r="X121" s="44"/>
      <c r="Y121" s="44"/>
      <c r="Z121" s="44"/>
    </row>
    <row r="122" spans="1:26" s="409" customFormat="1" ht="15" customHeight="1">
      <c r="A122" s="778"/>
      <c r="B122" s="784"/>
      <c r="C122" s="785"/>
      <c r="D122" s="773"/>
      <c r="E122" s="773"/>
      <c r="F122" s="773"/>
      <c r="G122" s="773"/>
      <c r="H122" s="251" t="s">
        <v>1089</v>
      </c>
      <c r="I122" s="298" t="s">
        <v>1584</v>
      </c>
      <c r="J122" s="291">
        <v>436611.79525098577</v>
      </c>
      <c r="K122" s="659">
        <v>933632.47351523605</v>
      </c>
      <c r="L122" s="659">
        <f>L111</f>
        <v>1768411.90934356</v>
      </c>
      <c r="M122" s="659">
        <v>868009.32720006036</v>
      </c>
      <c r="N122" s="774"/>
      <c r="O122" s="428"/>
      <c r="P122" s="457"/>
      <c r="Q122" s="44"/>
      <c r="R122" s="44"/>
      <c r="S122" s="44"/>
      <c r="T122" s="44"/>
      <c r="U122" s="44"/>
      <c r="V122" s="44"/>
      <c r="W122" s="44"/>
      <c r="X122" s="44"/>
      <c r="Y122" s="44"/>
      <c r="Z122" s="44"/>
    </row>
    <row r="123" spans="1:26" s="409" customFormat="1" ht="15.95" customHeight="1">
      <c r="A123" s="49"/>
      <c r="D123" s="119"/>
      <c r="E123" s="119"/>
      <c r="F123" s="119"/>
      <c r="G123" s="119"/>
      <c r="H123" s="59"/>
      <c r="I123" s="239"/>
      <c r="J123" s="209"/>
      <c r="K123" s="671"/>
      <c r="L123" s="671"/>
      <c r="M123" s="671"/>
      <c r="N123" s="174"/>
      <c r="P123" s="456"/>
    </row>
    <row r="124" spans="1:26" s="41" customFormat="1" ht="30.75" customHeight="1">
      <c r="A124" s="826" t="s">
        <v>1682</v>
      </c>
      <c r="B124" s="127" t="s">
        <v>1683</v>
      </c>
      <c r="C124" s="115"/>
      <c r="D124" s="116"/>
      <c r="E124" s="116"/>
      <c r="F124" s="116"/>
      <c r="G124" s="620"/>
      <c r="H124" s="115"/>
      <c r="I124" s="115"/>
      <c r="J124" s="188"/>
      <c r="K124" s="709"/>
      <c r="L124" s="709"/>
      <c r="M124" s="710"/>
      <c r="N124" s="833"/>
      <c r="O124" s="409"/>
      <c r="P124" s="409"/>
      <c r="Q124" s="409"/>
      <c r="R124" s="409"/>
      <c r="S124" s="409"/>
      <c r="T124" s="409"/>
      <c r="U124" s="409"/>
      <c r="V124" s="409"/>
      <c r="W124" s="409"/>
      <c r="X124" s="409"/>
      <c r="Y124" s="409"/>
      <c r="Z124" s="409"/>
    </row>
    <row r="125" spans="1:26" s="41" customFormat="1" ht="17.25">
      <c r="A125" s="827"/>
      <c r="B125" s="805" t="s">
        <v>1684</v>
      </c>
      <c r="C125" s="807">
        <v>137</v>
      </c>
      <c r="D125" s="809" t="s">
        <v>1685</v>
      </c>
      <c r="E125" s="822">
        <f>K125/K126</f>
        <v>11637.730820685565</v>
      </c>
      <c r="F125" s="822">
        <f>L125/L126</f>
        <v>11337.076056072163</v>
      </c>
      <c r="G125" s="822">
        <f>M125/M126</f>
        <v>19111.341880527707</v>
      </c>
      <c r="H125" s="264" t="s">
        <v>1090</v>
      </c>
      <c r="I125" s="711" t="s">
        <v>1882</v>
      </c>
      <c r="J125" s="809" t="s">
        <v>59</v>
      </c>
      <c r="K125" s="712">
        <v>5593384375.6919994</v>
      </c>
      <c r="L125" s="712">
        <f>+(5547439502811.69/3412.142)*3.412</f>
        <v>5547208640.0839968</v>
      </c>
      <c r="M125" s="712">
        <v>8787280328.6153564</v>
      </c>
      <c r="N125" s="834"/>
      <c r="O125" s="409"/>
      <c r="P125" s="409"/>
      <c r="Q125" s="409"/>
      <c r="R125" s="409"/>
      <c r="S125" s="409"/>
      <c r="T125" s="409"/>
      <c r="U125" s="409"/>
      <c r="V125" s="409"/>
      <c r="W125" s="409"/>
      <c r="X125" s="409"/>
      <c r="Y125" s="409"/>
      <c r="Z125" s="409"/>
    </row>
    <row r="126" spans="1:26" s="41" customFormat="1" ht="15.95" customHeight="1">
      <c r="A126" s="827"/>
      <c r="B126" s="805"/>
      <c r="C126" s="829"/>
      <c r="D126" s="832"/>
      <c r="E126" s="822"/>
      <c r="F126" s="822"/>
      <c r="G126" s="822"/>
      <c r="H126" s="264" t="s">
        <v>1091</v>
      </c>
      <c r="I126" s="245" t="s">
        <v>1686</v>
      </c>
      <c r="J126" s="832"/>
      <c r="K126" s="713">
        <v>480625</v>
      </c>
      <c r="L126" s="713">
        <v>489298</v>
      </c>
      <c r="M126" s="713">
        <v>459794</v>
      </c>
      <c r="N126" s="818"/>
      <c r="O126" s="409"/>
      <c r="P126" s="409"/>
      <c r="Q126" s="409"/>
      <c r="R126" s="409"/>
      <c r="S126" s="409"/>
      <c r="T126" s="409"/>
      <c r="U126" s="409"/>
      <c r="V126" s="409"/>
      <c r="W126" s="409"/>
      <c r="X126" s="409"/>
      <c r="Y126" s="409"/>
      <c r="Z126" s="409"/>
    </row>
    <row r="127" spans="1:26" s="41" customFormat="1" ht="15.95" customHeight="1">
      <c r="A127" s="827"/>
      <c r="B127" s="58"/>
      <c r="C127" s="58"/>
      <c r="D127" s="714"/>
      <c r="E127" s="714"/>
      <c r="F127" s="714"/>
      <c r="G127" s="714"/>
      <c r="H127" s="58"/>
      <c r="I127" s="58"/>
      <c r="J127" s="130"/>
      <c r="K127" s="713"/>
      <c r="L127" s="713"/>
      <c r="M127" s="713"/>
      <c r="N127" s="819"/>
      <c r="O127" s="409"/>
      <c r="P127" s="409"/>
      <c r="Q127" s="409"/>
      <c r="R127" s="409"/>
      <c r="S127" s="409"/>
      <c r="T127" s="409"/>
      <c r="U127" s="409"/>
      <c r="V127" s="409"/>
      <c r="W127" s="409"/>
      <c r="X127" s="409"/>
      <c r="Y127" s="409"/>
      <c r="Z127" s="409"/>
    </row>
    <row r="128" spans="1:26" s="41" customFormat="1" ht="27.6" customHeight="1">
      <c r="A128" s="827"/>
      <c r="B128" s="707" t="s">
        <v>1687</v>
      </c>
      <c r="C128" s="807">
        <v>138</v>
      </c>
      <c r="D128" s="809" t="s">
        <v>1685</v>
      </c>
      <c r="E128" s="822">
        <f>K128/K129</f>
        <v>11637.730820685565</v>
      </c>
      <c r="F128" s="822">
        <f>L128/L129</f>
        <v>13.708677214113861</v>
      </c>
      <c r="G128" s="822">
        <f>M128/M129</f>
        <v>23.109240484314036</v>
      </c>
      <c r="H128" s="264" t="s">
        <v>1092</v>
      </c>
      <c r="I128" s="711" t="s">
        <v>1877</v>
      </c>
      <c r="J128" s="809" t="s">
        <v>59</v>
      </c>
      <c r="K128" s="712">
        <v>5593384375.6919994</v>
      </c>
      <c r="L128" s="712">
        <f>L125</f>
        <v>5547208640.0839968</v>
      </c>
      <c r="M128" s="712">
        <v>8787280328.6153564</v>
      </c>
      <c r="N128" s="715"/>
      <c r="O128" s="409"/>
      <c r="P128" s="409"/>
      <c r="Q128" s="409"/>
      <c r="R128" s="409"/>
      <c r="S128" s="409"/>
      <c r="T128" s="409"/>
      <c r="U128" s="409"/>
      <c r="V128" s="409"/>
      <c r="W128" s="409"/>
      <c r="X128" s="409"/>
      <c r="Y128" s="409"/>
      <c r="Z128" s="409"/>
    </row>
    <row r="129" spans="1:16381" s="41" customFormat="1" ht="22.5" customHeight="1">
      <c r="A129" s="828"/>
      <c r="B129" s="708"/>
      <c r="C129" s="808"/>
      <c r="D129" s="810"/>
      <c r="E129" s="823"/>
      <c r="F129" s="823"/>
      <c r="G129" s="823"/>
      <c r="H129" s="265" t="s">
        <v>1093</v>
      </c>
      <c r="I129" s="254" t="s">
        <v>1688</v>
      </c>
      <c r="J129" s="810"/>
      <c r="K129" s="704">
        <v>480625</v>
      </c>
      <c r="L129" s="704">
        <v>404649446</v>
      </c>
      <c r="M129" s="704">
        <v>380249638</v>
      </c>
      <c r="N129" s="410"/>
      <c r="O129" s="409"/>
      <c r="P129" s="409"/>
      <c r="Q129" s="409"/>
      <c r="R129" s="409"/>
      <c r="S129" s="409"/>
      <c r="T129" s="409"/>
      <c r="U129" s="409"/>
      <c r="V129" s="409"/>
      <c r="W129" s="409"/>
      <c r="X129" s="409"/>
      <c r="Y129" s="409"/>
      <c r="Z129" s="409"/>
      <c r="AA129" s="409"/>
      <c r="AB129" s="409"/>
      <c r="AC129" s="409"/>
      <c r="AD129" s="409"/>
      <c r="AE129" s="409"/>
      <c r="AF129" s="409"/>
      <c r="AG129" s="409"/>
      <c r="AH129" s="409"/>
      <c r="AI129" s="409"/>
      <c r="AJ129" s="409"/>
      <c r="AK129" s="409"/>
      <c r="AL129" s="409"/>
      <c r="AM129" s="409"/>
      <c r="AN129" s="409"/>
      <c r="AO129" s="409"/>
      <c r="AP129" s="409"/>
      <c r="AQ129" s="409"/>
      <c r="AR129" s="409"/>
      <c r="AS129" s="409"/>
      <c r="AT129" s="409"/>
      <c r="AU129" s="409"/>
      <c r="AV129" s="409"/>
      <c r="AW129" s="409"/>
      <c r="AX129" s="409"/>
      <c r="AY129" s="409"/>
      <c r="AZ129" s="409"/>
      <c r="BA129" s="409"/>
      <c r="BB129" s="409"/>
      <c r="BC129" s="409"/>
      <c r="BD129" s="409"/>
      <c r="BE129" s="409"/>
      <c r="BF129" s="409"/>
      <c r="BG129" s="409"/>
      <c r="BH129" s="409"/>
      <c r="BI129" s="409"/>
      <c r="BJ129" s="409"/>
      <c r="BK129" s="409"/>
      <c r="BL129" s="409"/>
      <c r="BM129" s="409"/>
      <c r="BN129" s="409"/>
      <c r="BO129" s="409"/>
      <c r="BP129" s="409"/>
      <c r="BQ129" s="409"/>
      <c r="BR129" s="409"/>
      <c r="BS129" s="409"/>
      <c r="BT129" s="409"/>
      <c r="BU129" s="409"/>
      <c r="BV129" s="409"/>
      <c r="BW129" s="409"/>
      <c r="BX129" s="409"/>
      <c r="BY129" s="409"/>
      <c r="BZ129" s="409"/>
      <c r="CA129" s="409"/>
      <c r="CB129" s="409"/>
      <c r="CC129" s="409"/>
      <c r="CD129" s="409"/>
      <c r="CE129" s="409"/>
      <c r="CF129" s="409"/>
      <c r="CG129" s="409"/>
      <c r="CH129" s="409"/>
      <c r="CI129" s="409"/>
      <c r="CJ129" s="409"/>
      <c r="CK129" s="409"/>
      <c r="CL129" s="409"/>
      <c r="CM129" s="409"/>
      <c r="CN129" s="409"/>
      <c r="CO129" s="409"/>
      <c r="CP129" s="409"/>
      <c r="CQ129" s="409"/>
      <c r="CR129" s="409"/>
      <c r="CS129" s="409"/>
      <c r="CT129" s="409"/>
      <c r="CU129" s="409"/>
      <c r="CV129" s="409"/>
      <c r="CW129" s="409"/>
      <c r="CX129" s="409"/>
      <c r="CY129" s="409"/>
      <c r="CZ129" s="409"/>
      <c r="DA129" s="409"/>
      <c r="DB129" s="409"/>
      <c r="DC129" s="409"/>
      <c r="DD129" s="409"/>
      <c r="DE129" s="409"/>
      <c r="DF129" s="409"/>
      <c r="DG129" s="409"/>
      <c r="DH129" s="409"/>
      <c r="DI129" s="409"/>
      <c r="DJ129" s="409"/>
      <c r="DK129" s="409"/>
      <c r="DL129" s="409"/>
      <c r="DM129" s="409"/>
      <c r="DN129" s="409"/>
      <c r="DO129" s="409"/>
      <c r="DP129" s="409"/>
      <c r="DQ129" s="409"/>
      <c r="DR129" s="409"/>
      <c r="DS129" s="409"/>
      <c r="DT129" s="409"/>
      <c r="DU129" s="409"/>
      <c r="DV129" s="409"/>
      <c r="DW129" s="409"/>
      <c r="DX129" s="409"/>
      <c r="DY129" s="409"/>
      <c r="DZ129" s="409"/>
      <c r="EA129" s="409"/>
      <c r="EB129" s="409"/>
      <c r="EC129" s="409"/>
      <c r="ED129" s="409"/>
      <c r="EE129" s="409"/>
      <c r="EF129" s="409"/>
      <c r="EG129" s="409"/>
      <c r="EH129" s="409"/>
      <c r="EI129" s="409"/>
      <c r="EJ129" s="409"/>
      <c r="EK129" s="409"/>
      <c r="EL129" s="409"/>
      <c r="EM129" s="409"/>
      <c r="EN129" s="409"/>
      <c r="EO129" s="409"/>
      <c r="EP129" s="409"/>
      <c r="EQ129" s="409"/>
      <c r="ER129" s="409"/>
      <c r="ES129" s="409"/>
      <c r="ET129" s="409"/>
      <c r="EU129" s="409"/>
      <c r="EV129" s="409"/>
      <c r="EW129" s="409"/>
      <c r="EX129" s="409"/>
      <c r="EY129" s="409"/>
      <c r="EZ129" s="409"/>
      <c r="FA129" s="409"/>
      <c r="FB129" s="409"/>
      <c r="FC129" s="409"/>
      <c r="FD129" s="409"/>
      <c r="FE129" s="409"/>
      <c r="FF129" s="409"/>
      <c r="FG129" s="409"/>
      <c r="FH129" s="409"/>
      <c r="FI129" s="409"/>
      <c r="FJ129" s="409"/>
      <c r="FK129" s="409"/>
      <c r="FL129" s="409"/>
      <c r="FM129" s="409"/>
      <c r="FN129" s="409"/>
      <c r="FO129" s="409"/>
      <c r="FP129" s="409"/>
      <c r="FQ129" s="409"/>
      <c r="FR129" s="409"/>
      <c r="FS129" s="409"/>
      <c r="FT129" s="409"/>
      <c r="FU129" s="409"/>
      <c r="FV129" s="409"/>
      <c r="FW129" s="409"/>
      <c r="FX129" s="409"/>
      <c r="FY129" s="409"/>
      <c r="FZ129" s="409"/>
      <c r="GA129" s="409"/>
      <c r="GB129" s="409"/>
      <c r="GC129" s="409"/>
      <c r="GD129" s="409"/>
      <c r="GE129" s="409"/>
      <c r="GF129" s="409"/>
      <c r="GG129" s="409"/>
      <c r="GH129" s="409"/>
      <c r="GI129" s="409"/>
      <c r="GJ129" s="409"/>
      <c r="GK129" s="409"/>
      <c r="GL129" s="409"/>
      <c r="GM129" s="409"/>
      <c r="GN129" s="409"/>
      <c r="GO129" s="409"/>
      <c r="GP129" s="409"/>
      <c r="GQ129" s="409"/>
      <c r="GR129" s="409"/>
      <c r="GS129" s="409"/>
      <c r="GT129" s="409"/>
      <c r="GU129" s="409"/>
      <c r="GV129" s="409"/>
      <c r="GW129" s="409"/>
      <c r="GX129" s="409"/>
      <c r="GY129" s="409"/>
      <c r="GZ129" s="409"/>
      <c r="HA129" s="409"/>
      <c r="HB129" s="409"/>
      <c r="HC129" s="409"/>
      <c r="HD129" s="409"/>
      <c r="HE129" s="409"/>
      <c r="HF129" s="409"/>
      <c r="HG129" s="409"/>
      <c r="HH129" s="409"/>
      <c r="HI129" s="409"/>
      <c r="HJ129" s="409"/>
      <c r="HK129" s="409"/>
      <c r="HL129" s="409"/>
      <c r="HM129" s="409"/>
      <c r="HN129" s="409"/>
      <c r="HO129" s="409"/>
      <c r="HP129" s="409"/>
      <c r="HQ129" s="409"/>
      <c r="HR129" s="409"/>
      <c r="HS129" s="409"/>
      <c r="HT129" s="409"/>
      <c r="HU129" s="409"/>
      <c r="HV129" s="409"/>
      <c r="HW129" s="409"/>
      <c r="HX129" s="409"/>
      <c r="HY129" s="409"/>
      <c r="HZ129" s="409"/>
      <c r="IA129" s="409"/>
      <c r="IB129" s="409"/>
      <c r="IC129" s="409"/>
      <c r="ID129" s="409"/>
      <c r="IE129" s="409"/>
      <c r="IF129" s="409"/>
      <c r="IG129" s="409"/>
      <c r="IH129" s="409"/>
      <c r="II129" s="409"/>
      <c r="IJ129" s="409"/>
      <c r="IK129" s="409"/>
      <c r="IL129" s="409"/>
      <c r="IM129" s="409"/>
      <c r="IN129" s="409"/>
      <c r="IO129" s="409"/>
      <c r="IP129" s="409"/>
      <c r="IQ129" s="409"/>
      <c r="IR129" s="409"/>
      <c r="IS129" s="409"/>
      <c r="IT129" s="409"/>
      <c r="IU129" s="409"/>
      <c r="IV129" s="409"/>
      <c r="IW129" s="409"/>
      <c r="IX129" s="409"/>
      <c r="IY129" s="409"/>
      <c r="IZ129" s="409"/>
      <c r="JA129" s="409"/>
      <c r="JB129" s="409"/>
      <c r="JC129" s="409"/>
      <c r="JD129" s="409"/>
      <c r="JE129" s="409"/>
      <c r="JF129" s="409"/>
      <c r="JG129" s="409"/>
      <c r="JH129" s="409"/>
      <c r="JI129" s="409"/>
      <c r="JJ129" s="409"/>
      <c r="JK129" s="409"/>
      <c r="JL129" s="409"/>
      <c r="JM129" s="409"/>
      <c r="JN129" s="409"/>
      <c r="JO129" s="409"/>
      <c r="JP129" s="409"/>
      <c r="JQ129" s="409"/>
      <c r="JR129" s="409"/>
      <c r="JS129" s="409"/>
      <c r="JT129" s="409"/>
      <c r="JU129" s="409"/>
      <c r="JV129" s="409"/>
      <c r="JW129" s="409"/>
      <c r="JX129" s="409"/>
      <c r="JY129" s="409"/>
      <c r="JZ129" s="409"/>
      <c r="KA129" s="409"/>
      <c r="KB129" s="409"/>
      <c r="KC129" s="409"/>
      <c r="KD129" s="409"/>
      <c r="KE129" s="409"/>
      <c r="KF129" s="409"/>
      <c r="KG129" s="409"/>
      <c r="KH129" s="409"/>
      <c r="KI129" s="409"/>
      <c r="KJ129" s="409"/>
      <c r="KK129" s="409"/>
      <c r="KL129" s="409"/>
      <c r="KM129" s="409"/>
      <c r="KN129" s="409"/>
      <c r="KO129" s="409"/>
      <c r="KP129" s="409"/>
      <c r="KQ129" s="409"/>
      <c r="KR129" s="409"/>
      <c r="KS129" s="409"/>
      <c r="KT129" s="409"/>
      <c r="KU129" s="409"/>
      <c r="KV129" s="409"/>
      <c r="KW129" s="409"/>
      <c r="KX129" s="409"/>
      <c r="KY129" s="409"/>
      <c r="KZ129" s="409"/>
      <c r="LA129" s="409"/>
      <c r="LB129" s="409"/>
      <c r="LC129" s="409"/>
      <c r="LD129" s="409"/>
      <c r="LE129" s="409"/>
      <c r="LF129" s="409"/>
      <c r="LG129" s="409"/>
      <c r="LH129" s="409"/>
      <c r="LI129" s="409"/>
      <c r="LJ129" s="409"/>
      <c r="LK129" s="409"/>
      <c r="LL129" s="409"/>
      <c r="LM129" s="409"/>
      <c r="LN129" s="409"/>
      <c r="LO129" s="409"/>
      <c r="LP129" s="409"/>
      <c r="LQ129" s="409"/>
      <c r="LR129" s="409"/>
      <c r="LS129" s="409"/>
      <c r="LT129" s="409"/>
      <c r="LU129" s="409"/>
      <c r="LV129" s="409"/>
      <c r="LW129" s="409"/>
      <c r="LX129" s="409"/>
      <c r="LY129" s="409"/>
      <c r="LZ129" s="409"/>
      <c r="MA129" s="409"/>
      <c r="MB129" s="409"/>
      <c r="MC129" s="409"/>
      <c r="MD129" s="409"/>
      <c r="ME129" s="409"/>
      <c r="MF129" s="409"/>
      <c r="MG129" s="409"/>
      <c r="MH129" s="409"/>
      <c r="MI129" s="409"/>
      <c r="MJ129" s="409"/>
      <c r="MK129" s="409"/>
      <c r="ML129" s="409"/>
      <c r="MM129" s="409"/>
      <c r="MN129" s="409"/>
      <c r="MO129" s="409"/>
      <c r="MP129" s="409"/>
      <c r="MQ129" s="409"/>
      <c r="MR129" s="409"/>
      <c r="MS129" s="409"/>
      <c r="MT129" s="409"/>
      <c r="MU129" s="409"/>
      <c r="MV129" s="409"/>
      <c r="MW129" s="409"/>
      <c r="MX129" s="409"/>
      <c r="MY129" s="409"/>
      <c r="MZ129" s="409"/>
      <c r="NA129" s="409"/>
      <c r="NB129" s="409"/>
      <c r="NC129" s="409"/>
      <c r="ND129" s="409"/>
      <c r="NE129" s="409"/>
      <c r="NF129" s="409"/>
      <c r="NG129" s="409"/>
      <c r="NH129" s="409"/>
      <c r="NI129" s="409"/>
      <c r="NJ129" s="409"/>
      <c r="NK129" s="409"/>
      <c r="NL129" s="409"/>
      <c r="NM129" s="409"/>
      <c r="NN129" s="409"/>
      <c r="NO129" s="409"/>
      <c r="NP129" s="409"/>
      <c r="NQ129" s="409"/>
      <c r="NR129" s="409"/>
      <c r="NS129" s="409"/>
      <c r="NT129" s="409"/>
      <c r="NU129" s="409"/>
      <c r="NV129" s="409"/>
      <c r="NW129" s="409"/>
      <c r="NX129" s="409"/>
      <c r="NY129" s="409"/>
      <c r="NZ129" s="409"/>
      <c r="OA129" s="409"/>
      <c r="OB129" s="409"/>
      <c r="OC129" s="409"/>
      <c r="OD129" s="409"/>
      <c r="OE129" s="409"/>
      <c r="OF129" s="409"/>
      <c r="OG129" s="409"/>
      <c r="OH129" s="409"/>
      <c r="OI129" s="409"/>
      <c r="OJ129" s="409"/>
      <c r="OK129" s="409"/>
      <c r="OL129" s="409"/>
      <c r="OM129" s="409"/>
      <c r="ON129" s="409"/>
      <c r="OO129" s="409"/>
      <c r="OP129" s="409"/>
      <c r="OQ129" s="409"/>
      <c r="OR129" s="409"/>
      <c r="OS129" s="409"/>
      <c r="OT129" s="409"/>
      <c r="OU129" s="409"/>
      <c r="OV129" s="409"/>
      <c r="OW129" s="409"/>
      <c r="OX129" s="409"/>
      <c r="OY129" s="409"/>
      <c r="OZ129" s="409"/>
      <c r="PA129" s="409"/>
      <c r="PB129" s="409"/>
      <c r="PC129" s="409"/>
      <c r="PD129" s="409"/>
      <c r="PE129" s="409"/>
      <c r="PF129" s="409"/>
      <c r="PG129" s="409"/>
      <c r="PH129" s="409"/>
      <c r="PI129" s="409"/>
      <c r="PJ129" s="409"/>
      <c r="PK129" s="409"/>
      <c r="PL129" s="409"/>
      <c r="PM129" s="409"/>
      <c r="PN129" s="409"/>
      <c r="PO129" s="409"/>
      <c r="PP129" s="409"/>
      <c r="PQ129" s="409"/>
      <c r="PR129" s="409"/>
      <c r="PS129" s="409"/>
      <c r="PT129" s="409"/>
      <c r="PU129" s="409"/>
      <c r="PV129" s="409"/>
      <c r="PW129" s="409"/>
      <c r="PX129" s="409"/>
      <c r="PY129" s="409"/>
      <c r="PZ129" s="409"/>
      <c r="QA129" s="409"/>
      <c r="QB129" s="409"/>
      <c r="QC129" s="409"/>
      <c r="QD129" s="409"/>
      <c r="QE129" s="409"/>
      <c r="QF129" s="409"/>
      <c r="QG129" s="409"/>
      <c r="QH129" s="409"/>
      <c r="QI129" s="409"/>
      <c r="QJ129" s="409"/>
      <c r="QK129" s="409"/>
      <c r="QL129" s="409"/>
      <c r="QM129" s="409"/>
      <c r="QN129" s="409"/>
      <c r="QO129" s="409"/>
      <c r="QP129" s="409"/>
      <c r="QQ129" s="409"/>
      <c r="QR129" s="409"/>
      <c r="QS129" s="409"/>
      <c r="QT129" s="409"/>
      <c r="QU129" s="409"/>
      <c r="QV129" s="409"/>
      <c r="QW129" s="409"/>
      <c r="QX129" s="409"/>
      <c r="QY129" s="409"/>
      <c r="QZ129" s="409"/>
      <c r="RA129" s="409"/>
      <c r="RB129" s="409"/>
      <c r="RC129" s="409"/>
      <c r="RD129" s="409"/>
      <c r="RE129" s="409"/>
      <c r="RF129" s="409"/>
      <c r="RG129" s="409"/>
      <c r="RH129" s="409"/>
      <c r="RI129" s="409"/>
      <c r="RJ129" s="409"/>
      <c r="RK129" s="409"/>
      <c r="RL129" s="409"/>
      <c r="RM129" s="409"/>
      <c r="RN129" s="409"/>
      <c r="RO129" s="409"/>
      <c r="RP129" s="409"/>
      <c r="RQ129" s="409"/>
      <c r="RR129" s="409"/>
      <c r="RS129" s="409"/>
      <c r="RT129" s="409"/>
      <c r="RU129" s="409"/>
      <c r="RV129" s="409"/>
      <c r="RW129" s="409"/>
      <c r="RX129" s="409"/>
      <c r="RY129" s="409"/>
      <c r="RZ129" s="409"/>
      <c r="SA129" s="409"/>
      <c r="SB129" s="409"/>
      <c r="SC129" s="409"/>
      <c r="SD129" s="409"/>
      <c r="SE129" s="409"/>
      <c r="SF129" s="409"/>
      <c r="SG129" s="409"/>
      <c r="SH129" s="409"/>
      <c r="SI129" s="409"/>
      <c r="SJ129" s="409"/>
      <c r="SK129" s="409"/>
      <c r="SL129" s="409"/>
      <c r="SM129" s="409"/>
      <c r="SN129" s="409"/>
      <c r="SO129" s="409"/>
      <c r="SP129" s="409"/>
      <c r="SQ129" s="409"/>
      <c r="SR129" s="409"/>
      <c r="SS129" s="409"/>
      <c r="ST129" s="409"/>
      <c r="SU129" s="409"/>
      <c r="SV129" s="409"/>
      <c r="SW129" s="409"/>
      <c r="SX129" s="409"/>
      <c r="SY129" s="409"/>
      <c r="SZ129" s="409"/>
      <c r="TA129" s="409"/>
      <c r="TB129" s="409"/>
      <c r="TC129" s="409"/>
      <c r="TD129" s="409"/>
      <c r="TE129" s="409"/>
      <c r="TF129" s="409"/>
      <c r="TG129" s="409"/>
      <c r="TH129" s="409"/>
      <c r="TI129" s="409"/>
      <c r="TJ129" s="409"/>
      <c r="TK129" s="409"/>
      <c r="TL129" s="409"/>
      <c r="TM129" s="409"/>
      <c r="TN129" s="409"/>
      <c r="TO129" s="409"/>
      <c r="TP129" s="409"/>
      <c r="TQ129" s="409"/>
      <c r="TR129" s="409"/>
      <c r="TS129" s="409"/>
      <c r="TT129" s="409"/>
      <c r="TU129" s="409"/>
      <c r="TV129" s="409"/>
      <c r="TW129" s="409"/>
      <c r="TX129" s="409"/>
      <c r="TY129" s="409"/>
      <c r="TZ129" s="409"/>
      <c r="UA129" s="409"/>
      <c r="UB129" s="409"/>
      <c r="UC129" s="409"/>
      <c r="UD129" s="409"/>
      <c r="UE129" s="409"/>
      <c r="UF129" s="409"/>
      <c r="UG129" s="409"/>
      <c r="UH129" s="409"/>
      <c r="UI129" s="409"/>
      <c r="UJ129" s="409"/>
      <c r="UK129" s="409"/>
      <c r="UL129" s="409"/>
      <c r="UM129" s="409"/>
      <c r="UN129" s="409"/>
      <c r="UO129" s="409"/>
      <c r="UP129" s="409"/>
      <c r="UQ129" s="409"/>
      <c r="UR129" s="409"/>
      <c r="US129" s="409"/>
      <c r="UT129" s="409"/>
      <c r="UU129" s="409"/>
      <c r="UV129" s="409"/>
      <c r="UW129" s="409"/>
      <c r="UX129" s="409"/>
      <c r="UY129" s="409"/>
      <c r="UZ129" s="409"/>
      <c r="VA129" s="409"/>
      <c r="VB129" s="409"/>
      <c r="VC129" s="409"/>
      <c r="VD129" s="409"/>
      <c r="VE129" s="409"/>
      <c r="VF129" s="409"/>
      <c r="VG129" s="409"/>
      <c r="VH129" s="409"/>
      <c r="VI129" s="409"/>
      <c r="VJ129" s="409"/>
      <c r="VK129" s="409"/>
      <c r="VL129" s="409"/>
      <c r="VM129" s="409"/>
      <c r="VN129" s="409"/>
      <c r="VO129" s="409"/>
      <c r="VP129" s="409"/>
      <c r="VQ129" s="409"/>
      <c r="VR129" s="409"/>
      <c r="VS129" s="409"/>
      <c r="VT129" s="409"/>
      <c r="VU129" s="409"/>
      <c r="VV129" s="409"/>
      <c r="VW129" s="409"/>
      <c r="VX129" s="409"/>
      <c r="VY129" s="409"/>
      <c r="VZ129" s="409"/>
      <c r="WA129" s="409"/>
      <c r="WB129" s="409"/>
      <c r="WC129" s="409"/>
      <c r="WD129" s="409"/>
      <c r="WE129" s="409"/>
      <c r="WF129" s="409"/>
      <c r="WG129" s="409"/>
      <c r="WH129" s="409"/>
      <c r="WI129" s="409"/>
      <c r="WJ129" s="409"/>
      <c r="WK129" s="409"/>
      <c r="WL129" s="409"/>
      <c r="WM129" s="409"/>
      <c r="WN129" s="409"/>
      <c r="WO129" s="409"/>
      <c r="WP129" s="409"/>
      <c r="WQ129" s="409"/>
      <c r="WR129" s="409"/>
      <c r="WS129" s="409"/>
      <c r="WT129" s="409"/>
      <c r="WU129" s="409"/>
      <c r="WV129" s="409"/>
      <c r="WW129" s="409"/>
      <c r="WX129" s="409"/>
      <c r="WY129" s="409"/>
      <c r="WZ129" s="409"/>
      <c r="XA129" s="409"/>
      <c r="XB129" s="409"/>
      <c r="XC129" s="409"/>
      <c r="XD129" s="409"/>
      <c r="XE129" s="409"/>
      <c r="XF129" s="409"/>
      <c r="XG129" s="409"/>
      <c r="XH129" s="409"/>
      <c r="XI129" s="409"/>
      <c r="XJ129" s="409"/>
      <c r="XK129" s="409"/>
      <c r="XL129" s="409"/>
      <c r="XM129" s="409"/>
      <c r="XN129" s="409"/>
      <c r="XO129" s="409"/>
      <c r="XP129" s="409"/>
      <c r="XQ129" s="409"/>
      <c r="XR129" s="409"/>
      <c r="XS129" s="409"/>
      <c r="XT129" s="409"/>
      <c r="XU129" s="409"/>
      <c r="XV129" s="409"/>
      <c r="XW129" s="409"/>
      <c r="XX129" s="409"/>
      <c r="XY129" s="409"/>
      <c r="XZ129" s="409"/>
      <c r="YA129" s="409"/>
      <c r="YB129" s="409"/>
      <c r="YC129" s="409"/>
      <c r="YD129" s="409"/>
      <c r="YE129" s="409"/>
      <c r="YF129" s="409"/>
      <c r="YG129" s="409"/>
      <c r="YH129" s="409"/>
      <c r="YI129" s="409"/>
      <c r="YJ129" s="409"/>
      <c r="YK129" s="409"/>
      <c r="YL129" s="409"/>
      <c r="YM129" s="409"/>
      <c r="YN129" s="409"/>
      <c r="YO129" s="409"/>
      <c r="YP129" s="409"/>
      <c r="YQ129" s="409"/>
      <c r="YR129" s="409"/>
      <c r="YS129" s="409"/>
      <c r="YT129" s="409"/>
      <c r="YU129" s="409"/>
      <c r="YV129" s="409"/>
      <c r="YW129" s="409"/>
      <c r="YX129" s="409"/>
      <c r="YY129" s="409"/>
      <c r="YZ129" s="409"/>
      <c r="ZA129" s="409"/>
      <c r="ZB129" s="409"/>
      <c r="ZC129" s="409"/>
      <c r="ZD129" s="409"/>
      <c r="ZE129" s="409"/>
      <c r="ZF129" s="409"/>
      <c r="ZG129" s="409"/>
      <c r="ZH129" s="409"/>
      <c r="ZI129" s="409"/>
      <c r="ZJ129" s="409"/>
      <c r="ZK129" s="409"/>
      <c r="ZL129" s="409"/>
      <c r="ZM129" s="409"/>
      <c r="ZN129" s="409"/>
      <c r="ZO129" s="409"/>
      <c r="ZP129" s="409"/>
      <c r="ZQ129" s="409"/>
      <c r="ZR129" s="409"/>
      <c r="ZS129" s="409"/>
      <c r="ZT129" s="409"/>
      <c r="ZU129" s="409"/>
      <c r="ZV129" s="409"/>
      <c r="ZW129" s="409"/>
      <c r="ZX129" s="409"/>
      <c r="ZY129" s="409"/>
      <c r="ZZ129" s="409"/>
      <c r="AAA129" s="409"/>
      <c r="AAB129" s="409"/>
      <c r="AAC129" s="409"/>
      <c r="AAD129" s="409"/>
      <c r="AAE129" s="409"/>
      <c r="AAF129" s="409"/>
      <c r="AAG129" s="409"/>
      <c r="AAH129" s="409"/>
      <c r="AAI129" s="409"/>
      <c r="AAJ129" s="409"/>
      <c r="AAK129" s="409"/>
      <c r="AAL129" s="409"/>
      <c r="AAM129" s="409"/>
      <c r="AAN129" s="409"/>
      <c r="AAO129" s="409"/>
      <c r="AAP129" s="409"/>
      <c r="AAQ129" s="409"/>
      <c r="AAR129" s="409"/>
      <c r="AAS129" s="409"/>
      <c r="AAT129" s="409"/>
      <c r="AAU129" s="409"/>
      <c r="AAV129" s="409"/>
      <c r="AAW129" s="409"/>
      <c r="AAX129" s="409"/>
      <c r="AAY129" s="409"/>
      <c r="AAZ129" s="409"/>
      <c r="ABA129" s="409"/>
      <c r="ABB129" s="409"/>
      <c r="ABC129" s="409"/>
      <c r="ABD129" s="409"/>
      <c r="ABE129" s="409"/>
      <c r="ABF129" s="409"/>
      <c r="ABG129" s="409"/>
      <c r="ABH129" s="409"/>
      <c r="ABI129" s="409"/>
      <c r="ABJ129" s="409"/>
      <c r="ABK129" s="409"/>
      <c r="ABL129" s="409"/>
      <c r="ABM129" s="409"/>
      <c r="ABN129" s="409"/>
      <c r="ABO129" s="409"/>
      <c r="ABP129" s="409"/>
      <c r="ABQ129" s="409"/>
      <c r="ABR129" s="409"/>
      <c r="ABS129" s="409"/>
      <c r="ABT129" s="409"/>
      <c r="ABU129" s="409"/>
      <c r="ABV129" s="409"/>
      <c r="ABW129" s="409"/>
      <c r="ABX129" s="409"/>
      <c r="ABY129" s="409"/>
      <c r="ABZ129" s="409"/>
      <c r="ACA129" s="409"/>
      <c r="ACB129" s="409"/>
      <c r="ACC129" s="409"/>
      <c r="ACD129" s="409"/>
      <c r="ACE129" s="409"/>
      <c r="ACF129" s="409"/>
      <c r="ACG129" s="409"/>
      <c r="ACH129" s="409"/>
      <c r="ACI129" s="409"/>
      <c r="ACJ129" s="409"/>
      <c r="ACK129" s="409"/>
      <c r="ACL129" s="409"/>
      <c r="ACM129" s="409"/>
      <c r="ACN129" s="409"/>
      <c r="ACO129" s="409"/>
      <c r="ACP129" s="409"/>
      <c r="ACQ129" s="409"/>
      <c r="ACR129" s="409"/>
      <c r="ACS129" s="409"/>
      <c r="ACT129" s="409"/>
      <c r="ACU129" s="409"/>
      <c r="ACV129" s="409"/>
      <c r="ACW129" s="409"/>
      <c r="ACX129" s="409"/>
      <c r="ACY129" s="409"/>
      <c r="ACZ129" s="409"/>
      <c r="ADA129" s="409"/>
      <c r="ADB129" s="409"/>
      <c r="ADC129" s="409"/>
      <c r="ADD129" s="409"/>
      <c r="ADE129" s="409"/>
      <c r="ADF129" s="409"/>
      <c r="ADG129" s="409"/>
      <c r="ADH129" s="409"/>
      <c r="ADI129" s="409"/>
      <c r="ADJ129" s="409"/>
      <c r="ADK129" s="409"/>
      <c r="ADL129" s="409"/>
      <c r="ADM129" s="409"/>
      <c r="ADN129" s="409"/>
      <c r="ADO129" s="409"/>
      <c r="ADP129" s="409"/>
      <c r="ADQ129" s="409"/>
      <c r="ADR129" s="409"/>
      <c r="ADS129" s="409"/>
      <c r="ADT129" s="409"/>
      <c r="ADU129" s="409"/>
      <c r="ADV129" s="409"/>
      <c r="ADW129" s="409"/>
      <c r="ADX129" s="409"/>
      <c r="ADY129" s="409"/>
      <c r="ADZ129" s="409"/>
      <c r="AEA129" s="409"/>
      <c r="AEB129" s="409"/>
      <c r="AEC129" s="409"/>
      <c r="AED129" s="409"/>
      <c r="AEE129" s="409"/>
      <c r="AEF129" s="409"/>
      <c r="AEG129" s="409"/>
      <c r="AEH129" s="409"/>
      <c r="AEI129" s="409"/>
      <c r="AEJ129" s="409"/>
      <c r="AEK129" s="409"/>
      <c r="AEL129" s="409"/>
      <c r="AEM129" s="409"/>
      <c r="AEN129" s="409"/>
      <c r="AEO129" s="409"/>
      <c r="AEP129" s="409"/>
      <c r="AEQ129" s="409"/>
      <c r="AER129" s="409"/>
      <c r="AES129" s="409"/>
      <c r="AET129" s="409"/>
      <c r="AEU129" s="409"/>
      <c r="AEV129" s="409"/>
      <c r="AEW129" s="409"/>
      <c r="AEX129" s="409"/>
      <c r="AEY129" s="409"/>
      <c r="AEZ129" s="409"/>
      <c r="AFA129" s="409"/>
      <c r="AFB129" s="409"/>
      <c r="AFC129" s="409"/>
      <c r="AFD129" s="409"/>
      <c r="AFE129" s="409"/>
      <c r="AFF129" s="409"/>
      <c r="AFG129" s="409"/>
      <c r="AFH129" s="409"/>
      <c r="AFI129" s="409"/>
      <c r="AFJ129" s="409"/>
      <c r="AFK129" s="409"/>
      <c r="AFL129" s="409"/>
      <c r="AFM129" s="409"/>
      <c r="AFN129" s="409"/>
      <c r="AFO129" s="409"/>
      <c r="AFP129" s="409"/>
      <c r="AFQ129" s="409"/>
      <c r="AFR129" s="409"/>
      <c r="AFS129" s="409"/>
      <c r="AFT129" s="409"/>
      <c r="AFU129" s="409"/>
      <c r="AFV129" s="409"/>
      <c r="AFW129" s="409"/>
      <c r="AFX129" s="409"/>
      <c r="AFY129" s="409"/>
      <c r="AFZ129" s="409"/>
      <c r="AGA129" s="409"/>
      <c r="AGB129" s="409"/>
      <c r="AGC129" s="409"/>
      <c r="AGD129" s="409"/>
      <c r="AGE129" s="409"/>
      <c r="AGF129" s="409"/>
      <c r="AGG129" s="409"/>
      <c r="AGH129" s="409"/>
      <c r="AGI129" s="409"/>
      <c r="AGJ129" s="409"/>
      <c r="AGK129" s="409"/>
      <c r="AGL129" s="409"/>
      <c r="AGM129" s="409"/>
      <c r="AGN129" s="409"/>
      <c r="AGO129" s="409"/>
      <c r="AGP129" s="409"/>
      <c r="AGQ129" s="409"/>
      <c r="AGR129" s="409"/>
      <c r="AGS129" s="409"/>
      <c r="AGT129" s="409"/>
      <c r="AGU129" s="409"/>
      <c r="AGV129" s="409"/>
      <c r="AGW129" s="409"/>
      <c r="AGX129" s="409"/>
      <c r="AGY129" s="409"/>
      <c r="AGZ129" s="409"/>
      <c r="AHA129" s="409"/>
      <c r="AHB129" s="409"/>
      <c r="AHC129" s="409"/>
      <c r="AHD129" s="409"/>
      <c r="AHE129" s="409"/>
      <c r="AHF129" s="409"/>
      <c r="AHG129" s="409"/>
      <c r="AHH129" s="409"/>
      <c r="AHI129" s="409"/>
      <c r="AHJ129" s="409"/>
      <c r="AHK129" s="409"/>
      <c r="AHL129" s="409"/>
      <c r="AHM129" s="409"/>
      <c r="AHN129" s="409"/>
      <c r="AHO129" s="409"/>
      <c r="AHP129" s="409"/>
      <c r="AHQ129" s="409"/>
      <c r="AHR129" s="409"/>
      <c r="AHS129" s="409"/>
      <c r="AHT129" s="409"/>
      <c r="AHU129" s="409"/>
      <c r="AHV129" s="409"/>
      <c r="AHW129" s="409"/>
      <c r="AHX129" s="409"/>
      <c r="AHY129" s="409"/>
      <c r="AHZ129" s="409"/>
      <c r="AIA129" s="409"/>
      <c r="AIB129" s="409"/>
      <c r="AIC129" s="409"/>
      <c r="AID129" s="409"/>
      <c r="AIE129" s="409"/>
      <c r="AIF129" s="409"/>
      <c r="AIG129" s="409"/>
      <c r="AIH129" s="409"/>
      <c r="AII129" s="409"/>
      <c r="AIJ129" s="409"/>
      <c r="AIK129" s="409"/>
      <c r="AIL129" s="409"/>
      <c r="AIM129" s="409"/>
      <c r="AIN129" s="409"/>
      <c r="AIO129" s="409"/>
      <c r="AIP129" s="409"/>
      <c r="AIQ129" s="409"/>
      <c r="AIR129" s="409"/>
      <c r="AIS129" s="409"/>
      <c r="AIT129" s="409"/>
      <c r="AIU129" s="409"/>
      <c r="AIV129" s="409"/>
      <c r="AIW129" s="409"/>
      <c r="AIX129" s="409"/>
      <c r="AIY129" s="409"/>
      <c r="AIZ129" s="409"/>
      <c r="AJA129" s="409"/>
      <c r="AJB129" s="409"/>
      <c r="AJC129" s="409"/>
      <c r="AJD129" s="409"/>
      <c r="AJE129" s="409"/>
      <c r="AJF129" s="409"/>
      <c r="AJG129" s="409"/>
      <c r="AJH129" s="409"/>
      <c r="AJI129" s="409"/>
      <c r="AJJ129" s="409"/>
      <c r="AJK129" s="409"/>
      <c r="AJL129" s="409"/>
      <c r="AJM129" s="409"/>
      <c r="AJN129" s="409"/>
      <c r="AJO129" s="409"/>
      <c r="AJP129" s="409"/>
      <c r="AJQ129" s="409"/>
      <c r="AJR129" s="409"/>
      <c r="AJS129" s="409"/>
      <c r="AJT129" s="409"/>
      <c r="AJU129" s="409"/>
      <c r="AJV129" s="409"/>
      <c r="AJW129" s="409"/>
      <c r="AJX129" s="409"/>
      <c r="AJY129" s="409"/>
      <c r="AJZ129" s="409"/>
      <c r="AKA129" s="409"/>
      <c r="AKB129" s="409"/>
      <c r="AKC129" s="409"/>
      <c r="AKD129" s="409"/>
      <c r="AKE129" s="409"/>
      <c r="AKF129" s="409"/>
      <c r="AKG129" s="409"/>
      <c r="AKH129" s="409"/>
      <c r="AKI129" s="409"/>
      <c r="AKJ129" s="409"/>
      <c r="AKK129" s="409"/>
      <c r="AKL129" s="409"/>
      <c r="AKM129" s="409"/>
      <c r="AKN129" s="409"/>
      <c r="AKO129" s="409"/>
      <c r="AKP129" s="409"/>
      <c r="AKQ129" s="409"/>
      <c r="AKR129" s="409"/>
      <c r="AKS129" s="409"/>
      <c r="AKT129" s="409"/>
      <c r="AKU129" s="409"/>
      <c r="AKV129" s="409"/>
      <c r="AKW129" s="409"/>
      <c r="AKX129" s="409"/>
      <c r="AKY129" s="409"/>
      <c r="AKZ129" s="409"/>
      <c r="ALA129" s="409"/>
      <c r="ALB129" s="409"/>
      <c r="ALC129" s="409"/>
      <c r="ALD129" s="409"/>
      <c r="ALE129" s="409"/>
      <c r="ALF129" s="409"/>
      <c r="ALG129" s="409"/>
      <c r="ALH129" s="409"/>
      <c r="ALI129" s="409"/>
      <c r="ALJ129" s="409"/>
      <c r="ALK129" s="409"/>
      <c r="ALL129" s="409"/>
      <c r="ALM129" s="409"/>
      <c r="ALN129" s="409"/>
      <c r="ALO129" s="409"/>
      <c r="ALP129" s="409"/>
      <c r="ALQ129" s="409"/>
      <c r="ALR129" s="409"/>
      <c r="ALS129" s="409"/>
      <c r="ALT129" s="409"/>
      <c r="ALU129" s="409"/>
      <c r="ALV129" s="409"/>
      <c r="ALW129" s="409"/>
      <c r="ALX129" s="409"/>
      <c r="ALY129" s="409"/>
      <c r="ALZ129" s="409"/>
      <c r="AMA129" s="409"/>
      <c r="AMB129" s="409"/>
      <c r="AMC129" s="409"/>
      <c r="AMD129" s="409"/>
      <c r="AME129" s="409"/>
      <c r="AMF129" s="409"/>
      <c r="AMG129" s="409"/>
      <c r="AMH129" s="409"/>
      <c r="AMI129" s="409"/>
      <c r="AMJ129" s="409"/>
      <c r="AMK129" s="409"/>
      <c r="AML129" s="409"/>
      <c r="AMM129" s="409"/>
      <c r="AMN129" s="409"/>
      <c r="AMO129" s="409"/>
      <c r="AMP129" s="409"/>
      <c r="AMQ129" s="409"/>
      <c r="AMR129" s="409"/>
      <c r="AMS129" s="409"/>
      <c r="AMT129" s="409"/>
      <c r="AMU129" s="409"/>
      <c r="AMV129" s="409"/>
      <c r="AMW129" s="409"/>
      <c r="AMX129" s="409"/>
      <c r="AMY129" s="409"/>
      <c r="AMZ129" s="409"/>
      <c r="ANA129" s="409"/>
      <c r="ANB129" s="409"/>
      <c r="ANC129" s="409"/>
      <c r="AND129" s="409"/>
      <c r="ANE129" s="409"/>
      <c r="ANF129" s="409"/>
      <c r="ANG129" s="409"/>
      <c r="ANH129" s="409"/>
      <c r="ANI129" s="409"/>
      <c r="ANJ129" s="409"/>
      <c r="ANK129" s="409"/>
      <c r="ANL129" s="409"/>
      <c r="ANM129" s="409"/>
      <c r="ANN129" s="409"/>
      <c r="ANO129" s="409"/>
      <c r="ANP129" s="409"/>
      <c r="ANQ129" s="409"/>
      <c r="ANR129" s="409"/>
      <c r="ANS129" s="409"/>
      <c r="ANT129" s="409"/>
      <c r="ANU129" s="409"/>
      <c r="ANV129" s="409"/>
      <c r="ANW129" s="409"/>
      <c r="ANX129" s="409"/>
      <c r="ANY129" s="409"/>
      <c r="ANZ129" s="409"/>
      <c r="AOA129" s="409"/>
      <c r="AOB129" s="409"/>
      <c r="AOC129" s="409"/>
      <c r="AOD129" s="409"/>
      <c r="AOE129" s="409"/>
      <c r="AOF129" s="409"/>
      <c r="AOG129" s="409"/>
      <c r="AOH129" s="409"/>
      <c r="AOI129" s="409"/>
      <c r="AOJ129" s="409"/>
      <c r="AOK129" s="409"/>
      <c r="AOL129" s="409"/>
      <c r="AOM129" s="409"/>
      <c r="AON129" s="409"/>
      <c r="AOO129" s="409"/>
      <c r="AOP129" s="409"/>
      <c r="AOQ129" s="409"/>
      <c r="AOR129" s="409"/>
      <c r="AOS129" s="409"/>
      <c r="AOT129" s="409"/>
      <c r="AOU129" s="409"/>
      <c r="AOV129" s="409"/>
      <c r="AOW129" s="409"/>
      <c r="AOX129" s="409"/>
      <c r="AOY129" s="409"/>
      <c r="AOZ129" s="409"/>
      <c r="APA129" s="409"/>
      <c r="APB129" s="409"/>
      <c r="APC129" s="409"/>
      <c r="APD129" s="409"/>
      <c r="APE129" s="409"/>
      <c r="APF129" s="409"/>
      <c r="APG129" s="409"/>
      <c r="APH129" s="409"/>
      <c r="API129" s="409"/>
      <c r="APJ129" s="409"/>
      <c r="APK129" s="409"/>
      <c r="APL129" s="409"/>
      <c r="APM129" s="409"/>
      <c r="APN129" s="409"/>
      <c r="APO129" s="409"/>
      <c r="APP129" s="409"/>
      <c r="APQ129" s="409"/>
      <c r="APR129" s="409"/>
      <c r="APS129" s="409"/>
      <c r="APT129" s="409"/>
      <c r="APU129" s="409"/>
      <c r="APV129" s="409"/>
      <c r="APW129" s="409"/>
      <c r="APX129" s="409"/>
      <c r="APY129" s="409"/>
      <c r="APZ129" s="409"/>
      <c r="AQA129" s="409"/>
      <c r="AQB129" s="409"/>
      <c r="AQC129" s="409"/>
      <c r="AQD129" s="409"/>
      <c r="AQE129" s="409"/>
      <c r="AQF129" s="409"/>
      <c r="AQG129" s="409"/>
      <c r="AQH129" s="409"/>
      <c r="AQI129" s="409"/>
      <c r="AQJ129" s="409"/>
      <c r="AQK129" s="409"/>
      <c r="AQL129" s="409"/>
      <c r="AQM129" s="409"/>
      <c r="AQN129" s="409"/>
      <c r="AQO129" s="409"/>
      <c r="AQP129" s="409"/>
      <c r="AQQ129" s="409"/>
      <c r="AQR129" s="409"/>
      <c r="AQS129" s="409"/>
      <c r="AQT129" s="409"/>
      <c r="AQU129" s="409"/>
      <c r="AQV129" s="409"/>
      <c r="AQW129" s="409"/>
      <c r="AQX129" s="409"/>
      <c r="AQY129" s="409"/>
      <c r="AQZ129" s="409"/>
      <c r="ARA129" s="409"/>
      <c r="ARB129" s="409"/>
      <c r="ARC129" s="409"/>
      <c r="ARD129" s="409"/>
      <c r="ARE129" s="409"/>
      <c r="ARF129" s="409"/>
      <c r="ARG129" s="409"/>
      <c r="ARH129" s="409"/>
      <c r="ARI129" s="409"/>
      <c r="ARJ129" s="409"/>
      <c r="ARK129" s="409"/>
      <c r="ARL129" s="409"/>
      <c r="ARM129" s="409"/>
      <c r="ARN129" s="409"/>
      <c r="ARO129" s="409"/>
      <c r="ARP129" s="409"/>
      <c r="ARQ129" s="409"/>
      <c r="ARR129" s="409"/>
      <c r="ARS129" s="409"/>
      <c r="ART129" s="409"/>
      <c r="ARU129" s="409"/>
      <c r="ARV129" s="409"/>
      <c r="ARW129" s="409"/>
      <c r="ARX129" s="409"/>
      <c r="ARY129" s="409"/>
      <c r="ARZ129" s="409"/>
      <c r="ASA129" s="409"/>
      <c r="ASB129" s="409"/>
      <c r="ASC129" s="409"/>
      <c r="ASD129" s="409"/>
      <c r="ASE129" s="409"/>
      <c r="ASF129" s="409"/>
      <c r="ASG129" s="409"/>
      <c r="ASH129" s="409"/>
      <c r="ASI129" s="409"/>
      <c r="ASJ129" s="409"/>
      <c r="ASK129" s="409"/>
      <c r="ASL129" s="409"/>
      <c r="ASM129" s="409"/>
      <c r="ASN129" s="409"/>
      <c r="ASO129" s="409"/>
      <c r="ASP129" s="409"/>
      <c r="ASQ129" s="409"/>
      <c r="ASR129" s="409"/>
      <c r="ASS129" s="409"/>
      <c r="AST129" s="409"/>
      <c r="ASU129" s="409"/>
      <c r="ASV129" s="409"/>
      <c r="ASW129" s="409"/>
      <c r="ASX129" s="409"/>
      <c r="ASY129" s="409"/>
      <c r="ASZ129" s="409"/>
      <c r="ATA129" s="409"/>
      <c r="ATB129" s="409"/>
      <c r="ATC129" s="409"/>
      <c r="ATD129" s="409"/>
      <c r="ATE129" s="409"/>
      <c r="ATF129" s="409"/>
      <c r="ATG129" s="409"/>
      <c r="ATH129" s="409"/>
      <c r="ATI129" s="409"/>
      <c r="ATJ129" s="409"/>
      <c r="ATK129" s="409"/>
      <c r="ATL129" s="409"/>
      <c r="ATM129" s="409"/>
      <c r="ATN129" s="409"/>
      <c r="ATO129" s="409"/>
      <c r="ATP129" s="409"/>
      <c r="ATQ129" s="409"/>
      <c r="ATR129" s="409"/>
      <c r="ATS129" s="409"/>
      <c r="ATT129" s="409"/>
      <c r="ATU129" s="409"/>
      <c r="ATV129" s="409"/>
      <c r="ATW129" s="409"/>
      <c r="ATX129" s="409"/>
      <c r="ATY129" s="409"/>
      <c r="ATZ129" s="409"/>
      <c r="AUA129" s="409"/>
      <c r="AUB129" s="409"/>
      <c r="AUC129" s="409"/>
      <c r="AUD129" s="409"/>
      <c r="AUE129" s="409"/>
      <c r="AUF129" s="409"/>
      <c r="AUG129" s="409"/>
      <c r="AUH129" s="409"/>
      <c r="AUI129" s="409"/>
      <c r="AUJ129" s="409"/>
      <c r="AUK129" s="409"/>
      <c r="AUL129" s="409"/>
      <c r="AUM129" s="409"/>
      <c r="AUN129" s="409"/>
      <c r="AUO129" s="409"/>
      <c r="AUP129" s="409"/>
      <c r="AUQ129" s="409"/>
      <c r="AUR129" s="409"/>
      <c r="AUS129" s="409"/>
      <c r="AUT129" s="409"/>
      <c r="AUU129" s="409"/>
      <c r="AUV129" s="409"/>
      <c r="AUW129" s="409"/>
      <c r="AUX129" s="409"/>
      <c r="AUY129" s="409"/>
      <c r="AUZ129" s="409"/>
      <c r="AVA129" s="409"/>
      <c r="AVB129" s="409"/>
      <c r="AVC129" s="409"/>
      <c r="AVD129" s="409"/>
      <c r="AVE129" s="409"/>
      <c r="AVF129" s="409"/>
      <c r="AVG129" s="409"/>
      <c r="AVH129" s="409"/>
      <c r="AVI129" s="409"/>
      <c r="AVJ129" s="409"/>
      <c r="AVK129" s="409"/>
      <c r="AVL129" s="409"/>
      <c r="AVM129" s="409"/>
      <c r="AVN129" s="409"/>
      <c r="AVO129" s="409"/>
      <c r="AVP129" s="409"/>
      <c r="AVQ129" s="409"/>
      <c r="AVR129" s="409"/>
      <c r="AVS129" s="409"/>
      <c r="AVT129" s="409"/>
      <c r="AVU129" s="409"/>
      <c r="AVV129" s="409"/>
      <c r="AVW129" s="409"/>
      <c r="AVX129" s="409"/>
      <c r="AVY129" s="409"/>
      <c r="AVZ129" s="409"/>
      <c r="AWA129" s="409"/>
      <c r="AWB129" s="409"/>
      <c r="AWC129" s="409"/>
      <c r="AWD129" s="409"/>
      <c r="AWE129" s="409"/>
      <c r="AWF129" s="409"/>
      <c r="AWG129" s="409"/>
      <c r="AWH129" s="409"/>
      <c r="AWI129" s="409"/>
      <c r="AWJ129" s="409"/>
      <c r="AWK129" s="409"/>
      <c r="AWL129" s="409"/>
      <c r="AWM129" s="409"/>
      <c r="AWN129" s="409"/>
      <c r="AWO129" s="409"/>
      <c r="AWP129" s="409"/>
      <c r="AWQ129" s="409"/>
      <c r="AWR129" s="409"/>
      <c r="AWS129" s="409"/>
      <c r="AWT129" s="409"/>
      <c r="AWU129" s="409"/>
      <c r="AWV129" s="409"/>
      <c r="AWW129" s="409"/>
      <c r="AWX129" s="409"/>
      <c r="AWY129" s="409"/>
      <c r="AWZ129" s="409"/>
      <c r="AXA129" s="409"/>
      <c r="AXB129" s="409"/>
      <c r="AXC129" s="409"/>
      <c r="AXD129" s="409"/>
      <c r="AXE129" s="409"/>
      <c r="AXF129" s="409"/>
      <c r="AXG129" s="409"/>
      <c r="AXH129" s="409"/>
      <c r="AXI129" s="409"/>
      <c r="AXJ129" s="409"/>
      <c r="AXK129" s="409"/>
      <c r="AXL129" s="409"/>
      <c r="AXM129" s="409"/>
      <c r="AXN129" s="409"/>
      <c r="AXO129" s="409"/>
      <c r="AXP129" s="409"/>
      <c r="AXQ129" s="409"/>
      <c r="AXR129" s="409"/>
      <c r="AXS129" s="409"/>
      <c r="AXT129" s="409"/>
      <c r="AXU129" s="409"/>
      <c r="AXV129" s="409"/>
      <c r="AXW129" s="409"/>
      <c r="AXX129" s="409"/>
      <c r="AXY129" s="409"/>
      <c r="AXZ129" s="409"/>
      <c r="AYA129" s="409"/>
      <c r="AYB129" s="409"/>
      <c r="AYC129" s="409"/>
      <c r="AYD129" s="409"/>
      <c r="AYE129" s="409"/>
      <c r="AYF129" s="409"/>
      <c r="AYG129" s="409"/>
      <c r="AYH129" s="409"/>
      <c r="AYI129" s="409"/>
      <c r="AYJ129" s="409"/>
      <c r="AYK129" s="409"/>
      <c r="AYL129" s="409"/>
      <c r="AYM129" s="409"/>
      <c r="AYN129" s="409"/>
      <c r="AYO129" s="409"/>
      <c r="AYP129" s="409"/>
      <c r="AYQ129" s="409"/>
      <c r="AYR129" s="409"/>
      <c r="AYS129" s="409"/>
      <c r="AYT129" s="409"/>
      <c r="AYU129" s="409"/>
      <c r="AYV129" s="409"/>
      <c r="AYW129" s="409"/>
      <c r="AYX129" s="409"/>
      <c r="AYY129" s="409"/>
      <c r="AYZ129" s="409"/>
      <c r="AZA129" s="409"/>
      <c r="AZB129" s="409"/>
      <c r="AZC129" s="409"/>
      <c r="AZD129" s="409"/>
      <c r="AZE129" s="409"/>
      <c r="AZF129" s="409"/>
      <c r="AZG129" s="409"/>
      <c r="AZH129" s="409"/>
      <c r="AZI129" s="409"/>
      <c r="AZJ129" s="409"/>
      <c r="AZK129" s="409"/>
      <c r="AZL129" s="409"/>
      <c r="AZM129" s="409"/>
      <c r="AZN129" s="409"/>
      <c r="AZO129" s="409"/>
      <c r="AZP129" s="409"/>
      <c r="AZQ129" s="409"/>
      <c r="AZR129" s="409"/>
      <c r="AZS129" s="409"/>
      <c r="AZT129" s="409"/>
      <c r="AZU129" s="409"/>
      <c r="AZV129" s="409"/>
      <c r="AZW129" s="409"/>
      <c r="AZX129" s="409"/>
      <c r="AZY129" s="409"/>
      <c r="AZZ129" s="409"/>
      <c r="BAA129" s="409"/>
      <c r="BAB129" s="409"/>
      <c r="BAC129" s="409"/>
      <c r="BAD129" s="409"/>
      <c r="BAE129" s="409"/>
      <c r="BAF129" s="409"/>
      <c r="BAG129" s="409"/>
      <c r="BAH129" s="409"/>
      <c r="BAI129" s="409"/>
      <c r="BAJ129" s="409"/>
      <c r="BAK129" s="409"/>
      <c r="BAL129" s="409"/>
      <c r="BAM129" s="409"/>
      <c r="BAN129" s="409"/>
      <c r="BAO129" s="409"/>
      <c r="BAP129" s="409"/>
      <c r="BAQ129" s="409"/>
      <c r="BAR129" s="409"/>
      <c r="BAS129" s="409"/>
      <c r="BAT129" s="409"/>
      <c r="BAU129" s="409"/>
      <c r="BAV129" s="409"/>
      <c r="BAW129" s="409"/>
      <c r="BAX129" s="409"/>
      <c r="BAY129" s="409"/>
      <c r="BAZ129" s="409"/>
      <c r="BBA129" s="409"/>
      <c r="BBB129" s="409"/>
      <c r="BBC129" s="409"/>
      <c r="BBD129" s="409"/>
      <c r="BBE129" s="409"/>
      <c r="BBF129" s="409"/>
      <c r="BBG129" s="409"/>
      <c r="BBH129" s="409"/>
      <c r="BBI129" s="409"/>
      <c r="BBJ129" s="409"/>
      <c r="BBK129" s="409"/>
      <c r="BBL129" s="409"/>
      <c r="BBM129" s="409"/>
      <c r="BBN129" s="409"/>
      <c r="BBO129" s="409"/>
      <c r="BBP129" s="409"/>
      <c r="BBQ129" s="409"/>
      <c r="BBR129" s="409"/>
      <c r="BBS129" s="409"/>
      <c r="BBT129" s="409"/>
      <c r="BBU129" s="409"/>
      <c r="BBV129" s="409"/>
      <c r="BBW129" s="409"/>
      <c r="BBX129" s="409"/>
      <c r="BBY129" s="409"/>
      <c r="BBZ129" s="409"/>
      <c r="BCA129" s="409"/>
      <c r="BCB129" s="409"/>
      <c r="BCC129" s="409"/>
      <c r="BCD129" s="409"/>
      <c r="BCE129" s="409"/>
      <c r="BCF129" s="409"/>
      <c r="BCG129" s="409"/>
      <c r="BCH129" s="409"/>
      <c r="BCI129" s="409"/>
      <c r="BCJ129" s="409"/>
      <c r="BCK129" s="409"/>
      <c r="BCL129" s="409"/>
      <c r="BCM129" s="409"/>
      <c r="BCN129" s="409"/>
      <c r="BCO129" s="409"/>
      <c r="BCP129" s="409"/>
      <c r="BCQ129" s="409"/>
      <c r="BCR129" s="409"/>
      <c r="BCS129" s="409"/>
      <c r="BCT129" s="409"/>
      <c r="BCU129" s="409"/>
      <c r="BCV129" s="409"/>
      <c r="BCW129" s="409"/>
      <c r="BCX129" s="409"/>
      <c r="BCY129" s="409"/>
      <c r="BCZ129" s="409"/>
      <c r="BDA129" s="409"/>
      <c r="BDB129" s="409"/>
      <c r="BDC129" s="409"/>
      <c r="BDD129" s="409"/>
      <c r="BDE129" s="409"/>
      <c r="BDF129" s="409"/>
      <c r="BDG129" s="409"/>
      <c r="BDH129" s="409"/>
      <c r="BDI129" s="409"/>
      <c r="BDJ129" s="409"/>
      <c r="BDK129" s="409"/>
      <c r="BDL129" s="409"/>
      <c r="BDM129" s="409"/>
      <c r="BDN129" s="409"/>
      <c r="BDO129" s="409"/>
      <c r="BDP129" s="409"/>
      <c r="BDQ129" s="409"/>
      <c r="BDR129" s="409"/>
      <c r="BDS129" s="409"/>
      <c r="BDT129" s="409"/>
      <c r="BDU129" s="409"/>
      <c r="BDV129" s="409"/>
      <c r="BDW129" s="409"/>
      <c r="BDX129" s="409"/>
      <c r="BDY129" s="409"/>
      <c r="BDZ129" s="409"/>
      <c r="BEA129" s="409"/>
      <c r="BEB129" s="409"/>
      <c r="BEC129" s="409"/>
      <c r="BED129" s="409"/>
      <c r="BEE129" s="409"/>
      <c r="BEF129" s="409"/>
      <c r="BEG129" s="409"/>
      <c r="BEH129" s="409"/>
      <c r="BEI129" s="409"/>
      <c r="BEJ129" s="409"/>
      <c r="BEK129" s="409"/>
      <c r="BEL129" s="409"/>
      <c r="BEM129" s="409"/>
      <c r="BEN129" s="409"/>
      <c r="BEO129" s="409"/>
      <c r="BEP129" s="409"/>
      <c r="BEQ129" s="409"/>
      <c r="BER129" s="409"/>
      <c r="BES129" s="409"/>
      <c r="BET129" s="409"/>
      <c r="BEU129" s="409"/>
      <c r="BEV129" s="409"/>
      <c r="BEW129" s="409"/>
      <c r="BEX129" s="409"/>
      <c r="BEY129" s="409"/>
      <c r="BEZ129" s="409"/>
      <c r="BFA129" s="409"/>
      <c r="BFB129" s="409"/>
      <c r="BFC129" s="409"/>
      <c r="BFD129" s="409"/>
      <c r="BFE129" s="409"/>
      <c r="BFF129" s="409"/>
      <c r="BFG129" s="409"/>
      <c r="BFH129" s="409"/>
      <c r="BFI129" s="409"/>
      <c r="BFJ129" s="409"/>
      <c r="BFK129" s="409"/>
      <c r="BFL129" s="409"/>
      <c r="BFM129" s="409"/>
      <c r="BFN129" s="409"/>
      <c r="BFO129" s="409"/>
      <c r="BFP129" s="409"/>
      <c r="BFQ129" s="409"/>
      <c r="BFR129" s="409"/>
      <c r="BFS129" s="409"/>
      <c r="BFT129" s="409"/>
      <c r="BFU129" s="409"/>
      <c r="BFV129" s="409"/>
      <c r="BFW129" s="409"/>
      <c r="BFX129" s="409"/>
      <c r="BFY129" s="409"/>
      <c r="BFZ129" s="409"/>
      <c r="BGA129" s="409"/>
      <c r="BGB129" s="409"/>
      <c r="BGC129" s="409"/>
      <c r="BGD129" s="409"/>
      <c r="BGE129" s="409"/>
      <c r="BGF129" s="409"/>
      <c r="BGG129" s="409"/>
      <c r="BGH129" s="409"/>
      <c r="BGI129" s="409"/>
      <c r="BGJ129" s="409"/>
      <c r="BGK129" s="409"/>
      <c r="BGL129" s="409"/>
      <c r="BGM129" s="409"/>
      <c r="BGN129" s="409"/>
      <c r="BGO129" s="409"/>
      <c r="BGP129" s="409"/>
      <c r="BGQ129" s="409"/>
      <c r="BGR129" s="409"/>
      <c r="BGS129" s="409"/>
      <c r="BGT129" s="409"/>
      <c r="BGU129" s="409"/>
      <c r="BGV129" s="409"/>
      <c r="BGW129" s="409"/>
      <c r="BGX129" s="409"/>
      <c r="BGY129" s="409"/>
      <c r="BGZ129" s="409"/>
      <c r="BHA129" s="409"/>
      <c r="BHB129" s="409"/>
      <c r="BHC129" s="409"/>
      <c r="BHD129" s="409"/>
      <c r="BHE129" s="409"/>
      <c r="BHF129" s="409"/>
      <c r="BHG129" s="409"/>
      <c r="BHH129" s="409"/>
      <c r="BHI129" s="409"/>
      <c r="BHJ129" s="409"/>
      <c r="BHK129" s="409"/>
      <c r="BHL129" s="409"/>
      <c r="BHM129" s="409"/>
      <c r="BHN129" s="409"/>
      <c r="BHO129" s="409"/>
      <c r="BHP129" s="409"/>
      <c r="BHQ129" s="409"/>
      <c r="BHR129" s="409"/>
      <c r="BHS129" s="409"/>
      <c r="BHT129" s="409"/>
      <c r="BHU129" s="409"/>
      <c r="BHV129" s="409"/>
      <c r="BHW129" s="409"/>
      <c r="BHX129" s="409"/>
      <c r="BHY129" s="409"/>
      <c r="BHZ129" s="409"/>
      <c r="BIA129" s="409"/>
      <c r="BIB129" s="409"/>
      <c r="BIC129" s="409"/>
      <c r="BID129" s="409"/>
      <c r="BIE129" s="409"/>
      <c r="BIF129" s="409"/>
      <c r="BIG129" s="409"/>
      <c r="BIH129" s="409"/>
      <c r="BII129" s="409"/>
      <c r="BIJ129" s="409"/>
      <c r="BIK129" s="409"/>
      <c r="BIL129" s="409"/>
      <c r="BIM129" s="409"/>
      <c r="BIN129" s="409"/>
      <c r="BIO129" s="409"/>
      <c r="BIP129" s="409"/>
      <c r="BIQ129" s="409"/>
      <c r="BIR129" s="409"/>
      <c r="BIS129" s="409"/>
      <c r="BIT129" s="409"/>
      <c r="BIU129" s="409"/>
      <c r="BIV129" s="409"/>
      <c r="BIW129" s="409"/>
      <c r="BIX129" s="409"/>
      <c r="BIY129" s="409"/>
      <c r="BIZ129" s="409"/>
      <c r="BJA129" s="409"/>
      <c r="BJB129" s="409"/>
      <c r="BJC129" s="409"/>
      <c r="BJD129" s="409"/>
      <c r="BJE129" s="409"/>
      <c r="BJF129" s="409"/>
      <c r="BJG129" s="409"/>
      <c r="BJH129" s="409"/>
      <c r="BJI129" s="409"/>
      <c r="BJJ129" s="409"/>
      <c r="BJK129" s="409"/>
      <c r="BJL129" s="409"/>
      <c r="BJM129" s="409"/>
      <c r="BJN129" s="409"/>
      <c r="BJO129" s="409"/>
      <c r="BJP129" s="409"/>
      <c r="BJQ129" s="409"/>
      <c r="BJR129" s="409"/>
      <c r="BJS129" s="409"/>
      <c r="BJT129" s="409"/>
      <c r="BJU129" s="409"/>
      <c r="BJV129" s="409"/>
      <c r="BJW129" s="409"/>
      <c r="BJX129" s="409"/>
      <c r="BJY129" s="409"/>
      <c r="BJZ129" s="409"/>
      <c r="BKA129" s="409"/>
      <c r="BKB129" s="409"/>
      <c r="BKC129" s="409"/>
      <c r="BKD129" s="409"/>
      <c r="BKE129" s="409"/>
      <c r="BKF129" s="409"/>
      <c r="BKG129" s="409"/>
      <c r="BKH129" s="409"/>
      <c r="BKI129" s="409"/>
      <c r="BKJ129" s="409"/>
      <c r="BKK129" s="409"/>
      <c r="BKL129" s="409"/>
      <c r="BKM129" s="409"/>
      <c r="BKN129" s="409"/>
      <c r="BKO129" s="409"/>
      <c r="BKP129" s="409"/>
      <c r="BKQ129" s="409"/>
      <c r="BKR129" s="409"/>
      <c r="BKS129" s="409"/>
      <c r="BKT129" s="409"/>
      <c r="BKU129" s="409"/>
      <c r="BKV129" s="409"/>
      <c r="BKW129" s="409"/>
      <c r="BKX129" s="409"/>
      <c r="BKY129" s="409"/>
      <c r="BKZ129" s="409"/>
      <c r="BLA129" s="409"/>
      <c r="BLB129" s="409"/>
      <c r="BLC129" s="409"/>
      <c r="BLD129" s="409"/>
      <c r="BLE129" s="409"/>
      <c r="BLF129" s="409"/>
      <c r="BLG129" s="409"/>
      <c r="BLH129" s="409"/>
      <c r="BLI129" s="409"/>
      <c r="BLJ129" s="409"/>
      <c r="BLK129" s="409"/>
      <c r="BLL129" s="409"/>
      <c r="BLM129" s="409"/>
      <c r="BLN129" s="409"/>
      <c r="BLO129" s="409"/>
      <c r="BLP129" s="409"/>
      <c r="BLQ129" s="409"/>
      <c r="BLR129" s="409"/>
      <c r="BLS129" s="409"/>
      <c r="BLT129" s="409"/>
      <c r="BLU129" s="409"/>
      <c r="BLV129" s="409"/>
      <c r="BLW129" s="409"/>
      <c r="BLX129" s="409"/>
      <c r="BLY129" s="409"/>
      <c r="BLZ129" s="409"/>
      <c r="BMA129" s="409"/>
      <c r="BMB129" s="409"/>
      <c r="BMC129" s="409"/>
      <c r="BMD129" s="409"/>
      <c r="BME129" s="409"/>
      <c r="BMF129" s="409"/>
      <c r="BMG129" s="409"/>
      <c r="BMH129" s="409"/>
      <c r="BMI129" s="409"/>
      <c r="BMJ129" s="409"/>
      <c r="BMK129" s="409"/>
      <c r="BML129" s="409"/>
      <c r="BMM129" s="409"/>
      <c r="BMN129" s="409"/>
      <c r="BMO129" s="409"/>
      <c r="BMP129" s="409"/>
      <c r="BMQ129" s="409"/>
      <c r="BMR129" s="409"/>
      <c r="BMS129" s="409"/>
      <c r="BMT129" s="409"/>
      <c r="BMU129" s="409"/>
      <c r="BMV129" s="409"/>
      <c r="BMW129" s="409"/>
      <c r="BMX129" s="409"/>
      <c r="BMY129" s="409"/>
      <c r="BMZ129" s="409"/>
      <c r="BNA129" s="409"/>
      <c r="BNB129" s="409"/>
      <c r="BNC129" s="409"/>
      <c r="BND129" s="409"/>
      <c r="BNE129" s="409"/>
      <c r="BNF129" s="409"/>
      <c r="BNG129" s="409"/>
      <c r="BNH129" s="409"/>
      <c r="BNI129" s="409"/>
      <c r="BNJ129" s="409"/>
      <c r="BNK129" s="409"/>
      <c r="BNL129" s="409"/>
      <c r="BNM129" s="409"/>
      <c r="BNN129" s="409"/>
      <c r="BNO129" s="409"/>
      <c r="BNP129" s="409"/>
      <c r="BNQ129" s="409"/>
      <c r="BNR129" s="409"/>
      <c r="BNS129" s="409"/>
      <c r="BNT129" s="409"/>
      <c r="BNU129" s="409"/>
      <c r="BNV129" s="409"/>
      <c r="BNW129" s="409"/>
      <c r="BNX129" s="409"/>
      <c r="BNY129" s="409"/>
      <c r="BNZ129" s="409"/>
      <c r="BOA129" s="409"/>
      <c r="BOB129" s="409"/>
      <c r="BOC129" s="409"/>
      <c r="BOD129" s="409"/>
      <c r="BOE129" s="409"/>
      <c r="BOF129" s="409"/>
      <c r="BOG129" s="409"/>
      <c r="BOH129" s="409"/>
      <c r="BOI129" s="409"/>
      <c r="BOJ129" s="409"/>
      <c r="BOK129" s="409"/>
      <c r="BOL129" s="409"/>
      <c r="BOM129" s="409"/>
      <c r="BON129" s="409"/>
      <c r="BOO129" s="409"/>
      <c r="BOP129" s="409"/>
      <c r="BOQ129" s="409"/>
      <c r="BOR129" s="409"/>
      <c r="BOS129" s="409"/>
      <c r="BOT129" s="409"/>
      <c r="BOU129" s="409"/>
      <c r="BOV129" s="409"/>
      <c r="BOW129" s="409"/>
      <c r="BOX129" s="409"/>
      <c r="BOY129" s="409"/>
      <c r="BOZ129" s="409"/>
      <c r="BPA129" s="409"/>
      <c r="BPB129" s="409"/>
      <c r="BPC129" s="409"/>
      <c r="BPD129" s="409"/>
      <c r="BPE129" s="409"/>
      <c r="BPF129" s="409"/>
      <c r="BPG129" s="409"/>
      <c r="BPH129" s="409"/>
      <c r="BPI129" s="409"/>
      <c r="BPJ129" s="409"/>
      <c r="BPK129" s="409"/>
      <c r="BPL129" s="409"/>
      <c r="BPM129" s="409"/>
      <c r="BPN129" s="409"/>
      <c r="BPO129" s="409"/>
      <c r="BPP129" s="409"/>
      <c r="BPQ129" s="409"/>
      <c r="BPR129" s="409"/>
      <c r="BPS129" s="409"/>
      <c r="BPT129" s="409"/>
      <c r="BPU129" s="409"/>
      <c r="BPV129" s="409"/>
      <c r="BPW129" s="409"/>
      <c r="BPX129" s="409"/>
      <c r="BPY129" s="409"/>
      <c r="BPZ129" s="409"/>
      <c r="BQA129" s="409"/>
      <c r="BQB129" s="409"/>
      <c r="BQC129" s="409"/>
      <c r="BQD129" s="409"/>
      <c r="BQE129" s="409"/>
      <c r="BQF129" s="409"/>
      <c r="BQG129" s="409"/>
      <c r="BQH129" s="409"/>
      <c r="BQI129" s="409"/>
      <c r="BQJ129" s="409"/>
      <c r="BQK129" s="409"/>
      <c r="BQL129" s="409"/>
      <c r="BQM129" s="409"/>
      <c r="BQN129" s="409"/>
      <c r="BQO129" s="409"/>
      <c r="BQP129" s="409"/>
      <c r="BQQ129" s="409"/>
      <c r="BQR129" s="409"/>
      <c r="BQS129" s="409"/>
      <c r="BQT129" s="409"/>
      <c r="BQU129" s="409"/>
      <c r="BQV129" s="409"/>
      <c r="BQW129" s="409"/>
      <c r="BQX129" s="409"/>
      <c r="BQY129" s="409"/>
      <c r="BQZ129" s="409"/>
      <c r="BRA129" s="409"/>
      <c r="BRB129" s="409"/>
      <c r="BRC129" s="409"/>
      <c r="BRD129" s="409"/>
      <c r="BRE129" s="409"/>
      <c r="BRF129" s="409"/>
      <c r="BRG129" s="409"/>
      <c r="BRH129" s="409"/>
      <c r="BRI129" s="409"/>
      <c r="BRJ129" s="409"/>
      <c r="BRK129" s="409"/>
      <c r="BRL129" s="409"/>
      <c r="BRM129" s="409"/>
      <c r="BRN129" s="409"/>
      <c r="BRO129" s="409"/>
      <c r="BRP129" s="409"/>
      <c r="BRQ129" s="409"/>
      <c r="BRR129" s="409"/>
      <c r="BRS129" s="409"/>
      <c r="BRT129" s="409"/>
      <c r="BRU129" s="409"/>
      <c r="BRV129" s="409"/>
      <c r="BRW129" s="409"/>
      <c r="BRX129" s="409"/>
      <c r="BRY129" s="409"/>
      <c r="BRZ129" s="409"/>
      <c r="BSA129" s="409"/>
      <c r="BSB129" s="409"/>
      <c r="BSC129" s="409"/>
      <c r="BSD129" s="409"/>
      <c r="BSE129" s="409"/>
      <c r="BSF129" s="409"/>
      <c r="BSG129" s="409"/>
      <c r="BSH129" s="409"/>
      <c r="BSI129" s="409"/>
      <c r="BSJ129" s="409"/>
      <c r="BSK129" s="409"/>
      <c r="BSL129" s="409"/>
      <c r="BSM129" s="409"/>
      <c r="BSN129" s="409"/>
      <c r="BSO129" s="409"/>
      <c r="BSP129" s="409"/>
      <c r="BSQ129" s="409"/>
      <c r="BSR129" s="409"/>
      <c r="BSS129" s="409"/>
      <c r="BST129" s="409"/>
      <c r="BSU129" s="409"/>
      <c r="BSV129" s="409"/>
      <c r="BSW129" s="409"/>
      <c r="BSX129" s="409"/>
      <c r="BSY129" s="409"/>
      <c r="BSZ129" s="409"/>
      <c r="BTA129" s="409"/>
      <c r="BTB129" s="409"/>
      <c r="BTC129" s="409"/>
      <c r="BTD129" s="409"/>
      <c r="BTE129" s="409"/>
      <c r="BTF129" s="409"/>
      <c r="BTG129" s="409"/>
      <c r="BTH129" s="409"/>
      <c r="BTI129" s="409"/>
      <c r="BTJ129" s="409"/>
      <c r="BTK129" s="409"/>
      <c r="BTL129" s="409"/>
      <c r="BTM129" s="409"/>
      <c r="BTN129" s="409"/>
      <c r="BTO129" s="409"/>
      <c r="BTP129" s="409"/>
      <c r="BTQ129" s="409"/>
      <c r="BTR129" s="409"/>
      <c r="BTS129" s="409"/>
      <c r="BTT129" s="409"/>
      <c r="BTU129" s="409"/>
      <c r="BTV129" s="409"/>
      <c r="BTW129" s="409"/>
      <c r="BTX129" s="409"/>
      <c r="BTY129" s="409"/>
      <c r="BTZ129" s="409"/>
      <c r="BUA129" s="409"/>
      <c r="BUB129" s="409"/>
      <c r="BUC129" s="409"/>
      <c r="BUD129" s="409"/>
      <c r="BUE129" s="409"/>
      <c r="BUF129" s="409"/>
      <c r="BUG129" s="409"/>
      <c r="BUH129" s="409"/>
      <c r="BUI129" s="409"/>
      <c r="BUJ129" s="409"/>
      <c r="BUK129" s="409"/>
      <c r="BUL129" s="409"/>
      <c r="BUM129" s="409"/>
      <c r="BUN129" s="409"/>
      <c r="BUO129" s="409"/>
      <c r="BUP129" s="409"/>
      <c r="BUQ129" s="409"/>
      <c r="BUR129" s="409"/>
      <c r="BUS129" s="409"/>
      <c r="BUT129" s="409"/>
      <c r="BUU129" s="409"/>
      <c r="BUV129" s="409"/>
      <c r="BUW129" s="409"/>
      <c r="BUX129" s="409"/>
      <c r="BUY129" s="409"/>
      <c r="BUZ129" s="409"/>
      <c r="BVA129" s="409"/>
      <c r="BVB129" s="409"/>
      <c r="BVC129" s="409"/>
      <c r="BVD129" s="409"/>
      <c r="BVE129" s="409"/>
      <c r="BVF129" s="409"/>
      <c r="BVG129" s="409"/>
      <c r="BVH129" s="409"/>
      <c r="BVI129" s="409"/>
      <c r="BVJ129" s="409"/>
      <c r="BVK129" s="409"/>
      <c r="BVL129" s="409"/>
      <c r="BVM129" s="409"/>
      <c r="BVN129" s="409"/>
      <c r="BVO129" s="409"/>
      <c r="BVP129" s="409"/>
      <c r="BVQ129" s="409"/>
      <c r="BVR129" s="409"/>
      <c r="BVS129" s="409"/>
      <c r="BVT129" s="409"/>
      <c r="BVU129" s="409"/>
      <c r="BVV129" s="409"/>
      <c r="BVW129" s="409"/>
      <c r="BVX129" s="409"/>
      <c r="BVY129" s="409"/>
      <c r="BVZ129" s="409"/>
      <c r="BWA129" s="409"/>
      <c r="BWB129" s="409"/>
      <c r="BWC129" s="409"/>
      <c r="BWD129" s="409"/>
      <c r="BWE129" s="409"/>
      <c r="BWF129" s="409"/>
      <c r="BWG129" s="409"/>
      <c r="BWH129" s="409"/>
      <c r="BWI129" s="409"/>
      <c r="BWJ129" s="409"/>
      <c r="BWK129" s="409"/>
      <c r="BWL129" s="409"/>
      <c r="BWM129" s="409"/>
      <c r="BWN129" s="409"/>
      <c r="BWO129" s="409"/>
      <c r="BWP129" s="409"/>
      <c r="BWQ129" s="409"/>
      <c r="BWR129" s="409"/>
      <c r="BWS129" s="409"/>
      <c r="BWT129" s="409"/>
      <c r="BWU129" s="409"/>
      <c r="BWV129" s="409"/>
      <c r="BWW129" s="409"/>
      <c r="BWX129" s="409"/>
      <c r="BWY129" s="409"/>
      <c r="BWZ129" s="409"/>
      <c r="BXA129" s="409"/>
      <c r="BXB129" s="409"/>
      <c r="BXC129" s="409"/>
      <c r="BXD129" s="409"/>
      <c r="BXE129" s="409"/>
      <c r="BXF129" s="409"/>
      <c r="BXG129" s="409"/>
      <c r="BXH129" s="409"/>
      <c r="BXI129" s="409"/>
      <c r="BXJ129" s="409"/>
      <c r="BXK129" s="409"/>
      <c r="BXL129" s="409"/>
      <c r="BXM129" s="409"/>
      <c r="BXN129" s="409"/>
      <c r="BXO129" s="409"/>
      <c r="BXP129" s="409"/>
      <c r="BXQ129" s="409"/>
      <c r="BXR129" s="409"/>
      <c r="BXS129" s="409"/>
      <c r="BXT129" s="409"/>
      <c r="BXU129" s="409"/>
      <c r="BXV129" s="409"/>
      <c r="BXW129" s="409"/>
      <c r="BXX129" s="409"/>
      <c r="BXY129" s="409"/>
      <c r="BXZ129" s="409"/>
      <c r="BYA129" s="409"/>
      <c r="BYB129" s="409"/>
      <c r="BYC129" s="409"/>
      <c r="BYD129" s="409"/>
      <c r="BYE129" s="409"/>
      <c r="BYF129" s="409"/>
      <c r="BYG129" s="409"/>
      <c r="BYH129" s="409"/>
      <c r="BYI129" s="409"/>
      <c r="BYJ129" s="409"/>
      <c r="BYK129" s="409"/>
      <c r="BYL129" s="409"/>
      <c r="BYM129" s="409"/>
      <c r="BYN129" s="409"/>
      <c r="BYO129" s="409"/>
      <c r="BYP129" s="409"/>
      <c r="BYQ129" s="409"/>
      <c r="BYR129" s="409"/>
      <c r="BYS129" s="409"/>
      <c r="BYT129" s="409"/>
      <c r="BYU129" s="409"/>
      <c r="BYV129" s="409"/>
      <c r="BYW129" s="409"/>
      <c r="BYX129" s="409"/>
      <c r="BYY129" s="409"/>
      <c r="BYZ129" s="409"/>
      <c r="BZA129" s="409"/>
      <c r="BZB129" s="409"/>
      <c r="BZC129" s="409"/>
      <c r="BZD129" s="409"/>
      <c r="BZE129" s="409"/>
      <c r="BZF129" s="409"/>
      <c r="BZG129" s="409"/>
      <c r="BZH129" s="409"/>
      <c r="BZI129" s="409"/>
      <c r="BZJ129" s="409"/>
      <c r="BZK129" s="409"/>
      <c r="BZL129" s="409"/>
      <c r="BZM129" s="409"/>
      <c r="BZN129" s="409"/>
      <c r="BZO129" s="409"/>
      <c r="BZP129" s="409"/>
      <c r="BZQ129" s="409"/>
      <c r="BZR129" s="409"/>
      <c r="BZS129" s="409"/>
      <c r="BZT129" s="409"/>
      <c r="BZU129" s="409"/>
      <c r="BZV129" s="409"/>
      <c r="BZW129" s="409"/>
      <c r="BZX129" s="409"/>
      <c r="BZY129" s="409"/>
      <c r="BZZ129" s="409"/>
      <c r="CAA129" s="409"/>
      <c r="CAB129" s="409"/>
      <c r="CAC129" s="409"/>
      <c r="CAD129" s="409"/>
      <c r="CAE129" s="409"/>
      <c r="CAF129" s="409"/>
      <c r="CAG129" s="409"/>
      <c r="CAH129" s="409"/>
      <c r="CAI129" s="409"/>
      <c r="CAJ129" s="409"/>
      <c r="CAK129" s="409"/>
      <c r="CAL129" s="409"/>
      <c r="CAM129" s="409"/>
      <c r="CAN129" s="409"/>
      <c r="CAO129" s="409"/>
      <c r="CAP129" s="409"/>
      <c r="CAQ129" s="409"/>
      <c r="CAR129" s="409"/>
      <c r="CAS129" s="409"/>
      <c r="CAT129" s="409"/>
      <c r="CAU129" s="409"/>
      <c r="CAV129" s="409"/>
      <c r="CAW129" s="409"/>
      <c r="CAX129" s="409"/>
      <c r="CAY129" s="409"/>
      <c r="CAZ129" s="409"/>
      <c r="CBA129" s="409"/>
      <c r="CBB129" s="409"/>
      <c r="CBC129" s="409"/>
      <c r="CBD129" s="409"/>
      <c r="CBE129" s="409"/>
      <c r="CBF129" s="409"/>
      <c r="CBG129" s="409"/>
      <c r="CBH129" s="409"/>
      <c r="CBI129" s="409"/>
      <c r="CBJ129" s="409"/>
      <c r="CBK129" s="409"/>
      <c r="CBL129" s="409"/>
      <c r="CBM129" s="409"/>
      <c r="CBN129" s="409"/>
      <c r="CBO129" s="409"/>
      <c r="CBP129" s="409"/>
      <c r="CBQ129" s="409"/>
      <c r="CBR129" s="409"/>
      <c r="CBS129" s="409"/>
      <c r="CBT129" s="409"/>
      <c r="CBU129" s="409"/>
      <c r="CBV129" s="409"/>
      <c r="CBW129" s="409"/>
      <c r="CBX129" s="409"/>
      <c r="CBY129" s="409"/>
      <c r="CBZ129" s="409"/>
      <c r="CCA129" s="409"/>
      <c r="CCB129" s="409"/>
      <c r="CCC129" s="409"/>
      <c r="CCD129" s="409"/>
      <c r="CCE129" s="409"/>
      <c r="CCF129" s="409"/>
      <c r="CCG129" s="409"/>
      <c r="CCH129" s="409"/>
      <c r="CCI129" s="409"/>
      <c r="CCJ129" s="409"/>
      <c r="CCK129" s="409"/>
      <c r="CCL129" s="409"/>
      <c r="CCM129" s="409"/>
      <c r="CCN129" s="409"/>
      <c r="CCO129" s="409"/>
      <c r="CCP129" s="409"/>
      <c r="CCQ129" s="409"/>
      <c r="CCR129" s="409"/>
      <c r="CCS129" s="409"/>
      <c r="CCT129" s="409"/>
      <c r="CCU129" s="409"/>
      <c r="CCV129" s="409"/>
      <c r="CCW129" s="409"/>
      <c r="CCX129" s="409"/>
      <c r="CCY129" s="409"/>
      <c r="CCZ129" s="409"/>
      <c r="CDA129" s="409"/>
      <c r="CDB129" s="409"/>
      <c r="CDC129" s="409"/>
      <c r="CDD129" s="409"/>
      <c r="CDE129" s="409"/>
      <c r="CDF129" s="409"/>
      <c r="CDG129" s="409"/>
      <c r="CDH129" s="409"/>
      <c r="CDI129" s="409"/>
      <c r="CDJ129" s="409"/>
      <c r="CDK129" s="409"/>
      <c r="CDL129" s="409"/>
      <c r="CDM129" s="409"/>
      <c r="CDN129" s="409"/>
      <c r="CDO129" s="409"/>
      <c r="CDP129" s="409"/>
      <c r="CDQ129" s="409"/>
      <c r="CDR129" s="409"/>
      <c r="CDS129" s="409"/>
      <c r="CDT129" s="409"/>
      <c r="CDU129" s="409"/>
      <c r="CDV129" s="409"/>
      <c r="CDW129" s="409"/>
      <c r="CDX129" s="409"/>
      <c r="CDY129" s="409"/>
      <c r="CDZ129" s="409"/>
      <c r="CEA129" s="409"/>
      <c r="CEB129" s="409"/>
      <c r="CEC129" s="409"/>
      <c r="CED129" s="409"/>
      <c r="CEE129" s="409"/>
      <c r="CEF129" s="409"/>
      <c r="CEG129" s="409"/>
      <c r="CEH129" s="409"/>
      <c r="CEI129" s="409"/>
      <c r="CEJ129" s="409"/>
      <c r="CEK129" s="409"/>
      <c r="CEL129" s="409"/>
      <c r="CEM129" s="409"/>
      <c r="CEN129" s="409"/>
      <c r="CEO129" s="409"/>
      <c r="CEP129" s="409"/>
      <c r="CEQ129" s="409"/>
      <c r="CER129" s="409"/>
      <c r="CES129" s="409"/>
      <c r="CET129" s="409"/>
      <c r="CEU129" s="409"/>
      <c r="CEV129" s="409"/>
      <c r="CEW129" s="409"/>
      <c r="CEX129" s="409"/>
      <c r="CEY129" s="409"/>
      <c r="CEZ129" s="409"/>
      <c r="CFA129" s="409"/>
      <c r="CFB129" s="409"/>
      <c r="CFC129" s="409"/>
      <c r="CFD129" s="409"/>
      <c r="CFE129" s="409"/>
      <c r="CFF129" s="409"/>
      <c r="CFG129" s="409"/>
      <c r="CFH129" s="409"/>
      <c r="CFI129" s="409"/>
      <c r="CFJ129" s="409"/>
      <c r="CFK129" s="409"/>
      <c r="CFL129" s="409"/>
      <c r="CFM129" s="409"/>
      <c r="CFN129" s="409"/>
      <c r="CFO129" s="409"/>
      <c r="CFP129" s="409"/>
      <c r="CFQ129" s="409"/>
      <c r="CFR129" s="409"/>
      <c r="CFS129" s="409"/>
      <c r="CFT129" s="409"/>
      <c r="CFU129" s="409"/>
      <c r="CFV129" s="409"/>
      <c r="CFW129" s="409"/>
      <c r="CFX129" s="409"/>
      <c r="CFY129" s="409"/>
      <c r="CFZ129" s="409"/>
      <c r="CGA129" s="409"/>
      <c r="CGB129" s="409"/>
      <c r="CGC129" s="409"/>
      <c r="CGD129" s="409"/>
      <c r="CGE129" s="409"/>
      <c r="CGF129" s="409"/>
      <c r="CGG129" s="409"/>
      <c r="CGH129" s="409"/>
      <c r="CGI129" s="409"/>
      <c r="CGJ129" s="409"/>
      <c r="CGK129" s="409"/>
      <c r="CGL129" s="409"/>
      <c r="CGM129" s="409"/>
      <c r="CGN129" s="409"/>
      <c r="CGO129" s="409"/>
      <c r="CGP129" s="409"/>
      <c r="CGQ129" s="409"/>
      <c r="CGR129" s="409"/>
      <c r="CGS129" s="409"/>
      <c r="CGT129" s="409"/>
      <c r="CGU129" s="409"/>
      <c r="CGV129" s="409"/>
      <c r="CGW129" s="409"/>
      <c r="CGX129" s="409"/>
      <c r="CGY129" s="409"/>
      <c r="CGZ129" s="409"/>
      <c r="CHA129" s="409"/>
      <c r="CHB129" s="409"/>
      <c r="CHC129" s="409"/>
      <c r="CHD129" s="409"/>
      <c r="CHE129" s="409"/>
      <c r="CHF129" s="409"/>
      <c r="CHG129" s="409"/>
      <c r="CHH129" s="409"/>
      <c r="CHI129" s="409"/>
      <c r="CHJ129" s="409"/>
      <c r="CHK129" s="409"/>
      <c r="CHL129" s="409"/>
      <c r="CHM129" s="409"/>
      <c r="CHN129" s="409"/>
      <c r="CHO129" s="409"/>
      <c r="CHP129" s="409"/>
      <c r="CHQ129" s="409"/>
      <c r="CHR129" s="409"/>
      <c r="CHS129" s="409"/>
      <c r="CHT129" s="409"/>
      <c r="CHU129" s="409"/>
      <c r="CHV129" s="409"/>
      <c r="CHW129" s="409"/>
      <c r="CHX129" s="409"/>
      <c r="CHY129" s="409"/>
      <c r="CHZ129" s="409"/>
      <c r="CIA129" s="409"/>
      <c r="CIB129" s="409"/>
      <c r="CIC129" s="409"/>
      <c r="CID129" s="409"/>
      <c r="CIE129" s="409"/>
      <c r="CIF129" s="409"/>
      <c r="CIG129" s="409"/>
      <c r="CIH129" s="409"/>
      <c r="CII129" s="409"/>
      <c r="CIJ129" s="409"/>
      <c r="CIK129" s="409"/>
      <c r="CIL129" s="409"/>
      <c r="CIM129" s="409"/>
      <c r="CIN129" s="409"/>
      <c r="CIO129" s="409"/>
      <c r="CIP129" s="409"/>
      <c r="CIQ129" s="409"/>
      <c r="CIR129" s="409"/>
      <c r="CIS129" s="409"/>
      <c r="CIT129" s="409"/>
      <c r="CIU129" s="409"/>
      <c r="CIV129" s="409"/>
      <c r="CIW129" s="409"/>
      <c r="CIX129" s="409"/>
      <c r="CIY129" s="409"/>
      <c r="CIZ129" s="409"/>
      <c r="CJA129" s="409"/>
      <c r="CJB129" s="409"/>
      <c r="CJC129" s="409"/>
      <c r="CJD129" s="409"/>
      <c r="CJE129" s="409"/>
      <c r="CJF129" s="409"/>
      <c r="CJG129" s="409"/>
      <c r="CJH129" s="409"/>
      <c r="CJI129" s="409"/>
      <c r="CJJ129" s="409"/>
      <c r="CJK129" s="409"/>
      <c r="CJL129" s="409"/>
      <c r="CJM129" s="409"/>
      <c r="CJN129" s="409"/>
      <c r="CJO129" s="409"/>
      <c r="CJP129" s="409"/>
      <c r="CJQ129" s="409"/>
      <c r="CJR129" s="409"/>
      <c r="CJS129" s="409"/>
      <c r="CJT129" s="409"/>
      <c r="CJU129" s="409"/>
      <c r="CJV129" s="409"/>
      <c r="CJW129" s="409"/>
      <c r="CJX129" s="409"/>
      <c r="CJY129" s="409"/>
      <c r="CJZ129" s="409"/>
      <c r="CKA129" s="409"/>
      <c r="CKB129" s="409"/>
      <c r="CKC129" s="409"/>
      <c r="CKD129" s="409"/>
      <c r="CKE129" s="409"/>
      <c r="CKF129" s="409"/>
      <c r="CKG129" s="409"/>
      <c r="CKH129" s="409"/>
      <c r="CKI129" s="409"/>
      <c r="CKJ129" s="409"/>
      <c r="CKK129" s="409"/>
      <c r="CKL129" s="409"/>
      <c r="CKM129" s="409"/>
      <c r="CKN129" s="409"/>
      <c r="CKO129" s="409"/>
      <c r="CKP129" s="409"/>
      <c r="CKQ129" s="409"/>
      <c r="CKR129" s="409"/>
      <c r="CKS129" s="409"/>
      <c r="CKT129" s="409"/>
      <c r="CKU129" s="409"/>
      <c r="CKV129" s="409"/>
      <c r="CKW129" s="409"/>
      <c r="CKX129" s="409"/>
      <c r="CKY129" s="409"/>
      <c r="CKZ129" s="409"/>
      <c r="CLA129" s="409"/>
      <c r="CLB129" s="409"/>
      <c r="CLC129" s="409"/>
      <c r="CLD129" s="409"/>
      <c r="CLE129" s="409"/>
      <c r="CLF129" s="409"/>
      <c r="CLG129" s="409"/>
      <c r="CLH129" s="409"/>
      <c r="CLI129" s="409"/>
      <c r="CLJ129" s="409"/>
      <c r="CLK129" s="409"/>
      <c r="CLL129" s="409"/>
      <c r="CLM129" s="409"/>
      <c r="CLN129" s="409"/>
      <c r="CLO129" s="409"/>
      <c r="CLP129" s="409"/>
      <c r="CLQ129" s="409"/>
      <c r="CLR129" s="409"/>
      <c r="CLS129" s="409"/>
      <c r="CLT129" s="409"/>
      <c r="CLU129" s="409"/>
      <c r="CLV129" s="409"/>
      <c r="CLW129" s="409"/>
      <c r="CLX129" s="409"/>
      <c r="CLY129" s="409"/>
      <c r="CLZ129" s="409"/>
      <c r="CMA129" s="409"/>
      <c r="CMB129" s="409"/>
      <c r="CMC129" s="409"/>
      <c r="CMD129" s="409"/>
      <c r="CME129" s="409"/>
      <c r="CMF129" s="409"/>
      <c r="CMG129" s="409"/>
      <c r="CMH129" s="409"/>
      <c r="CMI129" s="409"/>
      <c r="CMJ129" s="409"/>
      <c r="CMK129" s="409"/>
      <c r="CML129" s="409"/>
      <c r="CMM129" s="409"/>
      <c r="CMN129" s="409"/>
      <c r="CMO129" s="409"/>
      <c r="CMP129" s="409"/>
      <c r="CMQ129" s="409"/>
      <c r="CMR129" s="409"/>
      <c r="CMS129" s="409"/>
      <c r="CMT129" s="409"/>
      <c r="CMU129" s="409"/>
      <c r="CMV129" s="409"/>
      <c r="CMW129" s="409"/>
      <c r="CMX129" s="409"/>
      <c r="CMY129" s="409"/>
      <c r="CMZ129" s="409"/>
      <c r="CNA129" s="409"/>
      <c r="CNB129" s="409"/>
      <c r="CNC129" s="409"/>
      <c r="CND129" s="409"/>
      <c r="CNE129" s="409"/>
      <c r="CNF129" s="409"/>
      <c r="CNG129" s="409"/>
      <c r="CNH129" s="409"/>
      <c r="CNI129" s="409"/>
      <c r="CNJ129" s="409"/>
      <c r="CNK129" s="409"/>
      <c r="CNL129" s="409"/>
      <c r="CNM129" s="409"/>
      <c r="CNN129" s="409"/>
      <c r="CNO129" s="409"/>
      <c r="CNP129" s="409"/>
      <c r="CNQ129" s="409"/>
      <c r="CNR129" s="409"/>
      <c r="CNS129" s="409"/>
      <c r="CNT129" s="409"/>
      <c r="CNU129" s="409"/>
      <c r="CNV129" s="409"/>
      <c r="CNW129" s="409"/>
      <c r="CNX129" s="409"/>
      <c r="CNY129" s="409"/>
      <c r="CNZ129" s="409"/>
      <c r="COA129" s="409"/>
      <c r="COB129" s="409"/>
      <c r="COC129" s="409"/>
      <c r="COD129" s="409"/>
      <c r="COE129" s="409"/>
      <c r="COF129" s="409"/>
      <c r="COG129" s="409"/>
      <c r="COH129" s="409"/>
      <c r="COI129" s="409"/>
      <c r="COJ129" s="409"/>
      <c r="COK129" s="409"/>
      <c r="COL129" s="409"/>
      <c r="COM129" s="409"/>
      <c r="CON129" s="409"/>
      <c r="COO129" s="409"/>
      <c r="COP129" s="409"/>
      <c r="COQ129" s="409"/>
      <c r="COR129" s="409"/>
      <c r="COS129" s="409"/>
      <c r="COT129" s="409"/>
      <c r="COU129" s="409"/>
      <c r="COV129" s="409"/>
      <c r="COW129" s="409"/>
      <c r="COX129" s="409"/>
      <c r="COY129" s="409"/>
      <c r="COZ129" s="409"/>
      <c r="CPA129" s="409"/>
      <c r="CPB129" s="409"/>
      <c r="CPC129" s="409"/>
      <c r="CPD129" s="409"/>
      <c r="CPE129" s="409"/>
      <c r="CPF129" s="409"/>
      <c r="CPG129" s="409"/>
      <c r="CPH129" s="409"/>
      <c r="CPI129" s="409"/>
      <c r="CPJ129" s="409"/>
      <c r="CPK129" s="409"/>
      <c r="CPL129" s="409"/>
      <c r="CPM129" s="409"/>
      <c r="CPN129" s="409"/>
      <c r="CPO129" s="409"/>
      <c r="CPP129" s="409"/>
      <c r="CPQ129" s="409"/>
      <c r="CPR129" s="409"/>
      <c r="CPS129" s="409"/>
      <c r="CPT129" s="409"/>
      <c r="CPU129" s="409"/>
      <c r="CPV129" s="409"/>
      <c r="CPW129" s="409"/>
      <c r="CPX129" s="409"/>
      <c r="CPY129" s="409"/>
      <c r="CPZ129" s="409"/>
      <c r="CQA129" s="409"/>
      <c r="CQB129" s="409"/>
      <c r="CQC129" s="409"/>
      <c r="CQD129" s="409"/>
      <c r="CQE129" s="409"/>
      <c r="CQF129" s="409"/>
      <c r="CQG129" s="409"/>
      <c r="CQH129" s="409"/>
      <c r="CQI129" s="409"/>
      <c r="CQJ129" s="409"/>
      <c r="CQK129" s="409"/>
      <c r="CQL129" s="409"/>
      <c r="CQM129" s="409"/>
      <c r="CQN129" s="409"/>
      <c r="CQO129" s="409"/>
      <c r="CQP129" s="409"/>
      <c r="CQQ129" s="409"/>
      <c r="CQR129" s="409"/>
      <c r="CQS129" s="409"/>
      <c r="CQT129" s="409"/>
      <c r="CQU129" s="409"/>
      <c r="CQV129" s="409"/>
      <c r="CQW129" s="409"/>
      <c r="CQX129" s="409"/>
      <c r="CQY129" s="409"/>
      <c r="CQZ129" s="409"/>
      <c r="CRA129" s="409"/>
      <c r="CRB129" s="409"/>
      <c r="CRC129" s="409"/>
      <c r="CRD129" s="409"/>
      <c r="CRE129" s="409"/>
      <c r="CRF129" s="409"/>
      <c r="CRG129" s="409"/>
      <c r="CRH129" s="409"/>
      <c r="CRI129" s="409"/>
      <c r="CRJ129" s="409"/>
      <c r="CRK129" s="409"/>
      <c r="CRL129" s="409"/>
      <c r="CRM129" s="409"/>
      <c r="CRN129" s="409"/>
      <c r="CRO129" s="409"/>
      <c r="CRP129" s="409"/>
      <c r="CRQ129" s="409"/>
      <c r="CRR129" s="409"/>
      <c r="CRS129" s="409"/>
      <c r="CRT129" s="409"/>
      <c r="CRU129" s="409"/>
      <c r="CRV129" s="409"/>
      <c r="CRW129" s="409"/>
      <c r="CRX129" s="409"/>
      <c r="CRY129" s="409"/>
      <c r="CRZ129" s="409"/>
      <c r="CSA129" s="409"/>
      <c r="CSB129" s="409"/>
      <c r="CSC129" s="409"/>
      <c r="CSD129" s="409"/>
      <c r="CSE129" s="409"/>
      <c r="CSF129" s="409"/>
      <c r="CSG129" s="409"/>
      <c r="CSH129" s="409"/>
      <c r="CSI129" s="409"/>
      <c r="CSJ129" s="409"/>
      <c r="CSK129" s="409"/>
      <c r="CSL129" s="409"/>
      <c r="CSM129" s="409"/>
      <c r="CSN129" s="409"/>
      <c r="CSO129" s="409"/>
      <c r="CSP129" s="409"/>
      <c r="CSQ129" s="409"/>
      <c r="CSR129" s="409"/>
      <c r="CSS129" s="409"/>
      <c r="CST129" s="409"/>
      <c r="CSU129" s="409"/>
      <c r="CSV129" s="409"/>
      <c r="CSW129" s="409"/>
      <c r="CSX129" s="409"/>
      <c r="CSY129" s="409"/>
      <c r="CSZ129" s="409"/>
      <c r="CTA129" s="409"/>
      <c r="CTB129" s="409"/>
      <c r="CTC129" s="409"/>
      <c r="CTD129" s="409"/>
      <c r="CTE129" s="409"/>
      <c r="CTF129" s="409"/>
      <c r="CTG129" s="409"/>
      <c r="CTH129" s="409"/>
      <c r="CTI129" s="409"/>
      <c r="CTJ129" s="409"/>
      <c r="CTK129" s="409"/>
      <c r="CTL129" s="409"/>
      <c r="CTM129" s="409"/>
      <c r="CTN129" s="409"/>
      <c r="CTO129" s="409"/>
      <c r="CTP129" s="409"/>
      <c r="CTQ129" s="409"/>
      <c r="CTR129" s="409"/>
      <c r="CTS129" s="409"/>
      <c r="CTT129" s="409"/>
      <c r="CTU129" s="409"/>
      <c r="CTV129" s="409"/>
      <c r="CTW129" s="409"/>
      <c r="CTX129" s="409"/>
      <c r="CTY129" s="409"/>
      <c r="CTZ129" s="409"/>
      <c r="CUA129" s="409"/>
      <c r="CUB129" s="409"/>
      <c r="CUC129" s="409"/>
      <c r="CUD129" s="409"/>
      <c r="CUE129" s="409"/>
      <c r="CUF129" s="409"/>
      <c r="CUG129" s="409"/>
      <c r="CUH129" s="409"/>
      <c r="CUI129" s="409"/>
      <c r="CUJ129" s="409"/>
      <c r="CUK129" s="409"/>
      <c r="CUL129" s="409"/>
      <c r="CUM129" s="409"/>
      <c r="CUN129" s="409"/>
      <c r="CUO129" s="409"/>
      <c r="CUP129" s="409"/>
      <c r="CUQ129" s="409"/>
      <c r="CUR129" s="409"/>
      <c r="CUS129" s="409"/>
      <c r="CUT129" s="409"/>
      <c r="CUU129" s="409"/>
      <c r="CUV129" s="409"/>
      <c r="CUW129" s="409"/>
      <c r="CUX129" s="409"/>
      <c r="CUY129" s="409"/>
      <c r="CUZ129" s="409"/>
      <c r="CVA129" s="409"/>
      <c r="CVB129" s="409"/>
      <c r="CVC129" s="409"/>
      <c r="CVD129" s="409"/>
      <c r="CVE129" s="409"/>
      <c r="CVF129" s="409"/>
      <c r="CVG129" s="409"/>
      <c r="CVH129" s="409"/>
      <c r="CVI129" s="409"/>
      <c r="CVJ129" s="409"/>
      <c r="CVK129" s="409"/>
      <c r="CVL129" s="409"/>
      <c r="CVM129" s="409"/>
      <c r="CVN129" s="409"/>
      <c r="CVO129" s="409"/>
      <c r="CVP129" s="409"/>
      <c r="CVQ129" s="409"/>
      <c r="CVR129" s="409"/>
      <c r="CVS129" s="409"/>
      <c r="CVT129" s="409"/>
      <c r="CVU129" s="409"/>
      <c r="CVV129" s="409"/>
      <c r="CVW129" s="409"/>
      <c r="CVX129" s="409"/>
      <c r="CVY129" s="409"/>
      <c r="CVZ129" s="409"/>
      <c r="CWA129" s="409"/>
      <c r="CWB129" s="409"/>
      <c r="CWC129" s="409"/>
      <c r="CWD129" s="409"/>
      <c r="CWE129" s="409"/>
      <c r="CWF129" s="409"/>
      <c r="CWG129" s="409"/>
      <c r="CWH129" s="409"/>
      <c r="CWI129" s="409"/>
      <c r="CWJ129" s="409"/>
      <c r="CWK129" s="409"/>
      <c r="CWL129" s="409"/>
      <c r="CWM129" s="409"/>
      <c r="CWN129" s="409"/>
      <c r="CWO129" s="409"/>
      <c r="CWP129" s="409"/>
      <c r="CWQ129" s="409"/>
      <c r="CWR129" s="409"/>
      <c r="CWS129" s="409"/>
      <c r="CWT129" s="409"/>
      <c r="CWU129" s="409"/>
      <c r="CWV129" s="409"/>
      <c r="CWW129" s="409"/>
      <c r="CWX129" s="409"/>
      <c r="CWY129" s="409"/>
      <c r="CWZ129" s="409"/>
      <c r="CXA129" s="409"/>
      <c r="CXB129" s="409"/>
      <c r="CXC129" s="409"/>
      <c r="CXD129" s="409"/>
      <c r="CXE129" s="409"/>
      <c r="CXF129" s="409"/>
      <c r="CXG129" s="409"/>
      <c r="CXH129" s="409"/>
      <c r="CXI129" s="409"/>
      <c r="CXJ129" s="409"/>
      <c r="CXK129" s="409"/>
      <c r="CXL129" s="409"/>
      <c r="CXM129" s="409"/>
      <c r="CXN129" s="409"/>
      <c r="CXO129" s="409"/>
      <c r="CXP129" s="409"/>
      <c r="CXQ129" s="409"/>
      <c r="CXR129" s="409"/>
      <c r="CXS129" s="409"/>
      <c r="CXT129" s="409"/>
      <c r="CXU129" s="409"/>
      <c r="CXV129" s="409"/>
      <c r="CXW129" s="409"/>
      <c r="CXX129" s="409"/>
      <c r="CXY129" s="409"/>
      <c r="CXZ129" s="409"/>
      <c r="CYA129" s="409"/>
      <c r="CYB129" s="409"/>
      <c r="CYC129" s="409"/>
      <c r="CYD129" s="409"/>
      <c r="CYE129" s="409"/>
      <c r="CYF129" s="409"/>
      <c r="CYG129" s="409"/>
      <c r="CYH129" s="409"/>
      <c r="CYI129" s="409"/>
      <c r="CYJ129" s="409"/>
      <c r="CYK129" s="409"/>
      <c r="CYL129" s="409"/>
      <c r="CYM129" s="409"/>
      <c r="CYN129" s="409"/>
      <c r="CYO129" s="409"/>
      <c r="CYP129" s="409"/>
      <c r="CYQ129" s="409"/>
      <c r="CYR129" s="409"/>
      <c r="CYS129" s="409"/>
      <c r="CYT129" s="409"/>
      <c r="CYU129" s="409"/>
      <c r="CYV129" s="409"/>
      <c r="CYW129" s="409"/>
      <c r="CYX129" s="409"/>
      <c r="CYY129" s="409"/>
      <c r="CYZ129" s="409"/>
      <c r="CZA129" s="409"/>
      <c r="CZB129" s="409"/>
      <c r="CZC129" s="409"/>
      <c r="CZD129" s="409"/>
      <c r="CZE129" s="409"/>
      <c r="CZF129" s="409"/>
      <c r="CZG129" s="409"/>
      <c r="CZH129" s="409"/>
      <c r="CZI129" s="409"/>
      <c r="CZJ129" s="409"/>
      <c r="CZK129" s="409"/>
      <c r="CZL129" s="409"/>
      <c r="CZM129" s="409"/>
      <c r="CZN129" s="409"/>
      <c r="CZO129" s="409"/>
      <c r="CZP129" s="409"/>
      <c r="CZQ129" s="409"/>
      <c r="CZR129" s="409"/>
      <c r="CZS129" s="409"/>
      <c r="CZT129" s="409"/>
      <c r="CZU129" s="409"/>
      <c r="CZV129" s="409"/>
      <c r="CZW129" s="409"/>
      <c r="CZX129" s="409"/>
      <c r="CZY129" s="409"/>
      <c r="CZZ129" s="409"/>
      <c r="DAA129" s="409"/>
      <c r="DAB129" s="409"/>
      <c r="DAC129" s="409"/>
      <c r="DAD129" s="409"/>
      <c r="DAE129" s="409"/>
      <c r="DAF129" s="409"/>
      <c r="DAG129" s="409"/>
      <c r="DAH129" s="409"/>
      <c r="DAI129" s="409"/>
      <c r="DAJ129" s="409"/>
      <c r="DAK129" s="409"/>
      <c r="DAL129" s="409"/>
      <c r="DAM129" s="409"/>
      <c r="DAN129" s="409"/>
      <c r="DAO129" s="409"/>
      <c r="DAP129" s="409"/>
      <c r="DAQ129" s="409"/>
      <c r="DAR129" s="409"/>
      <c r="DAS129" s="409"/>
      <c r="DAT129" s="409"/>
      <c r="DAU129" s="409"/>
      <c r="DAV129" s="409"/>
      <c r="DAW129" s="409"/>
      <c r="DAX129" s="409"/>
      <c r="DAY129" s="409"/>
      <c r="DAZ129" s="409"/>
      <c r="DBA129" s="409"/>
      <c r="DBB129" s="409"/>
      <c r="DBC129" s="409"/>
      <c r="DBD129" s="409"/>
      <c r="DBE129" s="409"/>
      <c r="DBF129" s="409"/>
      <c r="DBG129" s="409"/>
      <c r="DBH129" s="409"/>
      <c r="DBI129" s="409"/>
      <c r="DBJ129" s="409"/>
      <c r="DBK129" s="409"/>
      <c r="DBL129" s="409"/>
      <c r="DBM129" s="409"/>
      <c r="DBN129" s="409"/>
      <c r="DBO129" s="409"/>
      <c r="DBP129" s="409"/>
      <c r="DBQ129" s="409"/>
      <c r="DBR129" s="409"/>
      <c r="DBS129" s="409"/>
      <c r="DBT129" s="409"/>
      <c r="DBU129" s="409"/>
      <c r="DBV129" s="409"/>
      <c r="DBW129" s="409"/>
      <c r="DBX129" s="409"/>
      <c r="DBY129" s="409"/>
      <c r="DBZ129" s="409"/>
      <c r="DCA129" s="409"/>
      <c r="DCB129" s="409"/>
      <c r="DCC129" s="409"/>
      <c r="DCD129" s="409"/>
      <c r="DCE129" s="409"/>
      <c r="DCF129" s="409"/>
      <c r="DCG129" s="409"/>
      <c r="DCH129" s="409"/>
      <c r="DCI129" s="409"/>
      <c r="DCJ129" s="409"/>
      <c r="DCK129" s="409"/>
      <c r="DCL129" s="409"/>
      <c r="DCM129" s="409"/>
      <c r="DCN129" s="409"/>
      <c r="DCO129" s="409"/>
      <c r="DCP129" s="409"/>
      <c r="DCQ129" s="409"/>
      <c r="DCR129" s="409"/>
      <c r="DCS129" s="409"/>
      <c r="DCT129" s="409"/>
      <c r="DCU129" s="409"/>
      <c r="DCV129" s="409"/>
      <c r="DCW129" s="409"/>
      <c r="DCX129" s="409"/>
      <c r="DCY129" s="409"/>
      <c r="DCZ129" s="409"/>
      <c r="DDA129" s="409"/>
      <c r="DDB129" s="409"/>
      <c r="DDC129" s="409"/>
      <c r="DDD129" s="409"/>
      <c r="DDE129" s="409"/>
      <c r="DDF129" s="409"/>
      <c r="DDG129" s="409"/>
      <c r="DDH129" s="409"/>
      <c r="DDI129" s="409"/>
      <c r="DDJ129" s="409"/>
      <c r="DDK129" s="409"/>
      <c r="DDL129" s="409"/>
      <c r="DDM129" s="409"/>
      <c r="DDN129" s="409"/>
      <c r="DDO129" s="409"/>
      <c r="DDP129" s="409"/>
      <c r="DDQ129" s="409"/>
      <c r="DDR129" s="409"/>
      <c r="DDS129" s="409"/>
      <c r="DDT129" s="409"/>
      <c r="DDU129" s="409"/>
      <c r="DDV129" s="409"/>
      <c r="DDW129" s="409"/>
      <c r="DDX129" s="409"/>
      <c r="DDY129" s="409"/>
      <c r="DDZ129" s="409"/>
      <c r="DEA129" s="409"/>
      <c r="DEB129" s="409"/>
      <c r="DEC129" s="409"/>
      <c r="DED129" s="409"/>
      <c r="DEE129" s="409"/>
      <c r="DEF129" s="409"/>
      <c r="DEG129" s="409"/>
      <c r="DEH129" s="409"/>
      <c r="DEI129" s="409"/>
      <c r="DEJ129" s="409"/>
      <c r="DEK129" s="409"/>
      <c r="DEL129" s="409"/>
      <c r="DEM129" s="409"/>
      <c r="DEN129" s="409"/>
      <c r="DEO129" s="409"/>
      <c r="DEP129" s="409"/>
      <c r="DEQ129" s="409"/>
      <c r="DER129" s="409"/>
      <c r="DES129" s="409"/>
      <c r="DET129" s="409"/>
      <c r="DEU129" s="409"/>
      <c r="DEV129" s="409"/>
      <c r="DEW129" s="409"/>
      <c r="DEX129" s="409"/>
      <c r="DEY129" s="409"/>
      <c r="DEZ129" s="409"/>
      <c r="DFA129" s="409"/>
      <c r="DFB129" s="409"/>
      <c r="DFC129" s="409"/>
      <c r="DFD129" s="409"/>
      <c r="DFE129" s="409"/>
      <c r="DFF129" s="409"/>
      <c r="DFG129" s="409"/>
      <c r="DFH129" s="409"/>
      <c r="DFI129" s="409"/>
      <c r="DFJ129" s="409"/>
      <c r="DFK129" s="409"/>
      <c r="DFL129" s="409"/>
      <c r="DFM129" s="409"/>
      <c r="DFN129" s="409"/>
      <c r="DFO129" s="409"/>
      <c r="DFP129" s="409"/>
      <c r="DFQ129" s="409"/>
      <c r="DFR129" s="409"/>
      <c r="DFS129" s="409"/>
      <c r="DFT129" s="409"/>
      <c r="DFU129" s="409"/>
      <c r="DFV129" s="409"/>
      <c r="DFW129" s="409"/>
      <c r="DFX129" s="409"/>
      <c r="DFY129" s="409"/>
      <c r="DFZ129" s="409"/>
      <c r="DGA129" s="409"/>
      <c r="DGB129" s="409"/>
      <c r="DGC129" s="409"/>
      <c r="DGD129" s="409"/>
      <c r="DGE129" s="409"/>
      <c r="DGF129" s="409"/>
      <c r="DGG129" s="409"/>
      <c r="DGH129" s="409"/>
      <c r="DGI129" s="409"/>
      <c r="DGJ129" s="409"/>
      <c r="DGK129" s="409"/>
      <c r="DGL129" s="409"/>
      <c r="DGM129" s="409"/>
      <c r="DGN129" s="409"/>
      <c r="DGO129" s="409"/>
      <c r="DGP129" s="409"/>
      <c r="DGQ129" s="409"/>
      <c r="DGR129" s="409"/>
      <c r="DGS129" s="409"/>
      <c r="DGT129" s="409"/>
      <c r="DGU129" s="409"/>
      <c r="DGV129" s="409"/>
      <c r="DGW129" s="409"/>
      <c r="DGX129" s="409"/>
      <c r="DGY129" s="409"/>
      <c r="DGZ129" s="409"/>
      <c r="DHA129" s="409"/>
      <c r="DHB129" s="409"/>
      <c r="DHC129" s="409"/>
      <c r="DHD129" s="409"/>
      <c r="DHE129" s="409"/>
      <c r="DHF129" s="409"/>
      <c r="DHG129" s="409"/>
      <c r="DHH129" s="409"/>
      <c r="DHI129" s="409"/>
      <c r="DHJ129" s="409"/>
      <c r="DHK129" s="409"/>
      <c r="DHL129" s="409"/>
      <c r="DHM129" s="409"/>
      <c r="DHN129" s="409"/>
      <c r="DHO129" s="409"/>
      <c r="DHP129" s="409"/>
      <c r="DHQ129" s="409"/>
      <c r="DHR129" s="409"/>
      <c r="DHS129" s="409"/>
      <c r="DHT129" s="409"/>
      <c r="DHU129" s="409"/>
      <c r="DHV129" s="409"/>
      <c r="DHW129" s="409"/>
      <c r="DHX129" s="409"/>
      <c r="DHY129" s="409"/>
      <c r="DHZ129" s="409"/>
      <c r="DIA129" s="409"/>
      <c r="DIB129" s="409"/>
      <c r="DIC129" s="409"/>
      <c r="DID129" s="409"/>
      <c r="DIE129" s="409"/>
      <c r="DIF129" s="409"/>
      <c r="DIG129" s="409"/>
      <c r="DIH129" s="409"/>
      <c r="DII129" s="409"/>
      <c r="DIJ129" s="409"/>
      <c r="DIK129" s="409"/>
      <c r="DIL129" s="409"/>
      <c r="DIM129" s="409"/>
      <c r="DIN129" s="409"/>
      <c r="DIO129" s="409"/>
      <c r="DIP129" s="409"/>
      <c r="DIQ129" s="409"/>
      <c r="DIR129" s="409"/>
      <c r="DIS129" s="409"/>
      <c r="DIT129" s="409"/>
      <c r="DIU129" s="409"/>
      <c r="DIV129" s="409"/>
      <c r="DIW129" s="409"/>
      <c r="DIX129" s="409"/>
      <c r="DIY129" s="409"/>
      <c r="DIZ129" s="409"/>
      <c r="DJA129" s="409"/>
      <c r="DJB129" s="409"/>
      <c r="DJC129" s="409"/>
      <c r="DJD129" s="409"/>
      <c r="DJE129" s="409"/>
      <c r="DJF129" s="409"/>
      <c r="DJG129" s="409"/>
      <c r="DJH129" s="409"/>
      <c r="DJI129" s="409"/>
      <c r="DJJ129" s="409"/>
      <c r="DJK129" s="409"/>
      <c r="DJL129" s="409"/>
      <c r="DJM129" s="409"/>
      <c r="DJN129" s="409"/>
      <c r="DJO129" s="409"/>
      <c r="DJP129" s="409"/>
      <c r="DJQ129" s="409"/>
      <c r="DJR129" s="409"/>
      <c r="DJS129" s="409"/>
      <c r="DJT129" s="409"/>
      <c r="DJU129" s="409"/>
      <c r="DJV129" s="409"/>
      <c r="DJW129" s="409"/>
      <c r="DJX129" s="409"/>
      <c r="DJY129" s="409"/>
      <c r="DJZ129" s="409"/>
      <c r="DKA129" s="409"/>
      <c r="DKB129" s="409"/>
      <c r="DKC129" s="409"/>
      <c r="DKD129" s="409"/>
      <c r="DKE129" s="409"/>
      <c r="DKF129" s="409"/>
      <c r="DKG129" s="409"/>
      <c r="DKH129" s="409"/>
      <c r="DKI129" s="409"/>
      <c r="DKJ129" s="409"/>
      <c r="DKK129" s="409"/>
      <c r="DKL129" s="409"/>
      <c r="DKM129" s="409"/>
      <c r="DKN129" s="409"/>
      <c r="DKO129" s="409"/>
      <c r="DKP129" s="409"/>
      <c r="DKQ129" s="409"/>
      <c r="DKR129" s="409"/>
      <c r="DKS129" s="409"/>
      <c r="DKT129" s="409"/>
      <c r="DKU129" s="409"/>
      <c r="DKV129" s="409"/>
      <c r="DKW129" s="409"/>
      <c r="DKX129" s="409"/>
      <c r="DKY129" s="409"/>
      <c r="DKZ129" s="409"/>
      <c r="DLA129" s="409"/>
      <c r="DLB129" s="409"/>
      <c r="DLC129" s="409"/>
      <c r="DLD129" s="409"/>
      <c r="DLE129" s="409"/>
      <c r="DLF129" s="409"/>
      <c r="DLG129" s="409"/>
      <c r="DLH129" s="409"/>
      <c r="DLI129" s="409"/>
      <c r="DLJ129" s="409"/>
      <c r="DLK129" s="409"/>
      <c r="DLL129" s="409"/>
      <c r="DLM129" s="409"/>
      <c r="DLN129" s="409"/>
      <c r="DLO129" s="409"/>
      <c r="DLP129" s="409"/>
      <c r="DLQ129" s="409"/>
      <c r="DLR129" s="409"/>
      <c r="DLS129" s="409"/>
      <c r="DLT129" s="409"/>
      <c r="DLU129" s="409"/>
      <c r="DLV129" s="409"/>
      <c r="DLW129" s="409"/>
      <c r="DLX129" s="409"/>
      <c r="DLY129" s="409"/>
      <c r="DLZ129" s="409"/>
      <c r="DMA129" s="409"/>
      <c r="DMB129" s="409"/>
      <c r="DMC129" s="409"/>
      <c r="DMD129" s="409"/>
      <c r="DME129" s="409"/>
      <c r="DMF129" s="409"/>
      <c r="DMG129" s="409"/>
      <c r="DMH129" s="409"/>
      <c r="DMI129" s="409"/>
      <c r="DMJ129" s="409"/>
      <c r="DMK129" s="409"/>
      <c r="DML129" s="409"/>
      <c r="DMM129" s="409"/>
      <c r="DMN129" s="409"/>
      <c r="DMO129" s="409"/>
      <c r="DMP129" s="409"/>
      <c r="DMQ129" s="409"/>
      <c r="DMR129" s="409"/>
      <c r="DMS129" s="409"/>
      <c r="DMT129" s="409"/>
      <c r="DMU129" s="409"/>
      <c r="DMV129" s="409"/>
      <c r="DMW129" s="409"/>
      <c r="DMX129" s="409"/>
      <c r="DMY129" s="409"/>
      <c r="DMZ129" s="409"/>
      <c r="DNA129" s="409"/>
      <c r="DNB129" s="409"/>
      <c r="DNC129" s="409"/>
      <c r="DND129" s="409"/>
      <c r="DNE129" s="409"/>
      <c r="DNF129" s="409"/>
      <c r="DNG129" s="409"/>
      <c r="DNH129" s="409"/>
      <c r="DNI129" s="409"/>
      <c r="DNJ129" s="409"/>
      <c r="DNK129" s="409"/>
      <c r="DNL129" s="409"/>
      <c r="DNM129" s="409"/>
      <c r="DNN129" s="409"/>
      <c r="DNO129" s="409"/>
      <c r="DNP129" s="409"/>
      <c r="DNQ129" s="409"/>
      <c r="DNR129" s="409"/>
      <c r="DNS129" s="409"/>
      <c r="DNT129" s="409"/>
      <c r="DNU129" s="409"/>
      <c r="DNV129" s="409"/>
      <c r="DNW129" s="409"/>
      <c r="DNX129" s="409"/>
      <c r="DNY129" s="409"/>
      <c r="DNZ129" s="409"/>
      <c r="DOA129" s="409"/>
      <c r="DOB129" s="409"/>
      <c r="DOC129" s="409"/>
      <c r="DOD129" s="409"/>
      <c r="DOE129" s="409"/>
      <c r="DOF129" s="409"/>
      <c r="DOG129" s="409"/>
      <c r="DOH129" s="409"/>
      <c r="DOI129" s="409"/>
      <c r="DOJ129" s="409"/>
      <c r="DOK129" s="409"/>
      <c r="DOL129" s="409"/>
      <c r="DOM129" s="409"/>
      <c r="DON129" s="409"/>
      <c r="DOO129" s="409"/>
      <c r="DOP129" s="409"/>
      <c r="DOQ129" s="409"/>
      <c r="DOR129" s="409"/>
      <c r="DOS129" s="409"/>
      <c r="DOT129" s="409"/>
      <c r="DOU129" s="409"/>
      <c r="DOV129" s="409"/>
      <c r="DOW129" s="409"/>
      <c r="DOX129" s="409"/>
      <c r="DOY129" s="409"/>
      <c r="DOZ129" s="409"/>
      <c r="DPA129" s="409"/>
      <c r="DPB129" s="409"/>
      <c r="DPC129" s="409"/>
      <c r="DPD129" s="409"/>
      <c r="DPE129" s="409"/>
      <c r="DPF129" s="409"/>
      <c r="DPG129" s="409"/>
      <c r="DPH129" s="409"/>
      <c r="DPI129" s="409"/>
      <c r="DPJ129" s="409"/>
      <c r="DPK129" s="409"/>
      <c r="DPL129" s="409"/>
      <c r="DPM129" s="409"/>
      <c r="DPN129" s="409"/>
      <c r="DPO129" s="409"/>
      <c r="DPP129" s="409"/>
      <c r="DPQ129" s="409"/>
      <c r="DPR129" s="409"/>
      <c r="DPS129" s="409"/>
      <c r="DPT129" s="409"/>
      <c r="DPU129" s="409"/>
      <c r="DPV129" s="409"/>
      <c r="DPW129" s="409"/>
      <c r="DPX129" s="409"/>
      <c r="DPY129" s="409"/>
      <c r="DPZ129" s="409"/>
      <c r="DQA129" s="409"/>
      <c r="DQB129" s="409"/>
      <c r="DQC129" s="409"/>
      <c r="DQD129" s="409"/>
      <c r="DQE129" s="409"/>
      <c r="DQF129" s="409"/>
      <c r="DQG129" s="409"/>
      <c r="DQH129" s="409"/>
      <c r="DQI129" s="409"/>
      <c r="DQJ129" s="409"/>
      <c r="DQK129" s="409"/>
      <c r="DQL129" s="409"/>
      <c r="DQM129" s="409"/>
      <c r="DQN129" s="409"/>
      <c r="DQO129" s="409"/>
      <c r="DQP129" s="409"/>
      <c r="DQQ129" s="409"/>
      <c r="DQR129" s="409"/>
      <c r="DQS129" s="409"/>
      <c r="DQT129" s="409"/>
      <c r="DQU129" s="409"/>
      <c r="DQV129" s="409"/>
      <c r="DQW129" s="409"/>
      <c r="DQX129" s="409"/>
      <c r="DQY129" s="409"/>
      <c r="DQZ129" s="409"/>
      <c r="DRA129" s="409"/>
      <c r="DRB129" s="409"/>
      <c r="DRC129" s="409"/>
      <c r="DRD129" s="409"/>
      <c r="DRE129" s="409"/>
      <c r="DRF129" s="409"/>
      <c r="DRG129" s="409"/>
      <c r="DRH129" s="409"/>
      <c r="DRI129" s="409"/>
      <c r="DRJ129" s="409"/>
      <c r="DRK129" s="409"/>
      <c r="DRL129" s="409"/>
      <c r="DRM129" s="409"/>
      <c r="DRN129" s="409"/>
      <c r="DRO129" s="409"/>
      <c r="DRP129" s="409"/>
      <c r="DRQ129" s="409"/>
      <c r="DRR129" s="409"/>
      <c r="DRS129" s="409"/>
      <c r="DRT129" s="409"/>
      <c r="DRU129" s="409"/>
      <c r="DRV129" s="409"/>
      <c r="DRW129" s="409"/>
      <c r="DRX129" s="409"/>
      <c r="DRY129" s="409"/>
      <c r="DRZ129" s="409"/>
      <c r="DSA129" s="409"/>
      <c r="DSB129" s="409"/>
      <c r="DSC129" s="409"/>
      <c r="DSD129" s="409"/>
      <c r="DSE129" s="409"/>
      <c r="DSF129" s="409"/>
      <c r="DSG129" s="409"/>
      <c r="DSH129" s="409"/>
      <c r="DSI129" s="409"/>
      <c r="DSJ129" s="409"/>
      <c r="DSK129" s="409"/>
      <c r="DSL129" s="409"/>
      <c r="DSM129" s="409"/>
      <c r="DSN129" s="409"/>
      <c r="DSO129" s="409"/>
      <c r="DSP129" s="409"/>
      <c r="DSQ129" s="409"/>
      <c r="DSR129" s="409"/>
      <c r="DSS129" s="409"/>
      <c r="DST129" s="409"/>
      <c r="DSU129" s="409"/>
      <c r="DSV129" s="409"/>
      <c r="DSW129" s="409"/>
      <c r="DSX129" s="409"/>
      <c r="DSY129" s="409"/>
      <c r="DSZ129" s="409"/>
      <c r="DTA129" s="409"/>
      <c r="DTB129" s="409"/>
      <c r="DTC129" s="409"/>
      <c r="DTD129" s="409"/>
      <c r="DTE129" s="409"/>
      <c r="DTF129" s="409"/>
      <c r="DTG129" s="409"/>
      <c r="DTH129" s="409"/>
      <c r="DTI129" s="409"/>
      <c r="DTJ129" s="409"/>
      <c r="DTK129" s="409"/>
      <c r="DTL129" s="409"/>
      <c r="DTM129" s="409"/>
      <c r="DTN129" s="409"/>
      <c r="DTO129" s="409"/>
      <c r="DTP129" s="409"/>
      <c r="DTQ129" s="409"/>
      <c r="DTR129" s="409"/>
      <c r="DTS129" s="409"/>
      <c r="DTT129" s="409"/>
      <c r="DTU129" s="409"/>
      <c r="DTV129" s="409"/>
      <c r="DTW129" s="409"/>
      <c r="DTX129" s="409"/>
      <c r="DTY129" s="409"/>
      <c r="DTZ129" s="409"/>
      <c r="DUA129" s="409"/>
      <c r="DUB129" s="409"/>
      <c r="DUC129" s="409"/>
      <c r="DUD129" s="409"/>
      <c r="DUE129" s="409"/>
      <c r="DUF129" s="409"/>
      <c r="DUG129" s="409"/>
      <c r="DUH129" s="409"/>
      <c r="DUI129" s="409"/>
      <c r="DUJ129" s="409"/>
      <c r="DUK129" s="409"/>
      <c r="DUL129" s="409"/>
      <c r="DUM129" s="409"/>
      <c r="DUN129" s="409"/>
      <c r="DUO129" s="409"/>
      <c r="DUP129" s="409"/>
      <c r="DUQ129" s="409"/>
      <c r="DUR129" s="409"/>
      <c r="DUS129" s="409"/>
      <c r="DUT129" s="409"/>
      <c r="DUU129" s="409"/>
      <c r="DUV129" s="409"/>
      <c r="DUW129" s="409"/>
      <c r="DUX129" s="409"/>
      <c r="DUY129" s="409"/>
      <c r="DUZ129" s="409"/>
      <c r="DVA129" s="409"/>
      <c r="DVB129" s="409"/>
      <c r="DVC129" s="409"/>
      <c r="DVD129" s="409"/>
      <c r="DVE129" s="409"/>
      <c r="DVF129" s="409"/>
      <c r="DVG129" s="409"/>
      <c r="DVH129" s="409"/>
      <c r="DVI129" s="409"/>
      <c r="DVJ129" s="409"/>
      <c r="DVK129" s="409"/>
      <c r="DVL129" s="409"/>
      <c r="DVM129" s="409"/>
      <c r="DVN129" s="409"/>
      <c r="DVO129" s="409"/>
      <c r="DVP129" s="409"/>
      <c r="DVQ129" s="409"/>
      <c r="DVR129" s="409"/>
      <c r="DVS129" s="409"/>
      <c r="DVT129" s="409"/>
      <c r="DVU129" s="409"/>
      <c r="DVV129" s="409"/>
      <c r="DVW129" s="409"/>
      <c r="DVX129" s="409"/>
      <c r="DVY129" s="409"/>
      <c r="DVZ129" s="409"/>
      <c r="DWA129" s="409"/>
      <c r="DWB129" s="409"/>
      <c r="DWC129" s="409"/>
      <c r="DWD129" s="409"/>
      <c r="DWE129" s="409"/>
      <c r="DWF129" s="409"/>
      <c r="DWG129" s="409"/>
      <c r="DWH129" s="409"/>
      <c r="DWI129" s="409"/>
      <c r="DWJ129" s="409"/>
      <c r="DWK129" s="409"/>
      <c r="DWL129" s="409"/>
      <c r="DWM129" s="409"/>
      <c r="DWN129" s="409"/>
      <c r="DWO129" s="409"/>
      <c r="DWP129" s="409"/>
      <c r="DWQ129" s="409"/>
      <c r="DWR129" s="409"/>
      <c r="DWS129" s="409"/>
      <c r="DWT129" s="409"/>
      <c r="DWU129" s="409"/>
      <c r="DWV129" s="409"/>
      <c r="DWW129" s="409"/>
      <c r="DWX129" s="409"/>
      <c r="DWY129" s="409"/>
      <c r="DWZ129" s="409"/>
      <c r="DXA129" s="409"/>
      <c r="DXB129" s="409"/>
      <c r="DXC129" s="409"/>
      <c r="DXD129" s="409"/>
      <c r="DXE129" s="409"/>
      <c r="DXF129" s="409"/>
      <c r="DXG129" s="409"/>
      <c r="DXH129" s="409"/>
      <c r="DXI129" s="409"/>
      <c r="DXJ129" s="409"/>
      <c r="DXK129" s="409"/>
      <c r="DXL129" s="409"/>
      <c r="DXM129" s="409"/>
      <c r="DXN129" s="409"/>
      <c r="DXO129" s="409"/>
      <c r="DXP129" s="409"/>
      <c r="DXQ129" s="409"/>
      <c r="DXR129" s="409"/>
      <c r="DXS129" s="409"/>
      <c r="DXT129" s="409"/>
      <c r="DXU129" s="409"/>
      <c r="DXV129" s="409"/>
      <c r="DXW129" s="409"/>
      <c r="DXX129" s="409"/>
      <c r="DXY129" s="409"/>
      <c r="DXZ129" s="409"/>
      <c r="DYA129" s="409"/>
      <c r="DYB129" s="409"/>
      <c r="DYC129" s="409"/>
      <c r="DYD129" s="409"/>
      <c r="DYE129" s="409"/>
      <c r="DYF129" s="409"/>
      <c r="DYG129" s="409"/>
      <c r="DYH129" s="409"/>
      <c r="DYI129" s="409"/>
      <c r="DYJ129" s="409"/>
      <c r="DYK129" s="409"/>
      <c r="DYL129" s="409"/>
      <c r="DYM129" s="409"/>
      <c r="DYN129" s="409"/>
      <c r="DYO129" s="409"/>
      <c r="DYP129" s="409"/>
      <c r="DYQ129" s="409"/>
      <c r="DYR129" s="409"/>
      <c r="DYS129" s="409"/>
      <c r="DYT129" s="409"/>
      <c r="DYU129" s="409"/>
      <c r="DYV129" s="409"/>
      <c r="DYW129" s="409"/>
      <c r="DYX129" s="409"/>
      <c r="DYY129" s="409"/>
      <c r="DYZ129" s="409"/>
      <c r="DZA129" s="409"/>
      <c r="DZB129" s="409"/>
      <c r="DZC129" s="409"/>
      <c r="DZD129" s="409"/>
      <c r="DZE129" s="409"/>
      <c r="DZF129" s="409"/>
      <c r="DZG129" s="409"/>
      <c r="DZH129" s="409"/>
      <c r="DZI129" s="409"/>
      <c r="DZJ129" s="409"/>
      <c r="DZK129" s="409"/>
      <c r="DZL129" s="409"/>
      <c r="DZM129" s="409"/>
      <c r="DZN129" s="409"/>
      <c r="DZO129" s="409"/>
      <c r="DZP129" s="409"/>
      <c r="DZQ129" s="409"/>
      <c r="DZR129" s="409"/>
      <c r="DZS129" s="409"/>
      <c r="DZT129" s="409"/>
      <c r="DZU129" s="409"/>
      <c r="DZV129" s="409"/>
      <c r="DZW129" s="409"/>
      <c r="DZX129" s="409"/>
      <c r="DZY129" s="409"/>
      <c r="DZZ129" s="409"/>
      <c r="EAA129" s="409"/>
      <c r="EAB129" s="409"/>
      <c r="EAC129" s="409"/>
      <c r="EAD129" s="409"/>
      <c r="EAE129" s="409"/>
      <c r="EAF129" s="409"/>
      <c r="EAG129" s="409"/>
      <c r="EAH129" s="409"/>
      <c r="EAI129" s="409"/>
      <c r="EAJ129" s="409"/>
      <c r="EAK129" s="409"/>
      <c r="EAL129" s="409"/>
      <c r="EAM129" s="409"/>
      <c r="EAN129" s="409"/>
      <c r="EAO129" s="409"/>
      <c r="EAP129" s="409"/>
      <c r="EAQ129" s="409"/>
      <c r="EAR129" s="409"/>
      <c r="EAS129" s="409"/>
      <c r="EAT129" s="409"/>
      <c r="EAU129" s="409"/>
      <c r="EAV129" s="409"/>
      <c r="EAW129" s="409"/>
      <c r="EAX129" s="409"/>
      <c r="EAY129" s="409"/>
      <c r="EAZ129" s="409"/>
      <c r="EBA129" s="409"/>
      <c r="EBB129" s="409"/>
      <c r="EBC129" s="409"/>
      <c r="EBD129" s="409"/>
      <c r="EBE129" s="409"/>
      <c r="EBF129" s="409"/>
      <c r="EBG129" s="409"/>
      <c r="EBH129" s="409"/>
      <c r="EBI129" s="409"/>
      <c r="EBJ129" s="409"/>
      <c r="EBK129" s="409"/>
      <c r="EBL129" s="409"/>
      <c r="EBM129" s="409"/>
      <c r="EBN129" s="409"/>
      <c r="EBO129" s="409"/>
      <c r="EBP129" s="409"/>
      <c r="EBQ129" s="409"/>
      <c r="EBR129" s="409"/>
      <c r="EBS129" s="409"/>
      <c r="EBT129" s="409"/>
      <c r="EBU129" s="409"/>
      <c r="EBV129" s="409"/>
      <c r="EBW129" s="409"/>
      <c r="EBX129" s="409"/>
      <c r="EBY129" s="409"/>
      <c r="EBZ129" s="409"/>
      <c r="ECA129" s="409"/>
      <c r="ECB129" s="409"/>
      <c r="ECC129" s="409"/>
      <c r="ECD129" s="409"/>
      <c r="ECE129" s="409"/>
      <c r="ECF129" s="409"/>
      <c r="ECG129" s="409"/>
      <c r="ECH129" s="409"/>
      <c r="ECI129" s="409"/>
      <c r="ECJ129" s="409"/>
      <c r="ECK129" s="409"/>
      <c r="ECL129" s="409"/>
      <c r="ECM129" s="409"/>
      <c r="ECN129" s="409"/>
      <c r="ECO129" s="409"/>
      <c r="ECP129" s="409"/>
      <c r="ECQ129" s="409"/>
      <c r="ECR129" s="409"/>
      <c r="ECS129" s="409"/>
      <c r="ECT129" s="409"/>
      <c r="ECU129" s="409"/>
      <c r="ECV129" s="409"/>
      <c r="ECW129" s="409"/>
      <c r="ECX129" s="409"/>
      <c r="ECY129" s="409"/>
      <c r="ECZ129" s="409"/>
      <c r="EDA129" s="409"/>
      <c r="EDB129" s="409"/>
      <c r="EDC129" s="409"/>
      <c r="EDD129" s="409"/>
      <c r="EDE129" s="409"/>
      <c r="EDF129" s="409"/>
      <c r="EDG129" s="409"/>
      <c r="EDH129" s="409"/>
      <c r="EDI129" s="409"/>
      <c r="EDJ129" s="409"/>
      <c r="EDK129" s="409"/>
      <c r="EDL129" s="409"/>
      <c r="EDM129" s="409"/>
      <c r="EDN129" s="409"/>
      <c r="EDO129" s="409"/>
      <c r="EDP129" s="409"/>
      <c r="EDQ129" s="409"/>
      <c r="EDR129" s="409"/>
      <c r="EDS129" s="409"/>
      <c r="EDT129" s="409"/>
      <c r="EDU129" s="409"/>
      <c r="EDV129" s="409"/>
      <c r="EDW129" s="409"/>
      <c r="EDX129" s="409"/>
      <c r="EDY129" s="409"/>
      <c r="EDZ129" s="409"/>
      <c r="EEA129" s="409"/>
      <c r="EEB129" s="409"/>
      <c r="EEC129" s="409"/>
      <c r="EED129" s="409"/>
      <c r="EEE129" s="409"/>
      <c r="EEF129" s="409"/>
      <c r="EEG129" s="409"/>
      <c r="EEH129" s="409"/>
      <c r="EEI129" s="409"/>
      <c r="EEJ129" s="409"/>
      <c r="EEK129" s="409"/>
      <c r="EEL129" s="409"/>
      <c r="EEM129" s="409"/>
      <c r="EEN129" s="409"/>
      <c r="EEO129" s="409"/>
      <c r="EEP129" s="409"/>
      <c r="EEQ129" s="409"/>
      <c r="EER129" s="409"/>
      <c r="EES129" s="409"/>
      <c r="EET129" s="409"/>
      <c r="EEU129" s="409"/>
      <c r="EEV129" s="409"/>
      <c r="EEW129" s="409"/>
      <c r="EEX129" s="409"/>
      <c r="EEY129" s="409"/>
      <c r="EEZ129" s="409"/>
      <c r="EFA129" s="409"/>
      <c r="EFB129" s="409"/>
      <c r="EFC129" s="409"/>
      <c r="EFD129" s="409"/>
      <c r="EFE129" s="409"/>
      <c r="EFF129" s="409"/>
      <c r="EFG129" s="409"/>
      <c r="EFH129" s="409"/>
      <c r="EFI129" s="409"/>
      <c r="EFJ129" s="409"/>
      <c r="EFK129" s="409"/>
      <c r="EFL129" s="409"/>
      <c r="EFM129" s="409"/>
      <c r="EFN129" s="409"/>
      <c r="EFO129" s="409"/>
      <c r="EFP129" s="409"/>
      <c r="EFQ129" s="409"/>
      <c r="EFR129" s="409"/>
      <c r="EFS129" s="409"/>
      <c r="EFT129" s="409"/>
      <c r="EFU129" s="409"/>
      <c r="EFV129" s="409"/>
      <c r="EFW129" s="409"/>
      <c r="EFX129" s="409"/>
      <c r="EFY129" s="409"/>
      <c r="EFZ129" s="409"/>
      <c r="EGA129" s="409"/>
      <c r="EGB129" s="409"/>
      <c r="EGC129" s="409"/>
      <c r="EGD129" s="409"/>
      <c r="EGE129" s="409"/>
      <c r="EGF129" s="409"/>
      <c r="EGG129" s="409"/>
      <c r="EGH129" s="409"/>
      <c r="EGI129" s="409"/>
      <c r="EGJ129" s="409"/>
      <c r="EGK129" s="409"/>
      <c r="EGL129" s="409"/>
      <c r="EGM129" s="409"/>
      <c r="EGN129" s="409"/>
      <c r="EGO129" s="409"/>
      <c r="EGP129" s="409"/>
      <c r="EGQ129" s="409"/>
      <c r="EGR129" s="409"/>
      <c r="EGS129" s="409"/>
      <c r="EGT129" s="409"/>
      <c r="EGU129" s="409"/>
      <c r="EGV129" s="409"/>
      <c r="EGW129" s="409"/>
      <c r="EGX129" s="409"/>
      <c r="EGY129" s="409"/>
      <c r="EGZ129" s="409"/>
      <c r="EHA129" s="409"/>
      <c r="EHB129" s="409"/>
      <c r="EHC129" s="409"/>
      <c r="EHD129" s="409"/>
      <c r="EHE129" s="409"/>
      <c r="EHF129" s="409"/>
      <c r="EHG129" s="409"/>
      <c r="EHH129" s="409"/>
      <c r="EHI129" s="409"/>
      <c r="EHJ129" s="409"/>
      <c r="EHK129" s="409"/>
      <c r="EHL129" s="409"/>
      <c r="EHM129" s="409"/>
      <c r="EHN129" s="409"/>
      <c r="EHO129" s="409"/>
      <c r="EHP129" s="409"/>
      <c r="EHQ129" s="409"/>
      <c r="EHR129" s="409"/>
      <c r="EHS129" s="409"/>
      <c r="EHT129" s="409"/>
      <c r="EHU129" s="409"/>
      <c r="EHV129" s="409"/>
      <c r="EHW129" s="409"/>
      <c r="EHX129" s="409"/>
      <c r="EHY129" s="409"/>
      <c r="EHZ129" s="409"/>
      <c r="EIA129" s="409"/>
      <c r="EIB129" s="409"/>
      <c r="EIC129" s="409"/>
      <c r="EID129" s="409"/>
      <c r="EIE129" s="409"/>
      <c r="EIF129" s="409"/>
      <c r="EIG129" s="409"/>
      <c r="EIH129" s="409"/>
      <c r="EII129" s="409"/>
      <c r="EIJ129" s="409"/>
      <c r="EIK129" s="409"/>
      <c r="EIL129" s="409"/>
      <c r="EIM129" s="409"/>
      <c r="EIN129" s="409"/>
      <c r="EIO129" s="409"/>
      <c r="EIP129" s="409"/>
      <c r="EIQ129" s="409"/>
      <c r="EIR129" s="409"/>
      <c r="EIS129" s="409"/>
      <c r="EIT129" s="409"/>
      <c r="EIU129" s="409"/>
      <c r="EIV129" s="409"/>
      <c r="EIW129" s="409"/>
      <c r="EIX129" s="409"/>
      <c r="EIY129" s="409"/>
      <c r="EIZ129" s="409"/>
      <c r="EJA129" s="409"/>
      <c r="EJB129" s="409"/>
      <c r="EJC129" s="409"/>
      <c r="EJD129" s="409"/>
      <c r="EJE129" s="409"/>
      <c r="EJF129" s="409"/>
      <c r="EJG129" s="409"/>
      <c r="EJH129" s="409"/>
      <c r="EJI129" s="409"/>
      <c r="EJJ129" s="409"/>
      <c r="EJK129" s="409"/>
      <c r="EJL129" s="409"/>
      <c r="EJM129" s="409"/>
      <c r="EJN129" s="409"/>
      <c r="EJO129" s="409"/>
      <c r="EJP129" s="409"/>
      <c r="EJQ129" s="409"/>
      <c r="EJR129" s="409"/>
      <c r="EJS129" s="409"/>
      <c r="EJT129" s="409"/>
      <c r="EJU129" s="409"/>
      <c r="EJV129" s="409"/>
      <c r="EJW129" s="409"/>
      <c r="EJX129" s="409"/>
      <c r="EJY129" s="409"/>
      <c r="EJZ129" s="409"/>
      <c r="EKA129" s="409"/>
      <c r="EKB129" s="409"/>
      <c r="EKC129" s="409"/>
      <c r="EKD129" s="409"/>
      <c r="EKE129" s="409"/>
      <c r="EKF129" s="409"/>
      <c r="EKG129" s="409"/>
      <c r="EKH129" s="409"/>
      <c r="EKI129" s="409"/>
      <c r="EKJ129" s="409"/>
      <c r="EKK129" s="409"/>
      <c r="EKL129" s="409"/>
      <c r="EKM129" s="409"/>
      <c r="EKN129" s="409"/>
      <c r="EKO129" s="409"/>
      <c r="EKP129" s="409"/>
      <c r="EKQ129" s="409"/>
      <c r="EKR129" s="409"/>
      <c r="EKS129" s="409"/>
      <c r="EKT129" s="409"/>
      <c r="EKU129" s="409"/>
      <c r="EKV129" s="409"/>
      <c r="EKW129" s="409"/>
      <c r="EKX129" s="409"/>
      <c r="EKY129" s="409"/>
      <c r="EKZ129" s="409"/>
      <c r="ELA129" s="409"/>
      <c r="ELB129" s="409"/>
      <c r="ELC129" s="409"/>
      <c r="ELD129" s="409"/>
      <c r="ELE129" s="409"/>
      <c r="ELF129" s="409"/>
      <c r="ELG129" s="409"/>
      <c r="ELH129" s="409"/>
      <c r="ELI129" s="409"/>
      <c r="ELJ129" s="409"/>
      <c r="ELK129" s="409"/>
      <c r="ELL129" s="409"/>
      <c r="ELM129" s="409"/>
      <c r="ELN129" s="409"/>
      <c r="ELO129" s="409"/>
      <c r="ELP129" s="409"/>
      <c r="ELQ129" s="409"/>
      <c r="ELR129" s="409"/>
      <c r="ELS129" s="409"/>
      <c r="ELT129" s="409"/>
      <c r="ELU129" s="409"/>
      <c r="ELV129" s="409"/>
      <c r="ELW129" s="409"/>
      <c r="ELX129" s="409"/>
      <c r="ELY129" s="409"/>
      <c r="ELZ129" s="409"/>
      <c r="EMA129" s="409"/>
      <c r="EMB129" s="409"/>
      <c r="EMC129" s="409"/>
      <c r="EMD129" s="409"/>
      <c r="EME129" s="409"/>
      <c r="EMF129" s="409"/>
      <c r="EMG129" s="409"/>
      <c r="EMH129" s="409"/>
      <c r="EMI129" s="409"/>
      <c r="EMJ129" s="409"/>
      <c r="EMK129" s="409"/>
      <c r="EML129" s="409"/>
      <c r="EMM129" s="409"/>
      <c r="EMN129" s="409"/>
      <c r="EMO129" s="409"/>
      <c r="EMP129" s="409"/>
      <c r="EMQ129" s="409"/>
      <c r="EMR129" s="409"/>
      <c r="EMS129" s="409"/>
      <c r="EMT129" s="409"/>
      <c r="EMU129" s="409"/>
      <c r="EMV129" s="409"/>
      <c r="EMW129" s="409"/>
      <c r="EMX129" s="409"/>
      <c r="EMY129" s="409"/>
      <c r="EMZ129" s="409"/>
      <c r="ENA129" s="409"/>
      <c r="ENB129" s="409"/>
      <c r="ENC129" s="409"/>
      <c r="END129" s="409"/>
      <c r="ENE129" s="409"/>
      <c r="ENF129" s="409"/>
      <c r="ENG129" s="409"/>
      <c r="ENH129" s="409"/>
      <c r="ENI129" s="409"/>
      <c r="ENJ129" s="409"/>
      <c r="ENK129" s="409"/>
      <c r="ENL129" s="409"/>
      <c r="ENM129" s="409"/>
      <c r="ENN129" s="409"/>
      <c r="ENO129" s="409"/>
      <c r="ENP129" s="409"/>
      <c r="ENQ129" s="409"/>
      <c r="ENR129" s="409"/>
      <c r="ENS129" s="409"/>
      <c r="ENT129" s="409"/>
      <c r="ENU129" s="409"/>
      <c r="ENV129" s="409"/>
      <c r="ENW129" s="409"/>
      <c r="ENX129" s="409"/>
      <c r="ENY129" s="409"/>
      <c r="ENZ129" s="409"/>
      <c r="EOA129" s="409"/>
      <c r="EOB129" s="409"/>
      <c r="EOC129" s="409"/>
      <c r="EOD129" s="409"/>
      <c r="EOE129" s="409"/>
      <c r="EOF129" s="409"/>
      <c r="EOG129" s="409"/>
      <c r="EOH129" s="409"/>
      <c r="EOI129" s="409"/>
      <c r="EOJ129" s="409"/>
      <c r="EOK129" s="409"/>
      <c r="EOL129" s="409"/>
      <c r="EOM129" s="409"/>
      <c r="EON129" s="409"/>
      <c r="EOO129" s="409"/>
      <c r="EOP129" s="409"/>
      <c r="EOQ129" s="409"/>
      <c r="EOR129" s="409"/>
      <c r="EOS129" s="409"/>
      <c r="EOT129" s="409"/>
      <c r="EOU129" s="409"/>
      <c r="EOV129" s="409"/>
      <c r="EOW129" s="409"/>
      <c r="EOX129" s="409"/>
      <c r="EOY129" s="409"/>
      <c r="EOZ129" s="409"/>
      <c r="EPA129" s="409"/>
      <c r="EPB129" s="409"/>
      <c r="EPC129" s="409"/>
      <c r="EPD129" s="409"/>
      <c r="EPE129" s="409"/>
      <c r="EPF129" s="409"/>
      <c r="EPG129" s="409"/>
      <c r="EPH129" s="409"/>
      <c r="EPI129" s="409"/>
      <c r="EPJ129" s="409"/>
      <c r="EPK129" s="409"/>
      <c r="EPL129" s="409"/>
      <c r="EPM129" s="409"/>
      <c r="EPN129" s="409"/>
      <c r="EPO129" s="409"/>
      <c r="EPP129" s="409"/>
      <c r="EPQ129" s="409"/>
      <c r="EPR129" s="409"/>
      <c r="EPS129" s="409"/>
      <c r="EPT129" s="409"/>
      <c r="EPU129" s="409"/>
      <c r="EPV129" s="409"/>
      <c r="EPW129" s="409"/>
      <c r="EPX129" s="409"/>
      <c r="EPY129" s="409"/>
      <c r="EPZ129" s="409"/>
      <c r="EQA129" s="409"/>
      <c r="EQB129" s="409"/>
      <c r="EQC129" s="409"/>
      <c r="EQD129" s="409"/>
      <c r="EQE129" s="409"/>
      <c r="EQF129" s="409"/>
      <c r="EQG129" s="409"/>
      <c r="EQH129" s="409"/>
      <c r="EQI129" s="409"/>
      <c r="EQJ129" s="409"/>
      <c r="EQK129" s="409"/>
      <c r="EQL129" s="409"/>
      <c r="EQM129" s="409"/>
      <c r="EQN129" s="409"/>
      <c r="EQO129" s="409"/>
      <c r="EQP129" s="409"/>
      <c r="EQQ129" s="409"/>
      <c r="EQR129" s="409"/>
      <c r="EQS129" s="409"/>
      <c r="EQT129" s="409"/>
      <c r="EQU129" s="409"/>
      <c r="EQV129" s="409"/>
      <c r="EQW129" s="409"/>
      <c r="EQX129" s="409"/>
      <c r="EQY129" s="409"/>
      <c r="EQZ129" s="409"/>
      <c r="ERA129" s="409"/>
      <c r="ERB129" s="409"/>
      <c r="ERC129" s="409"/>
      <c r="ERD129" s="409"/>
      <c r="ERE129" s="409"/>
      <c r="ERF129" s="409"/>
      <c r="ERG129" s="409"/>
      <c r="ERH129" s="409"/>
      <c r="ERI129" s="409"/>
      <c r="ERJ129" s="409"/>
      <c r="ERK129" s="409"/>
      <c r="ERL129" s="409"/>
      <c r="ERM129" s="409"/>
      <c r="ERN129" s="409"/>
      <c r="ERO129" s="409"/>
      <c r="ERP129" s="409"/>
      <c r="ERQ129" s="409"/>
      <c r="ERR129" s="409"/>
      <c r="ERS129" s="409"/>
      <c r="ERT129" s="409"/>
      <c r="ERU129" s="409"/>
      <c r="ERV129" s="409"/>
      <c r="ERW129" s="409"/>
      <c r="ERX129" s="409"/>
      <c r="ERY129" s="409"/>
      <c r="ERZ129" s="409"/>
      <c r="ESA129" s="409"/>
      <c r="ESB129" s="409"/>
      <c r="ESC129" s="409"/>
      <c r="ESD129" s="409"/>
      <c r="ESE129" s="409"/>
      <c r="ESF129" s="409"/>
      <c r="ESG129" s="409"/>
      <c r="ESH129" s="409"/>
      <c r="ESI129" s="409"/>
      <c r="ESJ129" s="409"/>
      <c r="ESK129" s="409"/>
      <c r="ESL129" s="409"/>
      <c r="ESM129" s="409"/>
      <c r="ESN129" s="409"/>
      <c r="ESO129" s="409"/>
      <c r="ESP129" s="409"/>
      <c r="ESQ129" s="409"/>
      <c r="ESR129" s="409"/>
      <c r="ESS129" s="409"/>
      <c r="EST129" s="409"/>
      <c r="ESU129" s="409"/>
      <c r="ESV129" s="409"/>
      <c r="ESW129" s="409"/>
      <c r="ESX129" s="409"/>
      <c r="ESY129" s="409"/>
      <c r="ESZ129" s="409"/>
      <c r="ETA129" s="409"/>
      <c r="ETB129" s="409"/>
      <c r="ETC129" s="409"/>
      <c r="ETD129" s="409"/>
      <c r="ETE129" s="409"/>
      <c r="ETF129" s="409"/>
      <c r="ETG129" s="409"/>
      <c r="ETH129" s="409"/>
      <c r="ETI129" s="409"/>
      <c r="ETJ129" s="409"/>
      <c r="ETK129" s="409"/>
      <c r="ETL129" s="409"/>
      <c r="ETM129" s="409"/>
      <c r="ETN129" s="409"/>
      <c r="ETO129" s="409"/>
      <c r="ETP129" s="409"/>
      <c r="ETQ129" s="409"/>
      <c r="ETR129" s="409"/>
      <c r="ETS129" s="409"/>
      <c r="ETT129" s="409"/>
      <c r="ETU129" s="409"/>
      <c r="ETV129" s="409"/>
      <c r="ETW129" s="409"/>
      <c r="ETX129" s="409"/>
      <c r="ETY129" s="409"/>
      <c r="ETZ129" s="409"/>
      <c r="EUA129" s="409"/>
      <c r="EUB129" s="409"/>
      <c r="EUC129" s="409"/>
      <c r="EUD129" s="409"/>
      <c r="EUE129" s="409"/>
      <c r="EUF129" s="409"/>
      <c r="EUG129" s="409"/>
      <c r="EUH129" s="409"/>
      <c r="EUI129" s="409"/>
      <c r="EUJ129" s="409"/>
      <c r="EUK129" s="409"/>
      <c r="EUL129" s="409"/>
      <c r="EUM129" s="409"/>
      <c r="EUN129" s="409"/>
      <c r="EUO129" s="409"/>
      <c r="EUP129" s="409"/>
      <c r="EUQ129" s="409"/>
      <c r="EUR129" s="409"/>
      <c r="EUS129" s="409"/>
      <c r="EUT129" s="409"/>
      <c r="EUU129" s="409"/>
      <c r="EUV129" s="409"/>
      <c r="EUW129" s="409"/>
      <c r="EUX129" s="409"/>
      <c r="EUY129" s="409"/>
      <c r="EUZ129" s="409"/>
      <c r="EVA129" s="409"/>
      <c r="EVB129" s="409"/>
      <c r="EVC129" s="409"/>
      <c r="EVD129" s="409"/>
      <c r="EVE129" s="409"/>
      <c r="EVF129" s="409"/>
      <c r="EVG129" s="409"/>
      <c r="EVH129" s="409"/>
      <c r="EVI129" s="409"/>
      <c r="EVJ129" s="409"/>
      <c r="EVK129" s="409"/>
      <c r="EVL129" s="409"/>
      <c r="EVM129" s="409"/>
      <c r="EVN129" s="409"/>
      <c r="EVO129" s="409"/>
      <c r="EVP129" s="409"/>
      <c r="EVQ129" s="409"/>
      <c r="EVR129" s="409"/>
      <c r="EVS129" s="409"/>
      <c r="EVT129" s="409"/>
      <c r="EVU129" s="409"/>
      <c r="EVV129" s="409"/>
      <c r="EVW129" s="409"/>
      <c r="EVX129" s="409"/>
      <c r="EVY129" s="409"/>
      <c r="EVZ129" s="409"/>
      <c r="EWA129" s="409"/>
      <c r="EWB129" s="409"/>
      <c r="EWC129" s="409"/>
      <c r="EWD129" s="409"/>
      <c r="EWE129" s="409"/>
      <c r="EWF129" s="409"/>
      <c r="EWG129" s="409"/>
      <c r="EWH129" s="409"/>
      <c r="EWI129" s="409"/>
      <c r="EWJ129" s="409"/>
      <c r="EWK129" s="409"/>
      <c r="EWL129" s="409"/>
      <c r="EWM129" s="409"/>
      <c r="EWN129" s="409"/>
      <c r="EWO129" s="409"/>
      <c r="EWP129" s="409"/>
      <c r="EWQ129" s="409"/>
      <c r="EWR129" s="409"/>
      <c r="EWS129" s="409"/>
      <c r="EWT129" s="409"/>
      <c r="EWU129" s="409"/>
      <c r="EWV129" s="409"/>
      <c r="EWW129" s="409"/>
      <c r="EWX129" s="409"/>
      <c r="EWY129" s="409"/>
      <c r="EWZ129" s="409"/>
      <c r="EXA129" s="409"/>
      <c r="EXB129" s="409"/>
      <c r="EXC129" s="409"/>
      <c r="EXD129" s="409"/>
      <c r="EXE129" s="409"/>
      <c r="EXF129" s="409"/>
      <c r="EXG129" s="409"/>
      <c r="EXH129" s="409"/>
      <c r="EXI129" s="409"/>
      <c r="EXJ129" s="409"/>
      <c r="EXK129" s="409"/>
      <c r="EXL129" s="409"/>
      <c r="EXM129" s="409"/>
      <c r="EXN129" s="409"/>
      <c r="EXO129" s="409"/>
      <c r="EXP129" s="409"/>
      <c r="EXQ129" s="409"/>
      <c r="EXR129" s="409"/>
      <c r="EXS129" s="409"/>
      <c r="EXT129" s="409"/>
      <c r="EXU129" s="409"/>
      <c r="EXV129" s="409"/>
      <c r="EXW129" s="409"/>
      <c r="EXX129" s="409"/>
      <c r="EXY129" s="409"/>
      <c r="EXZ129" s="409"/>
      <c r="EYA129" s="409"/>
      <c r="EYB129" s="409"/>
      <c r="EYC129" s="409"/>
      <c r="EYD129" s="409"/>
      <c r="EYE129" s="409"/>
      <c r="EYF129" s="409"/>
      <c r="EYG129" s="409"/>
      <c r="EYH129" s="409"/>
      <c r="EYI129" s="409"/>
      <c r="EYJ129" s="409"/>
      <c r="EYK129" s="409"/>
      <c r="EYL129" s="409"/>
      <c r="EYM129" s="409"/>
      <c r="EYN129" s="409"/>
      <c r="EYO129" s="409"/>
      <c r="EYP129" s="409"/>
      <c r="EYQ129" s="409"/>
      <c r="EYR129" s="409"/>
      <c r="EYS129" s="409"/>
      <c r="EYT129" s="409"/>
      <c r="EYU129" s="409"/>
      <c r="EYV129" s="409"/>
      <c r="EYW129" s="409"/>
      <c r="EYX129" s="409"/>
      <c r="EYY129" s="409"/>
      <c r="EYZ129" s="409"/>
      <c r="EZA129" s="409"/>
      <c r="EZB129" s="409"/>
      <c r="EZC129" s="409"/>
      <c r="EZD129" s="409"/>
      <c r="EZE129" s="409"/>
      <c r="EZF129" s="409"/>
      <c r="EZG129" s="409"/>
      <c r="EZH129" s="409"/>
      <c r="EZI129" s="409"/>
      <c r="EZJ129" s="409"/>
      <c r="EZK129" s="409"/>
      <c r="EZL129" s="409"/>
      <c r="EZM129" s="409"/>
      <c r="EZN129" s="409"/>
      <c r="EZO129" s="409"/>
      <c r="EZP129" s="409"/>
      <c r="EZQ129" s="409"/>
      <c r="EZR129" s="409"/>
      <c r="EZS129" s="409"/>
      <c r="EZT129" s="409"/>
      <c r="EZU129" s="409"/>
      <c r="EZV129" s="409"/>
      <c r="EZW129" s="409"/>
      <c r="EZX129" s="409"/>
      <c r="EZY129" s="409"/>
      <c r="EZZ129" s="409"/>
      <c r="FAA129" s="409"/>
      <c r="FAB129" s="409"/>
      <c r="FAC129" s="409"/>
      <c r="FAD129" s="409"/>
      <c r="FAE129" s="409"/>
      <c r="FAF129" s="409"/>
      <c r="FAG129" s="409"/>
      <c r="FAH129" s="409"/>
      <c r="FAI129" s="409"/>
      <c r="FAJ129" s="409"/>
      <c r="FAK129" s="409"/>
      <c r="FAL129" s="409"/>
      <c r="FAM129" s="409"/>
      <c r="FAN129" s="409"/>
      <c r="FAO129" s="409"/>
      <c r="FAP129" s="409"/>
      <c r="FAQ129" s="409"/>
      <c r="FAR129" s="409"/>
      <c r="FAS129" s="409"/>
      <c r="FAT129" s="409"/>
      <c r="FAU129" s="409"/>
      <c r="FAV129" s="409"/>
      <c r="FAW129" s="409"/>
      <c r="FAX129" s="409"/>
      <c r="FAY129" s="409"/>
      <c r="FAZ129" s="409"/>
      <c r="FBA129" s="409"/>
      <c r="FBB129" s="409"/>
      <c r="FBC129" s="409"/>
      <c r="FBD129" s="409"/>
      <c r="FBE129" s="409"/>
      <c r="FBF129" s="409"/>
      <c r="FBG129" s="409"/>
      <c r="FBH129" s="409"/>
      <c r="FBI129" s="409"/>
      <c r="FBJ129" s="409"/>
      <c r="FBK129" s="409"/>
      <c r="FBL129" s="409"/>
      <c r="FBM129" s="409"/>
      <c r="FBN129" s="409"/>
      <c r="FBO129" s="409"/>
      <c r="FBP129" s="409"/>
      <c r="FBQ129" s="409"/>
      <c r="FBR129" s="409"/>
      <c r="FBS129" s="409"/>
      <c r="FBT129" s="409"/>
      <c r="FBU129" s="409"/>
      <c r="FBV129" s="409"/>
      <c r="FBW129" s="409"/>
      <c r="FBX129" s="409"/>
      <c r="FBY129" s="409"/>
      <c r="FBZ129" s="409"/>
      <c r="FCA129" s="409"/>
      <c r="FCB129" s="409"/>
      <c r="FCC129" s="409"/>
      <c r="FCD129" s="409"/>
      <c r="FCE129" s="409"/>
      <c r="FCF129" s="409"/>
      <c r="FCG129" s="409"/>
      <c r="FCH129" s="409"/>
      <c r="FCI129" s="409"/>
      <c r="FCJ129" s="409"/>
      <c r="FCK129" s="409"/>
      <c r="FCL129" s="409"/>
      <c r="FCM129" s="409"/>
      <c r="FCN129" s="409"/>
      <c r="FCO129" s="409"/>
      <c r="FCP129" s="409"/>
      <c r="FCQ129" s="409"/>
      <c r="FCR129" s="409"/>
      <c r="FCS129" s="409"/>
      <c r="FCT129" s="409"/>
      <c r="FCU129" s="409"/>
      <c r="FCV129" s="409"/>
      <c r="FCW129" s="409"/>
      <c r="FCX129" s="409"/>
      <c r="FCY129" s="409"/>
      <c r="FCZ129" s="409"/>
      <c r="FDA129" s="409"/>
      <c r="FDB129" s="409"/>
      <c r="FDC129" s="409"/>
      <c r="FDD129" s="409"/>
      <c r="FDE129" s="409"/>
      <c r="FDF129" s="409"/>
      <c r="FDG129" s="409"/>
      <c r="FDH129" s="409"/>
      <c r="FDI129" s="409"/>
      <c r="FDJ129" s="409"/>
      <c r="FDK129" s="409"/>
      <c r="FDL129" s="409"/>
      <c r="FDM129" s="409"/>
      <c r="FDN129" s="409"/>
      <c r="FDO129" s="409"/>
      <c r="FDP129" s="409"/>
      <c r="FDQ129" s="409"/>
      <c r="FDR129" s="409"/>
      <c r="FDS129" s="409"/>
      <c r="FDT129" s="409"/>
      <c r="FDU129" s="409"/>
      <c r="FDV129" s="409"/>
      <c r="FDW129" s="409"/>
      <c r="FDX129" s="409"/>
      <c r="FDY129" s="409"/>
      <c r="FDZ129" s="409"/>
      <c r="FEA129" s="409"/>
      <c r="FEB129" s="409"/>
      <c r="FEC129" s="409"/>
      <c r="FED129" s="409"/>
      <c r="FEE129" s="409"/>
      <c r="FEF129" s="409"/>
      <c r="FEG129" s="409"/>
      <c r="FEH129" s="409"/>
      <c r="FEI129" s="409"/>
      <c r="FEJ129" s="409"/>
      <c r="FEK129" s="409"/>
      <c r="FEL129" s="409"/>
      <c r="FEM129" s="409"/>
      <c r="FEN129" s="409"/>
      <c r="FEO129" s="409"/>
      <c r="FEP129" s="409"/>
      <c r="FEQ129" s="409"/>
      <c r="FER129" s="409"/>
      <c r="FES129" s="409"/>
      <c r="FET129" s="409"/>
      <c r="FEU129" s="409"/>
      <c r="FEV129" s="409"/>
      <c r="FEW129" s="409"/>
      <c r="FEX129" s="409"/>
      <c r="FEY129" s="409"/>
      <c r="FEZ129" s="409"/>
      <c r="FFA129" s="409"/>
      <c r="FFB129" s="409"/>
      <c r="FFC129" s="409"/>
      <c r="FFD129" s="409"/>
      <c r="FFE129" s="409"/>
      <c r="FFF129" s="409"/>
      <c r="FFG129" s="409"/>
      <c r="FFH129" s="409"/>
      <c r="FFI129" s="409"/>
      <c r="FFJ129" s="409"/>
      <c r="FFK129" s="409"/>
      <c r="FFL129" s="409"/>
      <c r="FFM129" s="409"/>
      <c r="FFN129" s="409"/>
      <c r="FFO129" s="409"/>
      <c r="FFP129" s="409"/>
      <c r="FFQ129" s="409"/>
      <c r="FFR129" s="409"/>
      <c r="FFS129" s="409"/>
      <c r="FFT129" s="409"/>
      <c r="FFU129" s="409"/>
      <c r="FFV129" s="409"/>
      <c r="FFW129" s="409"/>
      <c r="FFX129" s="409"/>
      <c r="FFY129" s="409"/>
      <c r="FFZ129" s="409"/>
      <c r="FGA129" s="409"/>
      <c r="FGB129" s="409"/>
      <c r="FGC129" s="409"/>
      <c r="FGD129" s="409"/>
      <c r="FGE129" s="409"/>
      <c r="FGF129" s="409"/>
      <c r="FGG129" s="409"/>
      <c r="FGH129" s="409"/>
      <c r="FGI129" s="409"/>
      <c r="FGJ129" s="409"/>
      <c r="FGK129" s="409"/>
      <c r="FGL129" s="409"/>
      <c r="FGM129" s="409"/>
      <c r="FGN129" s="409"/>
      <c r="FGO129" s="409"/>
      <c r="FGP129" s="409"/>
      <c r="FGQ129" s="409"/>
      <c r="FGR129" s="409"/>
      <c r="FGS129" s="409"/>
      <c r="FGT129" s="409"/>
      <c r="FGU129" s="409"/>
      <c r="FGV129" s="409"/>
      <c r="FGW129" s="409"/>
      <c r="FGX129" s="409"/>
      <c r="FGY129" s="409"/>
      <c r="FGZ129" s="409"/>
      <c r="FHA129" s="409"/>
      <c r="FHB129" s="409"/>
      <c r="FHC129" s="409"/>
      <c r="FHD129" s="409"/>
      <c r="FHE129" s="409"/>
      <c r="FHF129" s="409"/>
      <c r="FHG129" s="409"/>
      <c r="FHH129" s="409"/>
      <c r="FHI129" s="409"/>
      <c r="FHJ129" s="409"/>
      <c r="FHK129" s="409"/>
      <c r="FHL129" s="409"/>
      <c r="FHM129" s="409"/>
      <c r="FHN129" s="409"/>
      <c r="FHO129" s="409"/>
      <c r="FHP129" s="409"/>
      <c r="FHQ129" s="409"/>
      <c r="FHR129" s="409"/>
      <c r="FHS129" s="409"/>
      <c r="FHT129" s="409"/>
      <c r="FHU129" s="409"/>
      <c r="FHV129" s="409"/>
      <c r="FHW129" s="409"/>
      <c r="FHX129" s="409"/>
      <c r="FHY129" s="409"/>
      <c r="FHZ129" s="409"/>
      <c r="FIA129" s="409"/>
      <c r="FIB129" s="409"/>
      <c r="FIC129" s="409"/>
      <c r="FID129" s="409"/>
      <c r="FIE129" s="409"/>
      <c r="FIF129" s="409"/>
      <c r="FIG129" s="409"/>
      <c r="FIH129" s="409"/>
      <c r="FII129" s="409"/>
      <c r="FIJ129" s="409"/>
      <c r="FIK129" s="409"/>
      <c r="FIL129" s="409"/>
      <c r="FIM129" s="409"/>
      <c r="FIN129" s="409"/>
      <c r="FIO129" s="409"/>
      <c r="FIP129" s="409"/>
      <c r="FIQ129" s="409"/>
      <c r="FIR129" s="409"/>
      <c r="FIS129" s="409"/>
      <c r="FIT129" s="409"/>
      <c r="FIU129" s="409"/>
      <c r="FIV129" s="409"/>
      <c r="FIW129" s="409"/>
      <c r="FIX129" s="409"/>
      <c r="FIY129" s="409"/>
      <c r="FIZ129" s="409"/>
      <c r="FJA129" s="409"/>
      <c r="FJB129" s="409"/>
      <c r="FJC129" s="409"/>
      <c r="FJD129" s="409"/>
      <c r="FJE129" s="409"/>
      <c r="FJF129" s="409"/>
      <c r="FJG129" s="409"/>
      <c r="FJH129" s="409"/>
      <c r="FJI129" s="409"/>
      <c r="FJJ129" s="409"/>
      <c r="FJK129" s="409"/>
      <c r="FJL129" s="409"/>
      <c r="FJM129" s="409"/>
      <c r="FJN129" s="409"/>
      <c r="FJO129" s="409"/>
      <c r="FJP129" s="409"/>
      <c r="FJQ129" s="409"/>
      <c r="FJR129" s="409"/>
      <c r="FJS129" s="409"/>
      <c r="FJT129" s="409"/>
      <c r="FJU129" s="409"/>
      <c r="FJV129" s="409"/>
      <c r="FJW129" s="409"/>
      <c r="FJX129" s="409"/>
      <c r="FJY129" s="409"/>
      <c r="FJZ129" s="409"/>
      <c r="FKA129" s="409"/>
      <c r="FKB129" s="409"/>
      <c r="FKC129" s="409"/>
      <c r="FKD129" s="409"/>
      <c r="FKE129" s="409"/>
      <c r="FKF129" s="409"/>
      <c r="FKG129" s="409"/>
      <c r="FKH129" s="409"/>
      <c r="FKI129" s="409"/>
      <c r="FKJ129" s="409"/>
      <c r="FKK129" s="409"/>
      <c r="FKL129" s="409"/>
      <c r="FKM129" s="409"/>
      <c r="FKN129" s="409"/>
      <c r="FKO129" s="409"/>
      <c r="FKP129" s="409"/>
      <c r="FKQ129" s="409"/>
      <c r="FKR129" s="409"/>
      <c r="FKS129" s="409"/>
      <c r="FKT129" s="409"/>
      <c r="FKU129" s="409"/>
      <c r="FKV129" s="409"/>
      <c r="FKW129" s="409"/>
      <c r="FKX129" s="409"/>
      <c r="FKY129" s="409"/>
      <c r="FKZ129" s="409"/>
      <c r="FLA129" s="409"/>
      <c r="FLB129" s="409"/>
      <c r="FLC129" s="409"/>
      <c r="FLD129" s="409"/>
      <c r="FLE129" s="409"/>
      <c r="FLF129" s="409"/>
      <c r="FLG129" s="409"/>
      <c r="FLH129" s="409"/>
      <c r="FLI129" s="409"/>
      <c r="FLJ129" s="409"/>
      <c r="FLK129" s="409"/>
      <c r="FLL129" s="409"/>
      <c r="FLM129" s="409"/>
      <c r="FLN129" s="409"/>
      <c r="FLO129" s="409"/>
      <c r="FLP129" s="409"/>
      <c r="FLQ129" s="409"/>
      <c r="FLR129" s="409"/>
      <c r="FLS129" s="409"/>
      <c r="FLT129" s="409"/>
      <c r="FLU129" s="409"/>
      <c r="FLV129" s="409"/>
      <c r="FLW129" s="409"/>
      <c r="FLX129" s="409"/>
      <c r="FLY129" s="409"/>
      <c r="FLZ129" s="409"/>
      <c r="FMA129" s="409"/>
      <c r="FMB129" s="409"/>
      <c r="FMC129" s="409"/>
      <c r="FMD129" s="409"/>
      <c r="FME129" s="409"/>
      <c r="FMF129" s="409"/>
      <c r="FMG129" s="409"/>
      <c r="FMH129" s="409"/>
      <c r="FMI129" s="409"/>
      <c r="FMJ129" s="409"/>
      <c r="FMK129" s="409"/>
      <c r="FML129" s="409"/>
      <c r="FMM129" s="409"/>
      <c r="FMN129" s="409"/>
      <c r="FMO129" s="409"/>
      <c r="FMP129" s="409"/>
      <c r="FMQ129" s="409"/>
      <c r="FMR129" s="409"/>
      <c r="FMS129" s="409"/>
      <c r="FMT129" s="409"/>
      <c r="FMU129" s="409"/>
      <c r="FMV129" s="409"/>
      <c r="FMW129" s="409"/>
      <c r="FMX129" s="409"/>
      <c r="FMY129" s="409"/>
      <c r="FMZ129" s="409"/>
      <c r="FNA129" s="409"/>
      <c r="FNB129" s="409"/>
      <c r="FNC129" s="409"/>
      <c r="FND129" s="409"/>
      <c r="FNE129" s="409"/>
      <c r="FNF129" s="409"/>
      <c r="FNG129" s="409"/>
      <c r="FNH129" s="409"/>
      <c r="FNI129" s="409"/>
      <c r="FNJ129" s="409"/>
      <c r="FNK129" s="409"/>
      <c r="FNL129" s="409"/>
      <c r="FNM129" s="409"/>
      <c r="FNN129" s="409"/>
      <c r="FNO129" s="409"/>
      <c r="FNP129" s="409"/>
      <c r="FNQ129" s="409"/>
      <c r="FNR129" s="409"/>
      <c r="FNS129" s="409"/>
      <c r="FNT129" s="409"/>
      <c r="FNU129" s="409"/>
      <c r="FNV129" s="409"/>
      <c r="FNW129" s="409"/>
      <c r="FNX129" s="409"/>
      <c r="FNY129" s="409"/>
      <c r="FNZ129" s="409"/>
      <c r="FOA129" s="409"/>
      <c r="FOB129" s="409"/>
      <c r="FOC129" s="409"/>
      <c r="FOD129" s="409"/>
      <c r="FOE129" s="409"/>
      <c r="FOF129" s="409"/>
      <c r="FOG129" s="409"/>
      <c r="FOH129" s="409"/>
      <c r="FOI129" s="409"/>
      <c r="FOJ129" s="409"/>
      <c r="FOK129" s="409"/>
      <c r="FOL129" s="409"/>
      <c r="FOM129" s="409"/>
      <c r="FON129" s="409"/>
      <c r="FOO129" s="409"/>
      <c r="FOP129" s="409"/>
      <c r="FOQ129" s="409"/>
      <c r="FOR129" s="409"/>
      <c r="FOS129" s="409"/>
      <c r="FOT129" s="409"/>
      <c r="FOU129" s="409"/>
      <c r="FOV129" s="409"/>
      <c r="FOW129" s="409"/>
      <c r="FOX129" s="409"/>
      <c r="FOY129" s="409"/>
      <c r="FOZ129" s="409"/>
      <c r="FPA129" s="409"/>
      <c r="FPB129" s="409"/>
      <c r="FPC129" s="409"/>
      <c r="FPD129" s="409"/>
      <c r="FPE129" s="409"/>
      <c r="FPF129" s="409"/>
      <c r="FPG129" s="409"/>
      <c r="FPH129" s="409"/>
      <c r="FPI129" s="409"/>
      <c r="FPJ129" s="409"/>
      <c r="FPK129" s="409"/>
      <c r="FPL129" s="409"/>
      <c r="FPM129" s="409"/>
      <c r="FPN129" s="409"/>
      <c r="FPO129" s="409"/>
      <c r="FPP129" s="409"/>
      <c r="FPQ129" s="409"/>
      <c r="FPR129" s="409"/>
      <c r="FPS129" s="409"/>
      <c r="FPT129" s="409"/>
      <c r="FPU129" s="409"/>
      <c r="FPV129" s="409"/>
      <c r="FPW129" s="409"/>
      <c r="FPX129" s="409"/>
      <c r="FPY129" s="409"/>
      <c r="FPZ129" s="409"/>
      <c r="FQA129" s="409"/>
      <c r="FQB129" s="409"/>
      <c r="FQC129" s="409"/>
      <c r="FQD129" s="409"/>
      <c r="FQE129" s="409"/>
      <c r="FQF129" s="409"/>
      <c r="FQG129" s="409"/>
      <c r="FQH129" s="409"/>
      <c r="FQI129" s="409"/>
      <c r="FQJ129" s="409"/>
      <c r="FQK129" s="409"/>
      <c r="FQL129" s="409"/>
      <c r="FQM129" s="409"/>
      <c r="FQN129" s="409"/>
      <c r="FQO129" s="409"/>
      <c r="FQP129" s="409"/>
      <c r="FQQ129" s="409"/>
      <c r="FQR129" s="409"/>
      <c r="FQS129" s="409"/>
      <c r="FQT129" s="409"/>
      <c r="FQU129" s="409"/>
      <c r="FQV129" s="409"/>
      <c r="FQW129" s="409"/>
      <c r="FQX129" s="409"/>
      <c r="FQY129" s="409"/>
      <c r="FQZ129" s="409"/>
      <c r="FRA129" s="409"/>
      <c r="FRB129" s="409"/>
      <c r="FRC129" s="409"/>
      <c r="FRD129" s="409"/>
      <c r="FRE129" s="409"/>
      <c r="FRF129" s="409"/>
      <c r="FRG129" s="409"/>
      <c r="FRH129" s="409"/>
      <c r="FRI129" s="409"/>
      <c r="FRJ129" s="409"/>
      <c r="FRK129" s="409"/>
      <c r="FRL129" s="409"/>
      <c r="FRM129" s="409"/>
      <c r="FRN129" s="409"/>
      <c r="FRO129" s="409"/>
      <c r="FRP129" s="409"/>
      <c r="FRQ129" s="409"/>
      <c r="FRR129" s="409"/>
      <c r="FRS129" s="409"/>
      <c r="FRT129" s="409"/>
      <c r="FRU129" s="409"/>
      <c r="FRV129" s="409"/>
      <c r="FRW129" s="409"/>
      <c r="FRX129" s="409"/>
      <c r="FRY129" s="409"/>
      <c r="FRZ129" s="409"/>
      <c r="FSA129" s="409"/>
      <c r="FSB129" s="409"/>
      <c r="FSC129" s="409"/>
      <c r="FSD129" s="409"/>
      <c r="FSE129" s="409"/>
      <c r="FSF129" s="409"/>
      <c r="FSG129" s="409"/>
      <c r="FSH129" s="409"/>
      <c r="FSI129" s="409"/>
      <c r="FSJ129" s="409"/>
      <c r="FSK129" s="409"/>
      <c r="FSL129" s="409"/>
      <c r="FSM129" s="409"/>
      <c r="FSN129" s="409"/>
      <c r="FSO129" s="409"/>
      <c r="FSP129" s="409"/>
      <c r="FSQ129" s="409"/>
      <c r="FSR129" s="409"/>
      <c r="FSS129" s="409"/>
      <c r="FST129" s="409"/>
      <c r="FSU129" s="409"/>
      <c r="FSV129" s="409"/>
      <c r="FSW129" s="409"/>
      <c r="FSX129" s="409"/>
      <c r="FSY129" s="409"/>
      <c r="FSZ129" s="409"/>
      <c r="FTA129" s="409"/>
      <c r="FTB129" s="409"/>
      <c r="FTC129" s="409"/>
      <c r="FTD129" s="409"/>
      <c r="FTE129" s="409"/>
      <c r="FTF129" s="409"/>
      <c r="FTG129" s="409"/>
      <c r="FTH129" s="409"/>
      <c r="FTI129" s="409"/>
      <c r="FTJ129" s="409"/>
      <c r="FTK129" s="409"/>
      <c r="FTL129" s="409"/>
      <c r="FTM129" s="409"/>
      <c r="FTN129" s="409"/>
      <c r="FTO129" s="409"/>
      <c r="FTP129" s="409"/>
      <c r="FTQ129" s="409"/>
      <c r="FTR129" s="409"/>
      <c r="FTS129" s="409"/>
      <c r="FTT129" s="409"/>
      <c r="FTU129" s="409"/>
      <c r="FTV129" s="409"/>
      <c r="FTW129" s="409"/>
      <c r="FTX129" s="409"/>
      <c r="FTY129" s="409"/>
      <c r="FTZ129" s="409"/>
      <c r="FUA129" s="409"/>
      <c r="FUB129" s="409"/>
      <c r="FUC129" s="409"/>
      <c r="FUD129" s="409"/>
      <c r="FUE129" s="409"/>
      <c r="FUF129" s="409"/>
      <c r="FUG129" s="409"/>
      <c r="FUH129" s="409"/>
      <c r="FUI129" s="409"/>
      <c r="FUJ129" s="409"/>
      <c r="FUK129" s="409"/>
      <c r="FUL129" s="409"/>
      <c r="FUM129" s="409"/>
      <c r="FUN129" s="409"/>
      <c r="FUO129" s="409"/>
      <c r="FUP129" s="409"/>
      <c r="FUQ129" s="409"/>
      <c r="FUR129" s="409"/>
      <c r="FUS129" s="409"/>
      <c r="FUT129" s="409"/>
      <c r="FUU129" s="409"/>
      <c r="FUV129" s="409"/>
      <c r="FUW129" s="409"/>
      <c r="FUX129" s="409"/>
      <c r="FUY129" s="409"/>
      <c r="FUZ129" s="409"/>
      <c r="FVA129" s="409"/>
      <c r="FVB129" s="409"/>
      <c r="FVC129" s="409"/>
      <c r="FVD129" s="409"/>
      <c r="FVE129" s="409"/>
      <c r="FVF129" s="409"/>
      <c r="FVG129" s="409"/>
      <c r="FVH129" s="409"/>
      <c r="FVI129" s="409"/>
      <c r="FVJ129" s="409"/>
      <c r="FVK129" s="409"/>
      <c r="FVL129" s="409"/>
      <c r="FVM129" s="409"/>
      <c r="FVN129" s="409"/>
      <c r="FVO129" s="409"/>
      <c r="FVP129" s="409"/>
      <c r="FVQ129" s="409"/>
      <c r="FVR129" s="409"/>
      <c r="FVS129" s="409"/>
      <c r="FVT129" s="409"/>
      <c r="FVU129" s="409"/>
      <c r="FVV129" s="409"/>
      <c r="FVW129" s="409"/>
      <c r="FVX129" s="409"/>
      <c r="FVY129" s="409"/>
      <c r="FVZ129" s="409"/>
      <c r="FWA129" s="409"/>
      <c r="FWB129" s="409"/>
      <c r="FWC129" s="409"/>
      <c r="FWD129" s="409"/>
      <c r="FWE129" s="409"/>
      <c r="FWF129" s="409"/>
      <c r="FWG129" s="409"/>
      <c r="FWH129" s="409"/>
      <c r="FWI129" s="409"/>
      <c r="FWJ129" s="409"/>
      <c r="FWK129" s="409"/>
      <c r="FWL129" s="409"/>
      <c r="FWM129" s="409"/>
      <c r="FWN129" s="409"/>
      <c r="FWO129" s="409"/>
      <c r="FWP129" s="409"/>
      <c r="FWQ129" s="409"/>
      <c r="FWR129" s="409"/>
      <c r="FWS129" s="409"/>
      <c r="FWT129" s="409"/>
      <c r="FWU129" s="409"/>
      <c r="FWV129" s="409"/>
      <c r="FWW129" s="409"/>
      <c r="FWX129" s="409"/>
      <c r="FWY129" s="409"/>
      <c r="FWZ129" s="409"/>
      <c r="FXA129" s="409"/>
      <c r="FXB129" s="409"/>
      <c r="FXC129" s="409"/>
      <c r="FXD129" s="409"/>
      <c r="FXE129" s="409"/>
      <c r="FXF129" s="409"/>
      <c r="FXG129" s="409"/>
      <c r="FXH129" s="409"/>
      <c r="FXI129" s="409"/>
      <c r="FXJ129" s="409"/>
      <c r="FXK129" s="409"/>
      <c r="FXL129" s="409"/>
      <c r="FXM129" s="409"/>
      <c r="FXN129" s="409"/>
      <c r="FXO129" s="409"/>
      <c r="FXP129" s="409"/>
      <c r="FXQ129" s="409"/>
      <c r="FXR129" s="409"/>
      <c r="FXS129" s="409"/>
      <c r="FXT129" s="409"/>
      <c r="FXU129" s="409"/>
      <c r="FXV129" s="409"/>
      <c r="FXW129" s="409"/>
      <c r="FXX129" s="409"/>
      <c r="FXY129" s="409"/>
      <c r="FXZ129" s="409"/>
      <c r="FYA129" s="409"/>
      <c r="FYB129" s="409"/>
      <c r="FYC129" s="409"/>
      <c r="FYD129" s="409"/>
      <c r="FYE129" s="409"/>
      <c r="FYF129" s="409"/>
      <c r="FYG129" s="409"/>
      <c r="FYH129" s="409"/>
      <c r="FYI129" s="409"/>
      <c r="FYJ129" s="409"/>
      <c r="FYK129" s="409"/>
      <c r="FYL129" s="409"/>
      <c r="FYM129" s="409"/>
      <c r="FYN129" s="409"/>
      <c r="FYO129" s="409"/>
      <c r="FYP129" s="409"/>
      <c r="FYQ129" s="409"/>
      <c r="FYR129" s="409"/>
      <c r="FYS129" s="409"/>
      <c r="FYT129" s="409"/>
      <c r="FYU129" s="409"/>
      <c r="FYV129" s="409"/>
      <c r="FYW129" s="409"/>
      <c r="FYX129" s="409"/>
      <c r="FYY129" s="409"/>
      <c r="FYZ129" s="409"/>
      <c r="FZA129" s="409"/>
      <c r="FZB129" s="409"/>
      <c r="FZC129" s="409"/>
      <c r="FZD129" s="409"/>
      <c r="FZE129" s="409"/>
      <c r="FZF129" s="409"/>
      <c r="FZG129" s="409"/>
      <c r="FZH129" s="409"/>
      <c r="FZI129" s="409"/>
      <c r="FZJ129" s="409"/>
      <c r="FZK129" s="409"/>
      <c r="FZL129" s="409"/>
      <c r="FZM129" s="409"/>
      <c r="FZN129" s="409"/>
      <c r="FZO129" s="409"/>
      <c r="FZP129" s="409"/>
      <c r="FZQ129" s="409"/>
      <c r="FZR129" s="409"/>
      <c r="FZS129" s="409"/>
      <c r="FZT129" s="409"/>
      <c r="FZU129" s="409"/>
      <c r="FZV129" s="409"/>
      <c r="FZW129" s="409"/>
      <c r="FZX129" s="409"/>
      <c r="FZY129" s="409"/>
      <c r="FZZ129" s="409"/>
      <c r="GAA129" s="409"/>
      <c r="GAB129" s="409"/>
      <c r="GAC129" s="409"/>
      <c r="GAD129" s="409"/>
      <c r="GAE129" s="409"/>
      <c r="GAF129" s="409"/>
      <c r="GAG129" s="409"/>
      <c r="GAH129" s="409"/>
      <c r="GAI129" s="409"/>
      <c r="GAJ129" s="409"/>
      <c r="GAK129" s="409"/>
      <c r="GAL129" s="409"/>
      <c r="GAM129" s="409"/>
      <c r="GAN129" s="409"/>
      <c r="GAO129" s="409"/>
      <c r="GAP129" s="409"/>
      <c r="GAQ129" s="409"/>
      <c r="GAR129" s="409"/>
      <c r="GAS129" s="409"/>
      <c r="GAT129" s="409"/>
      <c r="GAU129" s="409"/>
      <c r="GAV129" s="409"/>
      <c r="GAW129" s="409"/>
      <c r="GAX129" s="409"/>
      <c r="GAY129" s="409"/>
      <c r="GAZ129" s="409"/>
      <c r="GBA129" s="409"/>
      <c r="GBB129" s="409"/>
      <c r="GBC129" s="409"/>
      <c r="GBD129" s="409"/>
      <c r="GBE129" s="409"/>
      <c r="GBF129" s="409"/>
      <c r="GBG129" s="409"/>
      <c r="GBH129" s="409"/>
      <c r="GBI129" s="409"/>
      <c r="GBJ129" s="409"/>
      <c r="GBK129" s="409"/>
      <c r="GBL129" s="409"/>
      <c r="GBM129" s="409"/>
      <c r="GBN129" s="409"/>
      <c r="GBO129" s="409"/>
      <c r="GBP129" s="409"/>
      <c r="GBQ129" s="409"/>
      <c r="GBR129" s="409"/>
      <c r="GBS129" s="409"/>
      <c r="GBT129" s="409"/>
      <c r="GBU129" s="409"/>
      <c r="GBV129" s="409"/>
      <c r="GBW129" s="409"/>
      <c r="GBX129" s="409"/>
      <c r="GBY129" s="409"/>
      <c r="GBZ129" s="409"/>
      <c r="GCA129" s="409"/>
      <c r="GCB129" s="409"/>
      <c r="GCC129" s="409"/>
      <c r="GCD129" s="409"/>
      <c r="GCE129" s="409"/>
      <c r="GCF129" s="409"/>
      <c r="GCG129" s="409"/>
      <c r="GCH129" s="409"/>
      <c r="GCI129" s="409"/>
      <c r="GCJ129" s="409"/>
      <c r="GCK129" s="409"/>
      <c r="GCL129" s="409"/>
      <c r="GCM129" s="409"/>
      <c r="GCN129" s="409"/>
      <c r="GCO129" s="409"/>
      <c r="GCP129" s="409"/>
      <c r="GCQ129" s="409"/>
      <c r="GCR129" s="409"/>
      <c r="GCS129" s="409"/>
      <c r="GCT129" s="409"/>
      <c r="GCU129" s="409"/>
      <c r="GCV129" s="409"/>
      <c r="GCW129" s="409"/>
      <c r="GCX129" s="409"/>
      <c r="GCY129" s="409"/>
      <c r="GCZ129" s="409"/>
      <c r="GDA129" s="409"/>
      <c r="GDB129" s="409"/>
      <c r="GDC129" s="409"/>
      <c r="GDD129" s="409"/>
      <c r="GDE129" s="409"/>
      <c r="GDF129" s="409"/>
      <c r="GDG129" s="409"/>
      <c r="GDH129" s="409"/>
      <c r="GDI129" s="409"/>
      <c r="GDJ129" s="409"/>
      <c r="GDK129" s="409"/>
      <c r="GDL129" s="409"/>
      <c r="GDM129" s="409"/>
      <c r="GDN129" s="409"/>
      <c r="GDO129" s="409"/>
      <c r="GDP129" s="409"/>
      <c r="GDQ129" s="409"/>
      <c r="GDR129" s="409"/>
      <c r="GDS129" s="409"/>
      <c r="GDT129" s="409"/>
      <c r="GDU129" s="409"/>
      <c r="GDV129" s="409"/>
      <c r="GDW129" s="409"/>
      <c r="GDX129" s="409"/>
      <c r="GDY129" s="409"/>
      <c r="GDZ129" s="409"/>
      <c r="GEA129" s="409"/>
      <c r="GEB129" s="409"/>
      <c r="GEC129" s="409"/>
      <c r="GED129" s="409"/>
      <c r="GEE129" s="409"/>
      <c r="GEF129" s="409"/>
      <c r="GEG129" s="409"/>
      <c r="GEH129" s="409"/>
      <c r="GEI129" s="409"/>
      <c r="GEJ129" s="409"/>
      <c r="GEK129" s="409"/>
      <c r="GEL129" s="409"/>
      <c r="GEM129" s="409"/>
      <c r="GEN129" s="409"/>
      <c r="GEO129" s="409"/>
      <c r="GEP129" s="409"/>
      <c r="GEQ129" s="409"/>
      <c r="GER129" s="409"/>
      <c r="GES129" s="409"/>
      <c r="GET129" s="409"/>
      <c r="GEU129" s="409"/>
      <c r="GEV129" s="409"/>
      <c r="GEW129" s="409"/>
      <c r="GEX129" s="409"/>
      <c r="GEY129" s="409"/>
      <c r="GEZ129" s="409"/>
      <c r="GFA129" s="409"/>
      <c r="GFB129" s="409"/>
      <c r="GFC129" s="409"/>
      <c r="GFD129" s="409"/>
      <c r="GFE129" s="409"/>
      <c r="GFF129" s="409"/>
      <c r="GFG129" s="409"/>
      <c r="GFH129" s="409"/>
      <c r="GFI129" s="409"/>
      <c r="GFJ129" s="409"/>
      <c r="GFK129" s="409"/>
      <c r="GFL129" s="409"/>
      <c r="GFM129" s="409"/>
      <c r="GFN129" s="409"/>
      <c r="GFO129" s="409"/>
      <c r="GFP129" s="409"/>
      <c r="GFQ129" s="409"/>
      <c r="GFR129" s="409"/>
      <c r="GFS129" s="409"/>
      <c r="GFT129" s="409"/>
      <c r="GFU129" s="409"/>
      <c r="GFV129" s="409"/>
      <c r="GFW129" s="409"/>
      <c r="GFX129" s="409"/>
      <c r="GFY129" s="409"/>
      <c r="GFZ129" s="409"/>
      <c r="GGA129" s="409"/>
      <c r="GGB129" s="409"/>
      <c r="GGC129" s="409"/>
      <c r="GGD129" s="409"/>
      <c r="GGE129" s="409"/>
      <c r="GGF129" s="409"/>
      <c r="GGG129" s="409"/>
      <c r="GGH129" s="409"/>
      <c r="GGI129" s="409"/>
      <c r="GGJ129" s="409"/>
      <c r="GGK129" s="409"/>
      <c r="GGL129" s="409"/>
      <c r="GGM129" s="409"/>
      <c r="GGN129" s="409"/>
      <c r="GGO129" s="409"/>
      <c r="GGP129" s="409"/>
      <c r="GGQ129" s="409"/>
      <c r="GGR129" s="409"/>
      <c r="GGS129" s="409"/>
      <c r="GGT129" s="409"/>
      <c r="GGU129" s="409"/>
      <c r="GGV129" s="409"/>
      <c r="GGW129" s="409"/>
      <c r="GGX129" s="409"/>
      <c r="GGY129" s="409"/>
      <c r="GGZ129" s="409"/>
      <c r="GHA129" s="409"/>
      <c r="GHB129" s="409"/>
      <c r="GHC129" s="409"/>
      <c r="GHD129" s="409"/>
      <c r="GHE129" s="409"/>
      <c r="GHF129" s="409"/>
      <c r="GHG129" s="409"/>
      <c r="GHH129" s="409"/>
      <c r="GHI129" s="409"/>
      <c r="GHJ129" s="409"/>
      <c r="GHK129" s="409"/>
      <c r="GHL129" s="409"/>
      <c r="GHM129" s="409"/>
      <c r="GHN129" s="409"/>
      <c r="GHO129" s="409"/>
      <c r="GHP129" s="409"/>
      <c r="GHQ129" s="409"/>
      <c r="GHR129" s="409"/>
      <c r="GHS129" s="409"/>
      <c r="GHT129" s="409"/>
      <c r="GHU129" s="409"/>
      <c r="GHV129" s="409"/>
      <c r="GHW129" s="409"/>
      <c r="GHX129" s="409"/>
      <c r="GHY129" s="409"/>
      <c r="GHZ129" s="409"/>
      <c r="GIA129" s="409"/>
      <c r="GIB129" s="409"/>
      <c r="GIC129" s="409"/>
      <c r="GID129" s="409"/>
      <c r="GIE129" s="409"/>
      <c r="GIF129" s="409"/>
      <c r="GIG129" s="409"/>
      <c r="GIH129" s="409"/>
      <c r="GII129" s="409"/>
      <c r="GIJ129" s="409"/>
      <c r="GIK129" s="409"/>
      <c r="GIL129" s="409"/>
      <c r="GIM129" s="409"/>
      <c r="GIN129" s="409"/>
      <c r="GIO129" s="409"/>
      <c r="GIP129" s="409"/>
      <c r="GIQ129" s="409"/>
      <c r="GIR129" s="409"/>
      <c r="GIS129" s="409"/>
      <c r="GIT129" s="409"/>
      <c r="GIU129" s="409"/>
      <c r="GIV129" s="409"/>
      <c r="GIW129" s="409"/>
      <c r="GIX129" s="409"/>
      <c r="GIY129" s="409"/>
      <c r="GIZ129" s="409"/>
      <c r="GJA129" s="409"/>
      <c r="GJB129" s="409"/>
      <c r="GJC129" s="409"/>
      <c r="GJD129" s="409"/>
      <c r="GJE129" s="409"/>
      <c r="GJF129" s="409"/>
      <c r="GJG129" s="409"/>
      <c r="GJH129" s="409"/>
      <c r="GJI129" s="409"/>
      <c r="GJJ129" s="409"/>
      <c r="GJK129" s="409"/>
      <c r="GJL129" s="409"/>
      <c r="GJM129" s="409"/>
      <c r="GJN129" s="409"/>
      <c r="GJO129" s="409"/>
      <c r="GJP129" s="409"/>
      <c r="GJQ129" s="409"/>
      <c r="GJR129" s="409"/>
      <c r="GJS129" s="409"/>
      <c r="GJT129" s="409"/>
      <c r="GJU129" s="409"/>
      <c r="GJV129" s="409"/>
      <c r="GJW129" s="409"/>
      <c r="GJX129" s="409"/>
      <c r="GJY129" s="409"/>
      <c r="GJZ129" s="409"/>
      <c r="GKA129" s="409"/>
      <c r="GKB129" s="409"/>
      <c r="GKC129" s="409"/>
      <c r="GKD129" s="409"/>
      <c r="GKE129" s="409"/>
      <c r="GKF129" s="409"/>
      <c r="GKG129" s="409"/>
      <c r="GKH129" s="409"/>
      <c r="GKI129" s="409"/>
      <c r="GKJ129" s="409"/>
      <c r="GKK129" s="409"/>
      <c r="GKL129" s="409"/>
      <c r="GKM129" s="409"/>
      <c r="GKN129" s="409"/>
      <c r="GKO129" s="409"/>
      <c r="GKP129" s="409"/>
      <c r="GKQ129" s="409"/>
      <c r="GKR129" s="409"/>
      <c r="GKS129" s="409"/>
      <c r="GKT129" s="409"/>
      <c r="GKU129" s="409"/>
      <c r="GKV129" s="409"/>
      <c r="GKW129" s="409"/>
      <c r="GKX129" s="409"/>
      <c r="GKY129" s="409"/>
      <c r="GKZ129" s="409"/>
      <c r="GLA129" s="409"/>
      <c r="GLB129" s="409"/>
      <c r="GLC129" s="409"/>
      <c r="GLD129" s="409"/>
      <c r="GLE129" s="409"/>
      <c r="GLF129" s="409"/>
      <c r="GLG129" s="409"/>
      <c r="GLH129" s="409"/>
      <c r="GLI129" s="409"/>
      <c r="GLJ129" s="409"/>
      <c r="GLK129" s="409"/>
      <c r="GLL129" s="409"/>
      <c r="GLM129" s="409"/>
      <c r="GLN129" s="409"/>
      <c r="GLO129" s="409"/>
      <c r="GLP129" s="409"/>
      <c r="GLQ129" s="409"/>
      <c r="GLR129" s="409"/>
      <c r="GLS129" s="409"/>
      <c r="GLT129" s="409"/>
      <c r="GLU129" s="409"/>
      <c r="GLV129" s="409"/>
      <c r="GLW129" s="409"/>
      <c r="GLX129" s="409"/>
      <c r="GLY129" s="409"/>
      <c r="GLZ129" s="409"/>
      <c r="GMA129" s="409"/>
      <c r="GMB129" s="409"/>
      <c r="GMC129" s="409"/>
      <c r="GMD129" s="409"/>
      <c r="GME129" s="409"/>
      <c r="GMF129" s="409"/>
      <c r="GMG129" s="409"/>
      <c r="GMH129" s="409"/>
      <c r="GMI129" s="409"/>
      <c r="GMJ129" s="409"/>
      <c r="GMK129" s="409"/>
      <c r="GML129" s="409"/>
      <c r="GMM129" s="409"/>
      <c r="GMN129" s="409"/>
      <c r="GMO129" s="409"/>
      <c r="GMP129" s="409"/>
      <c r="GMQ129" s="409"/>
      <c r="GMR129" s="409"/>
      <c r="GMS129" s="409"/>
      <c r="GMT129" s="409"/>
      <c r="GMU129" s="409"/>
      <c r="GMV129" s="409"/>
      <c r="GMW129" s="409"/>
      <c r="GMX129" s="409"/>
      <c r="GMY129" s="409"/>
      <c r="GMZ129" s="409"/>
      <c r="GNA129" s="409"/>
      <c r="GNB129" s="409"/>
      <c r="GNC129" s="409"/>
      <c r="GND129" s="409"/>
      <c r="GNE129" s="409"/>
      <c r="GNF129" s="409"/>
      <c r="GNG129" s="409"/>
      <c r="GNH129" s="409"/>
      <c r="GNI129" s="409"/>
      <c r="GNJ129" s="409"/>
      <c r="GNK129" s="409"/>
      <c r="GNL129" s="409"/>
      <c r="GNM129" s="409"/>
      <c r="GNN129" s="409"/>
      <c r="GNO129" s="409"/>
      <c r="GNP129" s="409"/>
      <c r="GNQ129" s="409"/>
      <c r="GNR129" s="409"/>
      <c r="GNS129" s="409"/>
      <c r="GNT129" s="409"/>
      <c r="GNU129" s="409"/>
      <c r="GNV129" s="409"/>
      <c r="GNW129" s="409"/>
      <c r="GNX129" s="409"/>
      <c r="GNY129" s="409"/>
      <c r="GNZ129" s="409"/>
      <c r="GOA129" s="409"/>
      <c r="GOB129" s="409"/>
      <c r="GOC129" s="409"/>
      <c r="GOD129" s="409"/>
      <c r="GOE129" s="409"/>
      <c r="GOF129" s="409"/>
      <c r="GOG129" s="409"/>
      <c r="GOH129" s="409"/>
      <c r="GOI129" s="409"/>
      <c r="GOJ129" s="409"/>
      <c r="GOK129" s="409"/>
      <c r="GOL129" s="409"/>
      <c r="GOM129" s="409"/>
      <c r="GON129" s="409"/>
      <c r="GOO129" s="409"/>
      <c r="GOP129" s="409"/>
      <c r="GOQ129" s="409"/>
      <c r="GOR129" s="409"/>
      <c r="GOS129" s="409"/>
      <c r="GOT129" s="409"/>
      <c r="GOU129" s="409"/>
      <c r="GOV129" s="409"/>
      <c r="GOW129" s="409"/>
      <c r="GOX129" s="409"/>
      <c r="GOY129" s="409"/>
      <c r="GOZ129" s="409"/>
      <c r="GPA129" s="409"/>
      <c r="GPB129" s="409"/>
      <c r="GPC129" s="409"/>
      <c r="GPD129" s="409"/>
      <c r="GPE129" s="409"/>
      <c r="GPF129" s="409"/>
      <c r="GPG129" s="409"/>
      <c r="GPH129" s="409"/>
      <c r="GPI129" s="409"/>
      <c r="GPJ129" s="409"/>
      <c r="GPK129" s="409"/>
      <c r="GPL129" s="409"/>
      <c r="GPM129" s="409"/>
      <c r="GPN129" s="409"/>
      <c r="GPO129" s="409"/>
      <c r="GPP129" s="409"/>
      <c r="GPQ129" s="409"/>
      <c r="GPR129" s="409"/>
      <c r="GPS129" s="409"/>
      <c r="GPT129" s="409"/>
      <c r="GPU129" s="409"/>
      <c r="GPV129" s="409"/>
      <c r="GPW129" s="409"/>
      <c r="GPX129" s="409"/>
      <c r="GPY129" s="409"/>
      <c r="GPZ129" s="409"/>
      <c r="GQA129" s="409"/>
      <c r="GQB129" s="409"/>
      <c r="GQC129" s="409"/>
      <c r="GQD129" s="409"/>
      <c r="GQE129" s="409"/>
      <c r="GQF129" s="409"/>
      <c r="GQG129" s="409"/>
      <c r="GQH129" s="409"/>
      <c r="GQI129" s="409"/>
      <c r="GQJ129" s="409"/>
      <c r="GQK129" s="409"/>
      <c r="GQL129" s="409"/>
      <c r="GQM129" s="409"/>
      <c r="GQN129" s="409"/>
      <c r="GQO129" s="409"/>
      <c r="GQP129" s="409"/>
      <c r="GQQ129" s="409"/>
      <c r="GQR129" s="409"/>
      <c r="GQS129" s="409"/>
      <c r="GQT129" s="409"/>
      <c r="GQU129" s="409"/>
      <c r="GQV129" s="409"/>
      <c r="GQW129" s="409"/>
      <c r="GQX129" s="409"/>
      <c r="GQY129" s="409"/>
      <c r="GQZ129" s="409"/>
      <c r="GRA129" s="409"/>
      <c r="GRB129" s="409"/>
      <c r="GRC129" s="409"/>
      <c r="GRD129" s="409"/>
      <c r="GRE129" s="409"/>
      <c r="GRF129" s="409"/>
      <c r="GRG129" s="409"/>
      <c r="GRH129" s="409"/>
      <c r="GRI129" s="409"/>
      <c r="GRJ129" s="409"/>
      <c r="GRK129" s="409"/>
      <c r="GRL129" s="409"/>
      <c r="GRM129" s="409"/>
      <c r="GRN129" s="409"/>
      <c r="GRO129" s="409"/>
      <c r="GRP129" s="409"/>
      <c r="GRQ129" s="409"/>
      <c r="GRR129" s="409"/>
      <c r="GRS129" s="409"/>
      <c r="GRT129" s="409"/>
      <c r="GRU129" s="409"/>
      <c r="GRV129" s="409"/>
      <c r="GRW129" s="409"/>
      <c r="GRX129" s="409"/>
      <c r="GRY129" s="409"/>
      <c r="GRZ129" s="409"/>
      <c r="GSA129" s="409"/>
      <c r="GSB129" s="409"/>
      <c r="GSC129" s="409"/>
      <c r="GSD129" s="409"/>
      <c r="GSE129" s="409"/>
      <c r="GSF129" s="409"/>
      <c r="GSG129" s="409"/>
      <c r="GSH129" s="409"/>
      <c r="GSI129" s="409"/>
      <c r="GSJ129" s="409"/>
      <c r="GSK129" s="409"/>
      <c r="GSL129" s="409"/>
      <c r="GSM129" s="409"/>
      <c r="GSN129" s="409"/>
      <c r="GSO129" s="409"/>
      <c r="GSP129" s="409"/>
      <c r="GSQ129" s="409"/>
      <c r="GSR129" s="409"/>
      <c r="GSS129" s="409"/>
      <c r="GST129" s="409"/>
      <c r="GSU129" s="409"/>
      <c r="GSV129" s="409"/>
      <c r="GSW129" s="409"/>
      <c r="GSX129" s="409"/>
      <c r="GSY129" s="409"/>
      <c r="GSZ129" s="409"/>
      <c r="GTA129" s="409"/>
      <c r="GTB129" s="409"/>
      <c r="GTC129" s="409"/>
      <c r="GTD129" s="409"/>
      <c r="GTE129" s="409"/>
      <c r="GTF129" s="409"/>
      <c r="GTG129" s="409"/>
      <c r="GTH129" s="409"/>
      <c r="GTI129" s="409"/>
      <c r="GTJ129" s="409"/>
      <c r="GTK129" s="409"/>
      <c r="GTL129" s="409"/>
      <c r="GTM129" s="409"/>
      <c r="GTN129" s="409"/>
      <c r="GTO129" s="409"/>
      <c r="GTP129" s="409"/>
      <c r="GTQ129" s="409"/>
      <c r="GTR129" s="409"/>
      <c r="GTS129" s="409"/>
      <c r="GTT129" s="409"/>
      <c r="GTU129" s="409"/>
      <c r="GTV129" s="409"/>
      <c r="GTW129" s="409"/>
      <c r="GTX129" s="409"/>
      <c r="GTY129" s="409"/>
      <c r="GTZ129" s="409"/>
      <c r="GUA129" s="409"/>
      <c r="GUB129" s="409"/>
      <c r="GUC129" s="409"/>
      <c r="GUD129" s="409"/>
      <c r="GUE129" s="409"/>
      <c r="GUF129" s="409"/>
      <c r="GUG129" s="409"/>
      <c r="GUH129" s="409"/>
      <c r="GUI129" s="409"/>
      <c r="GUJ129" s="409"/>
      <c r="GUK129" s="409"/>
      <c r="GUL129" s="409"/>
      <c r="GUM129" s="409"/>
      <c r="GUN129" s="409"/>
      <c r="GUO129" s="409"/>
      <c r="GUP129" s="409"/>
      <c r="GUQ129" s="409"/>
      <c r="GUR129" s="409"/>
      <c r="GUS129" s="409"/>
      <c r="GUT129" s="409"/>
      <c r="GUU129" s="409"/>
      <c r="GUV129" s="409"/>
      <c r="GUW129" s="409"/>
      <c r="GUX129" s="409"/>
      <c r="GUY129" s="409"/>
      <c r="GUZ129" s="409"/>
      <c r="GVA129" s="409"/>
      <c r="GVB129" s="409"/>
      <c r="GVC129" s="409"/>
      <c r="GVD129" s="409"/>
      <c r="GVE129" s="409"/>
      <c r="GVF129" s="409"/>
      <c r="GVG129" s="409"/>
      <c r="GVH129" s="409"/>
      <c r="GVI129" s="409"/>
      <c r="GVJ129" s="409"/>
      <c r="GVK129" s="409"/>
      <c r="GVL129" s="409"/>
      <c r="GVM129" s="409"/>
      <c r="GVN129" s="409"/>
      <c r="GVO129" s="409"/>
      <c r="GVP129" s="409"/>
      <c r="GVQ129" s="409"/>
      <c r="GVR129" s="409"/>
      <c r="GVS129" s="409"/>
      <c r="GVT129" s="409"/>
      <c r="GVU129" s="409"/>
      <c r="GVV129" s="409"/>
      <c r="GVW129" s="409"/>
      <c r="GVX129" s="409"/>
      <c r="GVY129" s="409"/>
      <c r="GVZ129" s="409"/>
      <c r="GWA129" s="409"/>
      <c r="GWB129" s="409"/>
      <c r="GWC129" s="409"/>
      <c r="GWD129" s="409"/>
      <c r="GWE129" s="409"/>
      <c r="GWF129" s="409"/>
      <c r="GWG129" s="409"/>
      <c r="GWH129" s="409"/>
      <c r="GWI129" s="409"/>
      <c r="GWJ129" s="409"/>
      <c r="GWK129" s="409"/>
      <c r="GWL129" s="409"/>
      <c r="GWM129" s="409"/>
      <c r="GWN129" s="409"/>
      <c r="GWO129" s="409"/>
      <c r="GWP129" s="409"/>
      <c r="GWQ129" s="409"/>
      <c r="GWR129" s="409"/>
      <c r="GWS129" s="409"/>
      <c r="GWT129" s="409"/>
      <c r="GWU129" s="409"/>
      <c r="GWV129" s="409"/>
      <c r="GWW129" s="409"/>
      <c r="GWX129" s="409"/>
      <c r="GWY129" s="409"/>
      <c r="GWZ129" s="409"/>
      <c r="GXA129" s="409"/>
      <c r="GXB129" s="409"/>
      <c r="GXC129" s="409"/>
      <c r="GXD129" s="409"/>
      <c r="GXE129" s="409"/>
      <c r="GXF129" s="409"/>
      <c r="GXG129" s="409"/>
      <c r="GXH129" s="409"/>
      <c r="GXI129" s="409"/>
      <c r="GXJ129" s="409"/>
      <c r="GXK129" s="409"/>
      <c r="GXL129" s="409"/>
      <c r="GXM129" s="409"/>
      <c r="GXN129" s="409"/>
      <c r="GXO129" s="409"/>
      <c r="GXP129" s="409"/>
      <c r="GXQ129" s="409"/>
      <c r="GXR129" s="409"/>
      <c r="GXS129" s="409"/>
      <c r="GXT129" s="409"/>
      <c r="GXU129" s="409"/>
      <c r="GXV129" s="409"/>
      <c r="GXW129" s="409"/>
      <c r="GXX129" s="409"/>
      <c r="GXY129" s="409"/>
      <c r="GXZ129" s="409"/>
      <c r="GYA129" s="409"/>
      <c r="GYB129" s="409"/>
      <c r="GYC129" s="409"/>
      <c r="GYD129" s="409"/>
      <c r="GYE129" s="409"/>
      <c r="GYF129" s="409"/>
      <c r="GYG129" s="409"/>
      <c r="GYH129" s="409"/>
      <c r="GYI129" s="409"/>
      <c r="GYJ129" s="409"/>
      <c r="GYK129" s="409"/>
      <c r="GYL129" s="409"/>
      <c r="GYM129" s="409"/>
      <c r="GYN129" s="409"/>
      <c r="GYO129" s="409"/>
      <c r="GYP129" s="409"/>
      <c r="GYQ129" s="409"/>
      <c r="GYR129" s="409"/>
      <c r="GYS129" s="409"/>
      <c r="GYT129" s="409"/>
      <c r="GYU129" s="409"/>
      <c r="GYV129" s="409"/>
      <c r="GYW129" s="409"/>
      <c r="GYX129" s="409"/>
      <c r="GYY129" s="409"/>
      <c r="GYZ129" s="409"/>
      <c r="GZA129" s="409"/>
      <c r="GZB129" s="409"/>
      <c r="GZC129" s="409"/>
      <c r="GZD129" s="409"/>
      <c r="GZE129" s="409"/>
      <c r="GZF129" s="409"/>
      <c r="GZG129" s="409"/>
      <c r="GZH129" s="409"/>
      <c r="GZI129" s="409"/>
      <c r="GZJ129" s="409"/>
      <c r="GZK129" s="409"/>
      <c r="GZL129" s="409"/>
      <c r="GZM129" s="409"/>
      <c r="GZN129" s="409"/>
      <c r="GZO129" s="409"/>
      <c r="GZP129" s="409"/>
      <c r="GZQ129" s="409"/>
      <c r="GZR129" s="409"/>
      <c r="GZS129" s="409"/>
      <c r="GZT129" s="409"/>
      <c r="GZU129" s="409"/>
      <c r="GZV129" s="409"/>
      <c r="GZW129" s="409"/>
      <c r="GZX129" s="409"/>
      <c r="GZY129" s="409"/>
      <c r="GZZ129" s="409"/>
      <c r="HAA129" s="409"/>
      <c r="HAB129" s="409"/>
      <c r="HAC129" s="409"/>
      <c r="HAD129" s="409"/>
      <c r="HAE129" s="409"/>
      <c r="HAF129" s="409"/>
      <c r="HAG129" s="409"/>
      <c r="HAH129" s="409"/>
      <c r="HAI129" s="409"/>
      <c r="HAJ129" s="409"/>
      <c r="HAK129" s="409"/>
      <c r="HAL129" s="409"/>
      <c r="HAM129" s="409"/>
      <c r="HAN129" s="409"/>
      <c r="HAO129" s="409"/>
      <c r="HAP129" s="409"/>
      <c r="HAQ129" s="409"/>
      <c r="HAR129" s="409"/>
      <c r="HAS129" s="409"/>
      <c r="HAT129" s="409"/>
      <c r="HAU129" s="409"/>
      <c r="HAV129" s="409"/>
      <c r="HAW129" s="409"/>
      <c r="HAX129" s="409"/>
      <c r="HAY129" s="409"/>
      <c r="HAZ129" s="409"/>
      <c r="HBA129" s="409"/>
      <c r="HBB129" s="409"/>
      <c r="HBC129" s="409"/>
      <c r="HBD129" s="409"/>
      <c r="HBE129" s="409"/>
      <c r="HBF129" s="409"/>
      <c r="HBG129" s="409"/>
      <c r="HBH129" s="409"/>
      <c r="HBI129" s="409"/>
      <c r="HBJ129" s="409"/>
      <c r="HBK129" s="409"/>
      <c r="HBL129" s="409"/>
      <c r="HBM129" s="409"/>
      <c r="HBN129" s="409"/>
      <c r="HBO129" s="409"/>
      <c r="HBP129" s="409"/>
      <c r="HBQ129" s="409"/>
      <c r="HBR129" s="409"/>
      <c r="HBS129" s="409"/>
      <c r="HBT129" s="409"/>
      <c r="HBU129" s="409"/>
      <c r="HBV129" s="409"/>
      <c r="HBW129" s="409"/>
      <c r="HBX129" s="409"/>
      <c r="HBY129" s="409"/>
      <c r="HBZ129" s="409"/>
      <c r="HCA129" s="409"/>
      <c r="HCB129" s="409"/>
      <c r="HCC129" s="409"/>
      <c r="HCD129" s="409"/>
      <c r="HCE129" s="409"/>
      <c r="HCF129" s="409"/>
      <c r="HCG129" s="409"/>
      <c r="HCH129" s="409"/>
      <c r="HCI129" s="409"/>
      <c r="HCJ129" s="409"/>
      <c r="HCK129" s="409"/>
      <c r="HCL129" s="409"/>
      <c r="HCM129" s="409"/>
      <c r="HCN129" s="409"/>
      <c r="HCO129" s="409"/>
      <c r="HCP129" s="409"/>
      <c r="HCQ129" s="409"/>
      <c r="HCR129" s="409"/>
      <c r="HCS129" s="409"/>
      <c r="HCT129" s="409"/>
      <c r="HCU129" s="409"/>
      <c r="HCV129" s="409"/>
      <c r="HCW129" s="409"/>
      <c r="HCX129" s="409"/>
      <c r="HCY129" s="409"/>
      <c r="HCZ129" s="409"/>
      <c r="HDA129" s="409"/>
      <c r="HDB129" s="409"/>
      <c r="HDC129" s="409"/>
      <c r="HDD129" s="409"/>
      <c r="HDE129" s="409"/>
      <c r="HDF129" s="409"/>
      <c r="HDG129" s="409"/>
      <c r="HDH129" s="409"/>
      <c r="HDI129" s="409"/>
      <c r="HDJ129" s="409"/>
      <c r="HDK129" s="409"/>
      <c r="HDL129" s="409"/>
      <c r="HDM129" s="409"/>
      <c r="HDN129" s="409"/>
      <c r="HDO129" s="409"/>
      <c r="HDP129" s="409"/>
      <c r="HDQ129" s="409"/>
      <c r="HDR129" s="409"/>
      <c r="HDS129" s="409"/>
      <c r="HDT129" s="409"/>
      <c r="HDU129" s="409"/>
      <c r="HDV129" s="409"/>
      <c r="HDW129" s="409"/>
      <c r="HDX129" s="409"/>
      <c r="HDY129" s="409"/>
      <c r="HDZ129" s="409"/>
      <c r="HEA129" s="409"/>
      <c r="HEB129" s="409"/>
      <c r="HEC129" s="409"/>
      <c r="HED129" s="409"/>
      <c r="HEE129" s="409"/>
      <c r="HEF129" s="409"/>
      <c r="HEG129" s="409"/>
      <c r="HEH129" s="409"/>
      <c r="HEI129" s="409"/>
      <c r="HEJ129" s="409"/>
      <c r="HEK129" s="409"/>
      <c r="HEL129" s="409"/>
      <c r="HEM129" s="409"/>
      <c r="HEN129" s="409"/>
      <c r="HEO129" s="409"/>
      <c r="HEP129" s="409"/>
      <c r="HEQ129" s="409"/>
      <c r="HER129" s="409"/>
      <c r="HES129" s="409"/>
      <c r="HET129" s="409"/>
      <c r="HEU129" s="409"/>
      <c r="HEV129" s="409"/>
      <c r="HEW129" s="409"/>
      <c r="HEX129" s="409"/>
      <c r="HEY129" s="409"/>
      <c r="HEZ129" s="409"/>
      <c r="HFA129" s="409"/>
      <c r="HFB129" s="409"/>
      <c r="HFC129" s="409"/>
      <c r="HFD129" s="409"/>
      <c r="HFE129" s="409"/>
      <c r="HFF129" s="409"/>
      <c r="HFG129" s="409"/>
      <c r="HFH129" s="409"/>
      <c r="HFI129" s="409"/>
      <c r="HFJ129" s="409"/>
      <c r="HFK129" s="409"/>
      <c r="HFL129" s="409"/>
      <c r="HFM129" s="409"/>
      <c r="HFN129" s="409"/>
      <c r="HFO129" s="409"/>
      <c r="HFP129" s="409"/>
      <c r="HFQ129" s="409"/>
      <c r="HFR129" s="409"/>
      <c r="HFS129" s="409"/>
      <c r="HFT129" s="409"/>
      <c r="HFU129" s="409"/>
      <c r="HFV129" s="409"/>
      <c r="HFW129" s="409"/>
      <c r="HFX129" s="409"/>
      <c r="HFY129" s="409"/>
      <c r="HFZ129" s="409"/>
      <c r="HGA129" s="409"/>
      <c r="HGB129" s="409"/>
      <c r="HGC129" s="409"/>
      <c r="HGD129" s="409"/>
      <c r="HGE129" s="409"/>
      <c r="HGF129" s="409"/>
      <c r="HGG129" s="409"/>
      <c r="HGH129" s="409"/>
      <c r="HGI129" s="409"/>
      <c r="HGJ129" s="409"/>
      <c r="HGK129" s="409"/>
      <c r="HGL129" s="409"/>
      <c r="HGM129" s="409"/>
      <c r="HGN129" s="409"/>
      <c r="HGO129" s="409"/>
      <c r="HGP129" s="409"/>
      <c r="HGQ129" s="409"/>
      <c r="HGR129" s="409"/>
      <c r="HGS129" s="409"/>
      <c r="HGT129" s="409"/>
      <c r="HGU129" s="409"/>
      <c r="HGV129" s="409"/>
      <c r="HGW129" s="409"/>
      <c r="HGX129" s="409"/>
      <c r="HGY129" s="409"/>
      <c r="HGZ129" s="409"/>
      <c r="HHA129" s="409"/>
      <c r="HHB129" s="409"/>
      <c r="HHC129" s="409"/>
      <c r="HHD129" s="409"/>
      <c r="HHE129" s="409"/>
      <c r="HHF129" s="409"/>
      <c r="HHG129" s="409"/>
      <c r="HHH129" s="409"/>
      <c r="HHI129" s="409"/>
      <c r="HHJ129" s="409"/>
      <c r="HHK129" s="409"/>
      <c r="HHL129" s="409"/>
      <c r="HHM129" s="409"/>
      <c r="HHN129" s="409"/>
      <c r="HHO129" s="409"/>
      <c r="HHP129" s="409"/>
      <c r="HHQ129" s="409"/>
      <c r="HHR129" s="409"/>
      <c r="HHS129" s="409"/>
      <c r="HHT129" s="409"/>
      <c r="HHU129" s="409"/>
      <c r="HHV129" s="409"/>
      <c r="HHW129" s="409"/>
      <c r="HHX129" s="409"/>
      <c r="HHY129" s="409"/>
      <c r="HHZ129" s="409"/>
      <c r="HIA129" s="409"/>
      <c r="HIB129" s="409"/>
      <c r="HIC129" s="409"/>
      <c r="HID129" s="409"/>
      <c r="HIE129" s="409"/>
      <c r="HIF129" s="409"/>
      <c r="HIG129" s="409"/>
      <c r="HIH129" s="409"/>
      <c r="HII129" s="409"/>
      <c r="HIJ129" s="409"/>
      <c r="HIK129" s="409"/>
      <c r="HIL129" s="409"/>
      <c r="HIM129" s="409"/>
      <c r="HIN129" s="409"/>
      <c r="HIO129" s="409"/>
      <c r="HIP129" s="409"/>
      <c r="HIQ129" s="409"/>
      <c r="HIR129" s="409"/>
      <c r="HIS129" s="409"/>
      <c r="HIT129" s="409"/>
      <c r="HIU129" s="409"/>
      <c r="HIV129" s="409"/>
      <c r="HIW129" s="409"/>
      <c r="HIX129" s="409"/>
      <c r="HIY129" s="409"/>
      <c r="HIZ129" s="409"/>
      <c r="HJA129" s="409"/>
      <c r="HJB129" s="409"/>
      <c r="HJC129" s="409"/>
      <c r="HJD129" s="409"/>
      <c r="HJE129" s="409"/>
      <c r="HJF129" s="409"/>
      <c r="HJG129" s="409"/>
      <c r="HJH129" s="409"/>
      <c r="HJI129" s="409"/>
      <c r="HJJ129" s="409"/>
      <c r="HJK129" s="409"/>
      <c r="HJL129" s="409"/>
      <c r="HJM129" s="409"/>
      <c r="HJN129" s="409"/>
      <c r="HJO129" s="409"/>
      <c r="HJP129" s="409"/>
      <c r="HJQ129" s="409"/>
      <c r="HJR129" s="409"/>
      <c r="HJS129" s="409"/>
      <c r="HJT129" s="409"/>
      <c r="HJU129" s="409"/>
      <c r="HJV129" s="409"/>
      <c r="HJW129" s="409"/>
      <c r="HJX129" s="409"/>
      <c r="HJY129" s="409"/>
      <c r="HJZ129" s="409"/>
      <c r="HKA129" s="409"/>
      <c r="HKB129" s="409"/>
      <c r="HKC129" s="409"/>
      <c r="HKD129" s="409"/>
      <c r="HKE129" s="409"/>
      <c r="HKF129" s="409"/>
      <c r="HKG129" s="409"/>
      <c r="HKH129" s="409"/>
      <c r="HKI129" s="409"/>
      <c r="HKJ129" s="409"/>
      <c r="HKK129" s="409"/>
      <c r="HKL129" s="409"/>
      <c r="HKM129" s="409"/>
      <c r="HKN129" s="409"/>
      <c r="HKO129" s="409"/>
      <c r="HKP129" s="409"/>
      <c r="HKQ129" s="409"/>
      <c r="HKR129" s="409"/>
      <c r="HKS129" s="409"/>
      <c r="HKT129" s="409"/>
      <c r="HKU129" s="409"/>
      <c r="HKV129" s="409"/>
      <c r="HKW129" s="409"/>
      <c r="HKX129" s="409"/>
      <c r="HKY129" s="409"/>
      <c r="HKZ129" s="409"/>
      <c r="HLA129" s="409"/>
      <c r="HLB129" s="409"/>
      <c r="HLC129" s="409"/>
      <c r="HLD129" s="409"/>
      <c r="HLE129" s="409"/>
      <c r="HLF129" s="409"/>
      <c r="HLG129" s="409"/>
      <c r="HLH129" s="409"/>
      <c r="HLI129" s="409"/>
      <c r="HLJ129" s="409"/>
      <c r="HLK129" s="409"/>
      <c r="HLL129" s="409"/>
      <c r="HLM129" s="409"/>
      <c r="HLN129" s="409"/>
      <c r="HLO129" s="409"/>
      <c r="HLP129" s="409"/>
      <c r="HLQ129" s="409"/>
      <c r="HLR129" s="409"/>
      <c r="HLS129" s="409"/>
      <c r="HLT129" s="409"/>
      <c r="HLU129" s="409"/>
      <c r="HLV129" s="409"/>
      <c r="HLW129" s="409"/>
      <c r="HLX129" s="409"/>
      <c r="HLY129" s="409"/>
      <c r="HLZ129" s="409"/>
      <c r="HMA129" s="409"/>
      <c r="HMB129" s="409"/>
      <c r="HMC129" s="409"/>
      <c r="HMD129" s="409"/>
      <c r="HME129" s="409"/>
      <c r="HMF129" s="409"/>
      <c r="HMG129" s="409"/>
      <c r="HMH129" s="409"/>
      <c r="HMI129" s="409"/>
      <c r="HMJ129" s="409"/>
      <c r="HMK129" s="409"/>
      <c r="HML129" s="409"/>
      <c r="HMM129" s="409"/>
      <c r="HMN129" s="409"/>
      <c r="HMO129" s="409"/>
      <c r="HMP129" s="409"/>
      <c r="HMQ129" s="409"/>
      <c r="HMR129" s="409"/>
      <c r="HMS129" s="409"/>
      <c r="HMT129" s="409"/>
      <c r="HMU129" s="409"/>
      <c r="HMV129" s="409"/>
      <c r="HMW129" s="409"/>
      <c r="HMX129" s="409"/>
      <c r="HMY129" s="409"/>
      <c r="HMZ129" s="409"/>
      <c r="HNA129" s="409"/>
      <c r="HNB129" s="409"/>
      <c r="HNC129" s="409"/>
      <c r="HND129" s="409"/>
      <c r="HNE129" s="409"/>
      <c r="HNF129" s="409"/>
      <c r="HNG129" s="409"/>
      <c r="HNH129" s="409"/>
      <c r="HNI129" s="409"/>
      <c r="HNJ129" s="409"/>
      <c r="HNK129" s="409"/>
      <c r="HNL129" s="409"/>
      <c r="HNM129" s="409"/>
      <c r="HNN129" s="409"/>
      <c r="HNO129" s="409"/>
      <c r="HNP129" s="409"/>
      <c r="HNQ129" s="409"/>
      <c r="HNR129" s="409"/>
      <c r="HNS129" s="409"/>
      <c r="HNT129" s="409"/>
      <c r="HNU129" s="409"/>
      <c r="HNV129" s="409"/>
      <c r="HNW129" s="409"/>
      <c r="HNX129" s="409"/>
      <c r="HNY129" s="409"/>
      <c r="HNZ129" s="409"/>
      <c r="HOA129" s="409"/>
      <c r="HOB129" s="409"/>
      <c r="HOC129" s="409"/>
      <c r="HOD129" s="409"/>
      <c r="HOE129" s="409"/>
      <c r="HOF129" s="409"/>
      <c r="HOG129" s="409"/>
      <c r="HOH129" s="409"/>
      <c r="HOI129" s="409"/>
      <c r="HOJ129" s="409"/>
      <c r="HOK129" s="409"/>
      <c r="HOL129" s="409"/>
      <c r="HOM129" s="409"/>
      <c r="HON129" s="409"/>
      <c r="HOO129" s="409"/>
      <c r="HOP129" s="409"/>
      <c r="HOQ129" s="409"/>
      <c r="HOR129" s="409"/>
      <c r="HOS129" s="409"/>
      <c r="HOT129" s="409"/>
      <c r="HOU129" s="409"/>
      <c r="HOV129" s="409"/>
      <c r="HOW129" s="409"/>
      <c r="HOX129" s="409"/>
      <c r="HOY129" s="409"/>
      <c r="HOZ129" s="409"/>
      <c r="HPA129" s="409"/>
      <c r="HPB129" s="409"/>
      <c r="HPC129" s="409"/>
      <c r="HPD129" s="409"/>
      <c r="HPE129" s="409"/>
      <c r="HPF129" s="409"/>
      <c r="HPG129" s="409"/>
      <c r="HPH129" s="409"/>
      <c r="HPI129" s="409"/>
      <c r="HPJ129" s="409"/>
      <c r="HPK129" s="409"/>
      <c r="HPL129" s="409"/>
      <c r="HPM129" s="409"/>
      <c r="HPN129" s="409"/>
      <c r="HPO129" s="409"/>
      <c r="HPP129" s="409"/>
      <c r="HPQ129" s="409"/>
      <c r="HPR129" s="409"/>
      <c r="HPS129" s="409"/>
      <c r="HPT129" s="409"/>
      <c r="HPU129" s="409"/>
      <c r="HPV129" s="409"/>
      <c r="HPW129" s="409"/>
      <c r="HPX129" s="409"/>
      <c r="HPY129" s="409"/>
      <c r="HPZ129" s="409"/>
      <c r="HQA129" s="409"/>
      <c r="HQB129" s="409"/>
      <c r="HQC129" s="409"/>
      <c r="HQD129" s="409"/>
      <c r="HQE129" s="409"/>
      <c r="HQF129" s="409"/>
      <c r="HQG129" s="409"/>
      <c r="HQH129" s="409"/>
      <c r="HQI129" s="409"/>
      <c r="HQJ129" s="409"/>
      <c r="HQK129" s="409"/>
      <c r="HQL129" s="409"/>
      <c r="HQM129" s="409"/>
      <c r="HQN129" s="409"/>
      <c r="HQO129" s="409"/>
      <c r="HQP129" s="409"/>
      <c r="HQQ129" s="409"/>
      <c r="HQR129" s="409"/>
      <c r="HQS129" s="409"/>
      <c r="HQT129" s="409"/>
      <c r="HQU129" s="409"/>
      <c r="HQV129" s="409"/>
      <c r="HQW129" s="409"/>
      <c r="HQX129" s="409"/>
      <c r="HQY129" s="409"/>
      <c r="HQZ129" s="409"/>
      <c r="HRA129" s="409"/>
      <c r="HRB129" s="409"/>
      <c r="HRC129" s="409"/>
      <c r="HRD129" s="409"/>
      <c r="HRE129" s="409"/>
      <c r="HRF129" s="409"/>
      <c r="HRG129" s="409"/>
      <c r="HRH129" s="409"/>
      <c r="HRI129" s="409"/>
      <c r="HRJ129" s="409"/>
      <c r="HRK129" s="409"/>
      <c r="HRL129" s="409"/>
      <c r="HRM129" s="409"/>
      <c r="HRN129" s="409"/>
      <c r="HRO129" s="409"/>
      <c r="HRP129" s="409"/>
      <c r="HRQ129" s="409"/>
      <c r="HRR129" s="409"/>
      <c r="HRS129" s="409"/>
      <c r="HRT129" s="409"/>
      <c r="HRU129" s="409"/>
      <c r="HRV129" s="409"/>
      <c r="HRW129" s="409"/>
      <c r="HRX129" s="409"/>
      <c r="HRY129" s="409"/>
      <c r="HRZ129" s="409"/>
      <c r="HSA129" s="409"/>
      <c r="HSB129" s="409"/>
      <c r="HSC129" s="409"/>
      <c r="HSD129" s="409"/>
      <c r="HSE129" s="409"/>
      <c r="HSF129" s="409"/>
      <c r="HSG129" s="409"/>
      <c r="HSH129" s="409"/>
      <c r="HSI129" s="409"/>
      <c r="HSJ129" s="409"/>
      <c r="HSK129" s="409"/>
      <c r="HSL129" s="409"/>
      <c r="HSM129" s="409"/>
      <c r="HSN129" s="409"/>
      <c r="HSO129" s="409"/>
      <c r="HSP129" s="409"/>
      <c r="HSQ129" s="409"/>
      <c r="HSR129" s="409"/>
      <c r="HSS129" s="409"/>
      <c r="HST129" s="409"/>
      <c r="HSU129" s="409"/>
      <c r="HSV129" s="409"/>
      <c r="HSW129" s="409"/>
      <c r="HSX129" s="409"/>
      <c r="HSY129" s="409"/>
      <c r="HSZ129" s="409"/>
      <c r="HTA129" s="409"/>
      <c r="HTB129" s="409"/>
      <c r="HTC129" s="409"/>
      <c r="HTD129" s="409"/>
      <c r="HTE129" s="409"/>
      <c r="HTF129" s="409"/>
      <c r="HTG129" s="409"/>
      <c r="HTH129" s="409"/>
      <c r="HTI129" s="409"/>
      <c r="HTJ129" s="409"/>
      <c r="HTK129" s="409"/>
      <c r="HTL129" s="409"/>
      <c r="HTM129" s="409"/>
      <c r="HTN129" s="409"/>
      <c r="HTO129" s="409"/>
      <c r="HTP129" s="409"/>
      <c r="HTQ129" s="409"/>
      <c r="HTR129" s="409"/>
      <c r="HTS129" s="409"/>
      <c r="HTT129" s="409"/>
      <c r="HTU129" s="409"/>
      <c r="HTV129" s="409"/>
      <c r="HTW129" s="409"/>
      <c r="HTX129" s="409"/>
      <c r="HTY129" s="409"/>
      <c r="HTZ129" s="409"/>
      <c r="HUA129" s="409"/>
      <c r="HUB129" s="409"/>
      <c r="HUC129" s="409"/>
      <c r="HUD129" s="409"/>
      <c r="HUE129" s="409"/>
      <c r="HUF129" s="409"/>
      <c r="HUG129" s="409"/>
      <c r="HUH129" s="409"/>
      <c r="HUI129" s="409"/>
      <c r="HUJ129" s="409"/>
      <c r="HUK129" s="409"/>
      <c r="HUL129" s="409"/>
      <c r="HUM129" s="409"/>
      <c r="HUN129" s="409"/>
      <c r="HUO129" s="409"/>
      <c r="HUP129" s="409"/>
      <c r="HUQ129" s="409"/>
      <c r="HUR129" s="409"/>
      <c r="HUS129" s="409"/>
      <c r="HUT129" s="409"/>
      <c r="HUU129" s="409"/>
      <c r="HUV129" s="409"/>
      <c r="HUW129" s="409"/>
      <c r="HUX129" s="409"/>
      <c r="HUY129" s="409"/>
      <c r="HUZ129" s="409"/>
      <c r="HVA129" s="409"/>
      <c r="HVB129" s="409"/>
      <c r="HVC129" s="409"/>
      <c r="HVD129" s="409"/>
      <c r="HVE129" s="409"/>
      <c r="HVF129" s="409"/>
      <c r="HVG129" s="409"/>
      <c r="HVH129" s="409"/>
      <c r="HVI129" s="409"/>
      <c r="HVJ129" s="409"/>
      <c r="HVK129" s="409"/>
      <c r="HVL129" s="409"/>
      <c r="HVM129" s="409"/>
      <c r="HVN129" s="409"/>
      <c r="HVO129" s="409"/>
      <c r="HVP129" s="409"/>
      <c r="HVQ129" s="409"/>
      <c r="HVR129" s="409"/>
      <c r="HVS129" s="409"/>
      <c r="HVT129" s="409"/>
      <c r="HVU129" s="409"/>
      <c r="HVV129" s="409"/>
      <c r="HVW129" s="409"/>
      <c r="HVX129" s="409"/>
      <c r="HVY129" s="409"/>
      <c r="HVZ129" s="409"/>
      <c r="HWA129" s="409"/>
      <c r="HWB129" s="409"/>
      <c r="HWC129" s="409"/>
      <c r="HWD129" s="409"/>
      <c r="HWE129" s="409"/>
      <c r="HWF129" s="409"/>
      <c r="HWG129" s="409"/>
      <c r="HWH129" s="409"/>
      <c r="HWI129" s="409"/>
      <c r="HWJ129" s="409"/>
      <c r="HWK129" s="409"/>
      <c r="HWL129" s="409"/>
      <c r="HWM129" s="409"/>
      <c r="HWN129" s="409"/>
      <c r="HWO129" s="409"/>
      <c r="HWP129" s="409"/>
      <c r="HWQ129" s="409"/>
      <c r="HWR129" s="409"/>
      <c r="HWS129" s="409"/>
      <c r="HWT129" s="409"/>
      <c r="HWU129" s="409"/>
      <c r="HWV129" s="409"/>
      <c r="HWW129" s="409"/>
      <c r="HWX129" s="409"/>
      <c r="HWY129" s="409"/>
      <c r="HWZ129" s="409"/>
      <c r="HXA129" s="409"/>
      <c r="HXB129" s="409"/>
      <c r="HXC129" s="409"/>
      <c r="HXD129" s="409"/>
      <c r="HXE129" s="409"/>
      <c r="HXF129" s="409"/>
      <c r="HXG129" s="409"/>
      <c r="HXH129" s="409"/>
      <c r="HXI129" s="409"/>
      <c r="HXJ129" s="409"/>
      <c r="HXK129" s="409"/>
      <c r="HXL129" s="409"/>
      <c r="HXM129" s="409"/>
      <c r="HXN129" s="409"/>
      <c r="HXO129" s="409"/>
      <c r="HXP129" s="409"/>
      <c r="HXQ129" s="409"/>
      <c r="HXR129" s="409"/>
      <c r="HXS129" s="409"/>
      <c r="HXT129" s="409"/>
      <c r="HXU129" s="409"/>
      <c r="HXV129" s="409"/>
      <c r="HXW129" s="409"/>
      <c r="HXX129" s="409"/>
      <c r="HXY129" s="409"/>
      <c r="HXZ129" s="409"/>
      <c r="HYA129" s="409"/>
      <c r="HYB129" s="409"/>
      <c r="HYC129" s="409"/>
      <c r="HYD129" s="409"/>
      <c r="HYE129" s="409"/>
      <c r="HYF129" s="409"/>
      <c r="HYG129" s="409"/>
      <c r="HYH129" s="409"/>
      <c r="HYI129" s="409"/>
      <c r="HYJ129" s="409"/>
      <c r="HYK129" s="409"/>
      <c r="HYL129" s="409"/>
      <c r="HYM129" s="409"/>
      <c r="HYN129" s="409"/>
      <c r="HYO129" s="409"/>
      <c r="HYP129" s="409"/>
      <c r="HYQ129" s="409"/>
      <c r="HYR129" s="409"/>
      <c r="HYS129" s="409"/>
      <c r="HYT129" s="409"/>
      <c r="HYU129" s="409"/>
      <c r="HYV129" s="409"/>
      <c r="HYW129" s="409"/>
      <c r="HYX129" s="409"/>
      <c r="HYY129" s="409"/>
      <c r="HYZ129" s="409"/>
      <c r="HZA129" s="409"/>
      <c r="HZB129" s="409"/>
      <c r="HZC129" s="409"/>
      <c r="HZD129" s="409"/>
      <c r="HZE129" s="409"/>
      <c r="HZF129" s="409"/>
      <c r="HZG129" s="409"/>
      <c r="HZH129" s="409"/>
      <c r="HZI129" s="409"/>
      <c r="HZJ129" s="409"/>
      <c r="HZK129" s="409"/>
      <c r="HZL129" s="409"/>
      <c r="HZM129" s="409"/>
      <c r="HZN129" s="409"/>
      <c r="HZO129" s="409"/>
      <c r="HZP129" s="409"/>
      <c r="HZQ129" s="409"/>
      <c r="HZR129" s="409"/>
      <c r="HZS129" s="409"/>
      <c r="HZT129" s="409"/>
      <c r="HZU129" s="409"/>
      <c r="HZV129" s="409"/>
      <c r="HZW129" s="409"/>
      <c r="HZX129" s="409"/>
      <c r="HZY129" s="409"/>
      <c r="HZZ129" s="409"/>
      <c r="IAA129" s="409"/>
      <c r="IAB129" s="409"/>
      <c r="IAC129" s="409"/>
      <c r="IAD129" s="409"/>
      <c r="IAE129" s="409"/>
      <c r="IAF129" s="409"/>
      <c r="IAG129" s="409"/>
      <c r="IAH129" s="409"/>
      <c r="IAI129" s="409"/>
      <c r="IAJ129" s="409"/>
      <c r="IAK129" s="409"/>
      <c r="IAL129" s="409"/>
      <c r="IAM129" s="409"/>
      <c r="IAN129" s="409"/>
      <c r="IAO129" s="409"/>
      <c r="IAP129" s="409"/>
      <c r="IAQ129" s="409"/>
      <c r="IAR129" s="409"/>
      <c r="IAS129" s="409"/>
      <c r="IAT129" s="409"/>
      <c r="IAU129" s="409"/>
      <c r="IAV129" s="409"/>
      <c r="IAW129" s="409"/>
      <c r="IAX129" s="409"/>
      <c r="IAY129" s="409"/>
      <c r="IAZ129" s="409"/>
      <c r="IBA129" s="409"/>
      <c r="IBB129" s="409"/>
      <c r="IBC129" s="409"/>
      <c r="IBD129" s="409"/>
      <c r="IBE129" s="409"/>
      <c r="IBF129" s="409"/>
      <c r="IBG129" s="409"/>
      <c r="IBH129" s="409"/>
      <c r="IBI129" s="409"/>
      <c r="IBJ129" s="409"/>
      <c r="IBK129" s="409"/>
      <c r="IBL129" s="409"/>
      <c r="IBM129" s="409"/>
      <c r="IBN129" s="409"/>
      <c r="IBO129" s="409"/>
      <c r="IBP129" s="409"/>
      <c r="IBQ129" s="409"/>
      <c r="IBR129" s="409"/>
      <c r="IBS129" s="409"/>
      <c r="IBT129" s="409"/>
      <c r="IBU129" s="409"/>
      <c r="IBV129" s="409"/>
      <c r="IBW129" s="409"/>
      <c r="IBX129" s="409"/>
      <c r="IBY129" s="409"/>
      <c r="IBZ129" s="409"/>
      <c r="ICA129" s="409"/>
      <c r="ICB129" s="409"/>
      <c r="ICC129" s="409"/>
      <c r="ICD129" s="409"/>
      <c r="ICE129" s="409"/>
      <c r="ICF129" s="409"/>
      <c r="ICG129" s="409"/>
      <c r="ICH129" s="409"/>
      <c r="ICI129" s="409"/>
      <c r="ICJ129" s="409"/>
      <c r="ICK129" s="409"/>
      <c r="ICL129" s="409"/>
      <c r="ICM129" s="409"/>
      <c r="ICN129" s="409"/>
      <c r="ICO129" s="409"/>
      <c r="ICP129" s="409"/>
      <c r="ICQ129" s="409"/>
      <c r="ICR129" s="409"/>
      <c r="ICS129" s="409"/>
      <c r="ICT129" s="409"/>
      <c r="ICU129" s="409"/>
      <c r="ICV129" s="409"/>
      <c r="ICW129" s="409"/>
      <c r="ICX129" s="409"/>
      <c r="ICY129" s="409"/>
      <c r="ICZ129" s="409"/>
      <c r="IDA129" s="409"/>
      <c r="IDB129" s="409"/>
      <c r="IDC129" s="409"/>
      <c r="IDD129" s="409"/>
      <c r="IDE129" s="409"/>
      <c r="IDF129" s="409"/>
      <c r="IDG129" s="409"/>
      <c r="IDH129" s="409"/>
      <c r="IDI129" s="409"/>
      <c r="IDJ129" s="409"/>
      <c r="IDK129" s="409"/>
      <c r="IDL129" s="409"/>
      <c r="IDM129" s="409"/>
      <c r="IDN129" s="409"/>
      <c r="IDO129" s="409"/>
      <c r="IDP129" s="409"/>
      <c r="IDQ129" s="409"/>
      <c r="IDR129" s="409"/>
      <c r="IDS129" s="409"/>
      <c r="IDT129" s="409"/>
      <c r="IDU129" s="409"/>
      <c r="IDV129" s="409"/>
      <c r="IDW129" s="409"/>
      <c r="IDX129" s="409"/>
      <c r="IDY129" s="409"/>
      <c r="IDZ129" s="409"/>
      <c r="IEA129" s="409"/>
      <c r="IEB129" s="409"/>
      <c r="IEC129" s="409"/>
      <c r="IED129" s="409"/>
      <c r="IEE129" s="409"/>
      <c r="IEF129" s="409"/>
      <c r="IEG129" s="409"/>
      <c r="IEH129" s="409"/>
      <c r="IEI129" s="409"/>
      <c r="IEJ129" s="409"/>
      <c r="IEK129" s="409"/>
      <c r="IEL129" s="409"/>
      <c r="IEM129" s="409"/>
      <c r="IEN129" s="409"/>
      <c r="IEO129" s="409"/>
      <c r="IEP129" s="409"/>
      <c r="IEQ129" s="409"/>
      <c r="IER129" s="409"/>
      <c r="IES129" s="409"/>
      <c r="IET129" s="409"/>
      <c r="IEU129" s="409"/>
      <c r="IEV129" s="409"/>
      <c r="IEW129" s="409"/>
      <c r="IEX129" s="409"/>
      <c r="IEY129" s="409"/>
      <c r="IEZ129" s="409"/>
      <c r="IFA129" s="409"/>
      <c r="IFB129" s="409"/>
      <c r="IFC129" s="409"/>
      <c r="IFD129" s="409"/>
      <c r="IFE129" s="409"/>
      <c r="IFF129" s="409"/>
      <c r="IFG129" s="409"/>
      <c r="IFH129" s="409"/>
      <c r="IFI129" s="409"/>
      <c r="IFJ129" s="409"/>
      <c r="IFK129" s="409"/>
      <c r="IFL129" s="409"/>
      <c r="IFM129" s="409"/>
      <c r="IFN129" s="409"/>
      <c r="IFO129" s="409"/>
      <c r="IFP129" s="409"/>
      <c r="IFQ129" s="409"/>
      <c r="IFR129" s="409"/>
      <c r="IFS129" s="409"/>
      <c r="IFT129" s="409"/>
      <c r="IFU129" s="409"/>
      <c r="IFV129" s="409"/>
      <c r="IFW129" s="409"/>
      <c r="IFX129" s="409"/>
      <c r="IFY129" s="409"/>
      <c r="IFZ129" s="409"/>
      <c r="IGA129" s="409"/>
      <c r="IGB129" s="409"/>
      <c r="IGC129" s="409"/>
      <c r="IGD129" s="409"/>
      <c r="IGE129" s="409"/>
      <c r="IGF129" s="409"/>
      <c r="IGG129" s="409"/>
      <c r="IGH129" s="409"/>
      <c r="IGI129" s="409"/>
      <c r="IGJ129" s="409"/>
      <c r="IGK129" s="409"/>
      <c r="IGL129" s="409"/>
      <c r="IGM129" s="409"/>
      <c r="IGN129" s="409"/>
      <c r="IGO129" s="409"/>
      <c r="IGP129" s="409"/>
      <c r="IGQ129" s="409"/>
      <c r="IGR129" s="409"/>
      <c r="IGS129" s="409"/>
      <c r="IGT129" s="409"/>
      <c r="IGU129" s="409"/>
      <c r="IGV129" s="409"/>
      <c r="IGW129" s="409"/>
      <c r="IGX129" s="409"/>
      <c r="IGY129" s="409"/>
      <c r="IGZ129" s="409"/>
      <c r="IHA129" s="409"/>
      <c r="IHB129" s="409"/>
      <c r="IHC129" s="409"/>
      <c r="IHD129" s="409"/>
      <c r="IHE129" s="409"/>
      <c r="IHF129" s="409"/>
      <c r="IHG129" s="409"/>
      <c r="IHH129" s="409"/>
      <c r="IHI129" s="409"/>
      <c r="IHJ129" s="409"/>
      <c r="IHK129" s="409"/>
      <c r="IHL129" s="409"/>
      <c r="IHM129" s="409"/>
      <c r="IHN129" s="409"/>
      <c r="IHO129" s="409"/>
      <c r="IHP129" s="409"/>
      <c r="IHQ129" s="409"/>
      <c r="IHR129" s="409"/>
      <c r="IHS129" s="409"/>
      <c r="IHT129" s="409"/>
      <c r="IHU129" s="409"/>
      <c r="IHV129" s="409"/>
      <c r="IHW129" s="409"/>
      <c r="IHX129" s="409"/>
      <c r="IHY129" s="409"/>
      <c r="IHZ129" s="409"/>
      <c r="IIA129" s="409"/>
      <c r="IIB129" s="409"/>
      <c r="IIC129" s="409"/>
      <c r="IID129" s="409"/>
      <c r="IIE129" s="409"/>
      <c r="IIF129" s="409"/>
      <c r="IIG129" s="409"/>
      <c r="IIH129" s="409"/>
      <c r="III129" s="409"/>
      <c r="IIJ129" s="409"/>
      <c r="IIK129" s="409"/>
      <c r="IIL129" s="409"/>
      <c r="IIM129" s="409"/>
      <c r="IIN129" s="409"/>
      <c r="IIO129" s="409"/>
      <c r="IIP129" s="409"/>
      <c r="IIQ129" s="409"/>
      <c r="IIR129" s="409"/>
      <c r="IIS129" s="409"/>
      <c r="IIT129" s="409"/>
      <c r="IIU129" s="409"/>
      <c r="IIV129" s="409"/>
      <c r="IIW129" s="409"/>
      <c r="IIX129" s="409"/>
      <c r="IIY129" s="409"/>
      <c r="IIZ129" s="409"/>
      <c r="IJA129" s="409"/>
      <c r="IJB129" s="409"/>
      <c r="IJC129" s="409"/>
      <c r="IJD129" s="409"/>
      <c r="IJE129" s="409"/>
      <c r="IJF129" s="409"/>
      <c r="IJG129" s="409"/>
      <c r="IJH129" s="409"/>
      <c r="IJI129" s="409"/>
      <c r="IJJ129" s="409"/>
      <c r="IJK129" s="409"/>
      <c r="IJL129" s="409"/>
      <c r="IJM129" s="409"/>
      <c r="IJN129" s="409"/>
      <c r="IJO129" s="409"/>
      <c r="IJP129" s="409"/>
      <c r="IJQ129" s="409"/>
      <c r="IJR129" s="409"/>
      <c r="IJS129" s="409"/>
      <c r="IJT129" s="409"/>
      <c r="IJU129" s="409"/>
      <c r="IJV129" s="409"/>
      <c r="IJW129" s="409"/>
      <c r="IJX129" s="409"/>
      <c r="IJY129" s="409"/>
      <c r="IJZ129" s="409"/>
      <c r="IKA129" s="409"/>
      <c r="IKB129" s="409"/>
      <c r="IKC129" s="409"/>
      <c r="IKD129" s="409"/>
      <c r="IKE129" s="409"/>
      <c r="IKF129" s="409"/>
      <c r="IKG129" s="409"/>
      <c r="IKH129" s="409"/>
      <c r="IKI129" s="409"/>
      <c r="IKJ129" s="409"/>
      <c r="IKK129" s="409"/>
      <c r="IKL129" s="409"/>
      <c r="IKM129" s="409"/>
      <c r="IKN129" s="409"/>
      <c r="IKO129" s="409"/>
      <c r="IKP129" s="409"/>
      <c r="IKQ129" s="409"/>
      <c r="IKR129" s="409"/>
      <c r="IKS129" s="409"/>
      <c r="IKT129" s="409"/>
      <c r="IKU129" s="409"/>
      <c r="IKV129" s="409"/>
      <c r="IKW129" s="409"/>
      <c r="IKX129" s="409"/>
      <c r="IKY129" s="409"/>
      <c r="IKZ129" s="409"/>
      <c r="ILA129" s="409"/>
      <c r="ILB129" s="409"/>
      <c r="ILC129" s="409"/>
      <c r="ILD129" s="409"/>
      <c r="ILE129" s="409"/>
      <c r="ILF129" s="409"/>
      <c r="ILG129" s="409"/>
      <c r="ILH129" s="409"/>
      <c r="ILI129" s="409"/>
      <c r="ILJ129" s="409"/>
      <c r="ILK129" s="409"/>
      <c r="ILL129" s="409"/>
      <c r="ILM129" s="409"/>
      <c r="ILN129" s="409"/>
      <c r="ILO129" s="409"/>
      <c r="ILP129" s="409"/>
      <c r="ILQ129" s="409"/>
      <c r="ILR129" s="409"/>
      <c r="ILS129" s="409"/>
      <c r="ILT129" s="409"/>
      <c r="ILU129" s="409"/>
      <c r="ILV129" s="409"/>
      <c r="ILW129" s="409"/>
      <c r="ILX129" s="409"/>
      <c r="ILY129" s="409"/>
      <c r="ILZ129" s="409"/>
      <c r="IMA129" s="409"/>
      <c r="IMB129" s="409"/>
      <c r="IMC129" s="409"/>
      <c r="IMD129" s="409"/>
      <c r="IME129" s="409"/>
      <c r="IMF129" s="409"/>
      <c r="IMG129" s="409"/>
      <c r="IMH129" s="409"/>
      <c r="IMI129" s="409"/>
      <c r="IMJ129" s="409"/>
      <c r="IMK129" s="409"/>
      <c r="IML129" s="409"/>
      <c r="IMM129" s="409"/>
      <c r="IMN129" s="409"/>
      <c r="IMO129" s="409"/>
      <c r="IMP129" s="409"/>
      <c r="IMQ129" s="409"/>
      <c r="IMR129" s="409"/>
      <c r="IMS129" s="409"/>
      <c r="IMT129" s="409"/>
      <c r="IMU129" s="409"/>
      <c r="IMV129" s="409"/>
      <c r="IMW129" s="409"/>
      <c r="IMX129" s="409"/>
      <c r="IMY129" s="409"/>
      <c r="IMZ129" s="409"/>
      <c r="INA129" s="409"/>
      <c r="INB129" s="409"/>
      <c r="INC129" s="409"/>
      <c r="IND129" s="409"/>
      <c r="INE129" s="409"/>
      <c r="INF129" s="409"/>
      <c r="ING129" s="409"/>
      <c r="INH129" s="409"/>
      <c r="INI129" s="409"/>
      <c r="INJ129" s="409"/>
      <c r="INK129" s="409"/>
      <c r="INL129" s="409"/>
      <c r="INM129" s="409"/>
      <c r="INN129" s="409"/>
      <c r="INO129" s="409"/>
      <c r="INP129" s="409"/>
      <c r="INQ129" s="409"/>
      <c r="INR129" s="409"/>
      <c r="INS129" s="409"/>
      <c r="INT129" s="409"/>
      <c r="INU129" s="409"/>
      <c r="INV129" s="409"/>
      <c r="INW129" s="409"/>
      <c r="INX129" s="409"/>
      <c r="INY129" s="409"/>
      <c r="INZ129" s="409"/>
      <c r="IOA129" s="409"/>
      <c r="IOB129" s="409"/>
      <c r="IOC129" s="409"/>
      <c r="IOD129" s="409"/>
      <c r="IOE129" s="409"/>
      <c r="IOF129" s="409"/>
      <c r="IOG129" s="409"/>
      <c r="IOH129" s="409"/>
      <c r="IOI129" s="409"/>
      <c r="IOJ129" s="409"/>
      <c r="IOK129" s="409"/>
      <c r="IOL129" s="409"/>
      <c r="IOM129" s="409"/>
      <c r="ION129" s="409"/>
      <c r="IOO129" s="409"/>
      <c r="IOP129" s="409"/>
      <c r="IOQ129" s="409"/>
      <c r="IOR129" s="409"/>
      <c r="IOS129" s="409"/>
      <c r="IOT129" s="409"/>
      <c r="IOU129" s="409"/>
      <c r="IOV129" s="409"/>
      <c r="IOW129" s="409"/>
      <c r="IOX129" s="409"/>
      <c r="IOY129" s="409"/>
      <c r="IOZ129" s="409"/>
      <c r="IPA129" s="409"/>
      <c r="IPB129" s="409"/>
      <c r="IPC129" s="409"/>
      <c r="IPD129" s="409"/>
      <c r="IPE129" s="409"/>
      <c r="IPF129" s="409"/>
      <c r="IPG129" s="409"/>
      <c r="IPH129" s="409"/>
      <c r="IPI129" s="409"/>
      <c r="IPJ129" s="409"/>
      <c r="IPK129" s="409"/>
      <c r="IPL129" s="409"/>
      <c r="IPM129" s="409"/>
      <c r="IPN129" s="409"/>
      <c r="IPO129" s="409"/>
      <c r="IPP129" s="409"/>
      <c r="IPQ129" s="409"/>
      <c r="IPR129" s="409"/>
      <c r="IPS129" s="409"/>
      <c r="IPT129" s="409"/>
      <c r="IPU129" s="409"/>
      <c r="IPV129" s="409"/>
      <c r="IPW129" s="409"/>
      <c r="IPX129" s="409"/>
      <c r="IPY129" s="409"/>
      <c r="IPZ129" s="409"/>
      <c r="IQA129" s="409"/>
      <c r="IQB129" s="409"/>
      <c r="IQC129" s="409"/>
      <c r="IQD129" s="409"/>
      <c r="IQE129" s="409"/>
      <c r="IQF129" s="409"/>
      <c r="IQG129" s="409"/>
      <c r="IQH129" s="409"/>
      <c r="IQI129" s="409"/>
      <c r="IQJ129" s="409"/>
      <c r="IQK129" s="409"/>
      <c r="IQL129" s="409"/>
      <c r="IQM129" s="409"/>
      <c r="IQN129" s="409"/>
      <c r="IQO129" s="409"/>
      <c r="IQP129" s="409"/>
      <c r="IQQ129" s="409"/>
      <c r="IQR129" s="409"/>
      <c r="IQS129" s="409"/>
      <c r="IQT129" s="409"/>
      <c r="IQU129" s="409"/>
      <c r="IQV129" s="409"/>
      <c r="IQW129" s="409"/>
      <c r="IQX129" s="409"/>
      <c r="IQY129" s="409"/>
      <c r="IQZ129" s="409"/>
      <c r="IRA129" s="409"/>
      <c r="IRB129" s="409"/>
      <c r="IRC129" s="409"/>
      <c r="IRD129" s="409"/>
      <c r="IRE129" s="409"/>
      <c r="IRF129" s="409"/>
      <c r="IRG129" s="409"/>
      <c r="IRH129" s="409"/>
      <c r="IRI129" s="409"/>
      <c r="IRJ129" s="409"/>
      <c r="IRK129" s="409"/>
      <c r="IRL129" s="409"/>
      <c r="IRM129" s="409"/>
      <c r="IRN129" s="409"/>
      <c r="IRO129" s="409"/>
      <c r="IRP129" s="409"/>
      <c r="IRQ129" s="409"/>
      <c r="IRR129" s="409"/>
      <c r="IRS129" s="409"/>
      <c r="IRT129" s="409"/>
      <c r="IRU129" s="409"/>
      <c r="IRV129" s="409"/>
      <c r="IRW129" s="409"/>
      <c r="IRX129" s="409"/>
      <c r="IRY129" s="409"/>
      <c r="IRZ129" s="409"/>
      <c r="ISA129" s="409"/>
      <c r="ISB129" s="409"/>
      <c r="ISC129" s="409"/>
      <c r="ISD129" s="409"/>
      <c r="ISE129" s="409"/>
      <c r="ISF129" s="409"/>
      <c r="ISG129" s="409"/>
      <c r="ISH129" s="409"/>
      <c r="ISI129" s="409"/>
      <c r="ISJ129" s="409"/>
      <c r="ISK129" s="409"/>
      <c r="ISL129" s="409"/>
      <c r="ISM129" s="409"/>
      <c r="ISN129" s="409"/>
      <c r="ISO129" s="409"/>
      <c r="ISP129" s="409"/>
      <c r="ISQ129" s="409"/>
      <c r="ISR129" s="409"/>
      <c r="ISS129" s="409"/>
      <c r="IST129" s="409"/>
      <c r="ISU129" s="409"/>
      <c r="ISV129" s="409"/>
      <c r="ISW129" s="409"/>
      <c r="ISX129" s="409"/>
      <c r="ISY129" s="409"/>
      <c r="ISZ129" s="409"/>
      <c r="ITA129" s="409"/>
      <c r="ITB129" s="409"/>
      <c r="ITC129" s="409"/>
      <c r="ITD129" s="409"/>
      <c r="ITE129" s="409"/>
      <c r="ITF129" s="409"/>
      <c r="ITG129" s="409"/>
      <c r="ITH129" s="409"/>
      <c r="ITI129" s="409"/>
      <c r="ITJ129" s="409"/>
      <c r="ITK129" s="409"/>
      <c r="ITL129" s="409"/>
      <c r="ITM129" s="409"/>
      <c r="ITN129" s="409"/>
      <c r="ITO129" s="409"/>
      <c r="ITP129" s="409"/>
      <c r="ITQ129" s="409"/>
      <c r="ITR129" s="409"/>
      <c r="ITS129" s="409"/>
      <c r="ITT129" s="409"/>
      <c r="ITU129" s="409"/>
      <c r="ITV129" s="409"/>
      <c r="ITW129" s="409"/>
      <c r="ITX129" s="409"/>
      <c r="ITY129" s="409"/>
      <c r="ITZ129" s="409"/>
      <c r="IUA129" s="409"/>
      <c r="IUB129" s="409"/>
      <c r="IUC129" s="409"/>
      <c r="IUD129" s="409"/>
      <c r="IUE129" s="409"/>
      <c r="IUF129" s="409"/>
      <c r="IUG129" s="409"/>
      <c r="IUH129" s="409"/>
      <c r="IUI129" s="409"/>
      <c r="IUJ129" s="409"/>
      <c r="IUK129" s="409"/>
      <c r="IUL129" s="409"/>
      <c r="IUM129" s="409"/>
      <c r="IUN129" s="409"/>
      <c r="IUO129" s="409"/>
      <c r="IUP129" s="409"/>
      <c r="IUQ129" s="409"/>
      <c r="IUR129" s="409"/>
      <c r="IUS129" s="409"/>
      <c r="IUT129" s="409"/>
      <c r="IUU129" s="409"/>
      <c r="IUV129" s="409"/>
      <c r="IUW129" s="409"/>
      <c r="IUX129" s="409"/>
      <c r="IUY129" s="409"/>
      <c r="IUZ129" s="409"/>
      <c r="IVA129" s="409"/>
      <c r="IVB129" s="409"/>
      <c r="IVC129" s="409"/>
      <c r="IVD129" s="409"/>
      <c r="IVE129" s="409"/>
      <c r="IVF129" s="409"/>
      <c r="IVG129" s="409"/>
      <c r="IVH129" s="409"/>
      <c r="IVI129" s="409"/>
      <c r="IVJ129" s="409"/>
      <c r="IVK129" s="409"/>
      <c r="IVL129" s="409"/>
      <c r="IVM129" s="409"/>
      <c r="IVN129" s="409"/>
      <c r="IVO129" s="409"/>
      <c r="IVP129" s="409"/>
      <c r="IVQ129" s="409"/>
      <c r="IVR129" s="409"/>
      <c r="IVS129" s="409"/>
      <c r="IVT129" s="409"/>
      <c r="IVU129" s="409"/>
      <c r="IVV129" s="409"/>
      <c r="IVW129" s="409"/>
      <c r="IVX129" s="409"/>
      <c r="IVY129" s="409"/>
      <c r="IVZ129" s="409"/>
      <c r="IWA129" s="409"/>
      <c r="IWB129" s="409"/>
      <c r="IWC129" s="409"/>
      <c r="IWD129" s="409"/>
      <c r="IWE129" s="409"/>
      <c r="IWF129" s="409"/>
      <c r="IWG129" s="409"/>
      <c r="IWH129" s="409"/>
      <c r="IWI129" s="409"/>
      <c r="IWJ129" s="409"/>
      <c r="IWK129" s="409"/>
      <c r="IWL129" s="409"/>
      <c r="IWM129" s="409"/>
      <c r="IWN129" s="409"/>
      <c r="IWO129" s="409"/>
      <c r="IWP129" s="409"/>
      <c r="IWQ129" s="409"/>
      <c r="IWR129" s="409"/>
      <c r="IWS129" s="409"/>
      <c r="IWT129" s="409"/>
      <c r="IWU129" s="409"/>
      <c r="IWV129" s="409"/>
      <c r="IWW129" s="409"/>
      <c r="IWX129" s="409"/>
      <c r="IWY129" s="409"/>
      <c r="IWZ129" s="409"/>
      <c r="IXA129" s="409"/>
      <c r="IXB129" s="409"/>
      <c r="IXC129" s="409"/>
      <c r="IXD129" s="409"/>
      <c r="IXE129" s="409"/>
      <c r="IXF129" s="409"/>
      <c r="IXG129" s="409"/>
      <c r="IXH129" s="409"/>
      <c r="IXI129" s="409"/>
      <c r="IXJ129" s="409"/>
      <c r="IXK129" s="409"/>
      <c r="IXL129" s="409"/>
      <c r="IXM129" s="409"/>
      <c r="IXN129" s="409"/>
      <c r="IXO129" s="409"/>
      <c r="IXP129" s="409"/>
      <c r="IXQ129" s="409"/>
      <c r="IXR129" s="409"/>
      <c r="IXS129" s="409"/>
      <c r="IXT129" s="409"/>
      <c r="IXU129" s="409"/>
      <c r="IXV129" s="409"/>
      <c r="IXW129" s="409"/>
      <c r="IXX129" s="409"/>
      <c r="IXY129" s="409"/>
      <c r="IXZ129" s="409"/>
      <c r="IYA129" s="409"/>
      <c r="IYB129" s="409"/>
      <c r="IYC129" s="409"/>
      <c r="IYD129" s="409"/>
      <c r="IYE129" s="409"/>
      <c r="IYF129" s="409"/>
      <c r="IYG129" s="409"/>
      <c r="IYH129" s="409"/>
      <c r="IYI129" s="409"/>
      <c r="IYJ129" s="409"/>
      <c r="IYK129" s="409"/>
      <c r="IYL129" s="409"/>
      <c r="IYM129" s="409"/>
      <c r="IYN129" s="409"/>
      <c r="IYO129" s="409"/>
      <c r="IYP129" s="409"/>
      <c r="IYQ129" s="409"/>
      <c r="IYR129" s="409"/>
      <c r="IYS129" s="409"/>
      <c r="IYT129" s="409"/>
      <c r="IYU129" s="409"/>
      <c r="IYV129" s="409"/>
      <c r="IYW129" s="409"/>
      <c r="IYX129" s="409"/>
      <c r="IYY129" s="409"/>
      <c r="IYZ129" s="409"/>
      <c r="IZA129" s="409"/>
      <c r="IZB129" s="409"/>
      <c r="IZC129" s="409"/>
      <c r="IZD129" s="409"/>
      <c r="IZE129" s="409"/>
      <c r="IZF129" s="409"/>
      <c r="IZG129" s="409"/>
      <c r="IZH129" s="409"/>
      <c r="IZI129" s="409"/>
      <c r="IZJ129" s="409"/>
      <c r="IZK129" s="409"/>
      <c r="IZL129" s="409"/>
      <c r="IZM129" s="409"/>
      <c r="IZN129" s="409"/>
      <c r="IZO129" s="409"/>
      <c r="IZP129" s="409"/>
      <c r="IZQ129" s="409"/>
      <c r="IZR129" s="409"/>
      <c r="IZS129" s="409"/>
      <c r="IZT129" s="409"/>
      <c r="IZU129" s="409"/>
      <c r="IZV129" s="409"/>
      <c r="IZW129" s="409"/>
      <c r="IZX129" s="409"/>
      <c r="IZY129" s="409"/>
      <c r="IZZ129" s="409"/>
      <c r="JAA129" s="409"/>
      <c r="JAB129" s="409"/>
      <c r="JAC129" s="409"/>
      <c r="JAD129" s="409"/>
      <c r="JAE129" s="409"/>
      <c r="JAF129" s="409"/>
      <c r="JAG129" s="409"/>
      <c r="JAH129" s="409"/>
      <c r="JAI129" s="409"/>
      <c r="JAJ129" s="409"/>
      <c r="JAK129" s="409"/>
      <c r="JAL129" s="409"/>
      <c r="JAM129" s="409"/>
      <c r="JAN129" s="409"/>
      <c r="JAO129" s="409"/>
      <c r="JAP129" s="409"/>
      <c r="JAQ129" s="409"/>
      <c r="JAR129" s="409"/>
      <c r="JAS129" s="409"/>
      <c r="JAT129" s="409"/>
      <c r="JAU129" s="409"/>
      <c r="JAV129" s="409"/>
      <c r="JAW129" s="409"/>
      <c r="JAX129" s="409"/>
      <c r="JAY129" s="409"/>
      <c r="JAZ129" s="409"/>
      <c r="JBA129" s="409"/>
      <c r="JBB129" s="409"/>
      <c r="JBC129" s="409"/>
      <c r="JBD129" s="409"/>
      <c r="JBE129" s="409"/>
      <c r="JBF129" s="409"/>
      <c r="JBG129" s="409"/>
      <c r="JBH129" s="409"/>
      <c r="JBI129" s="409"/>
      <c r="JBJ129" s="409"/>
      <c r="JBK129" s="409"/>
      <c r="JBL129" s="409"/>
      <c r="JBM129" s="409"/>
      <c r="JBN129" s="409"/>
      <c r="JBO129" s="409"/>
      <c r="JBP129" s="409"/>
      <c r="JBQ129" s="409"/>
      <c r="JBR129" s="409"/>
      <c r="JBS129" s="409"/>
      <c r="JBT129" s="409"/>
      <c r="JBU129" s="409"/>
      <c r="JBV129" s="409"/>
      <c r="JBW129" s="409"/>
      <c r="JBX129" s="409"/>
      <c r="JBY129" s="409"/>
      <c r="JBZ129" s="409"/>
      <c r="JCA129" s="409"/>
      <c r="JCB129" s="409"/>
      <c r="JCC129" s="409"/>
      <c r="JCD129" s="409"/>
      <c r="JCE129" s="409"/>
      <c r="JCF129" s="409"/>
      <c r="JCG129" s="409"/>
      <c r="JCH129" s="409"/>
      <c r="JCI129" s="409"/>
      <c r="JCJ129" s="409"/>
      <c r="JCK129" s="409"/>
      <c r="JCL129" s="409"/>
      <c r="JCM129" s="409"/>
      <c r="JCN129" s="409"/>
      <c r="JCO129" s="409"/>
      <c r="JCP129" s="409"/>
      <c r="JCQ129" s="409"/>
      <c r="JCR129" s="409"/>
      <c r="JCS129" s="409"/>
      <c r="JCT129" s="409"/>
      <c r="JCU129" s="409"/>
      <c r="JCV129" s="409"/>
      <c r="JCW129" s="409"/>
      <c r="JCX129" s="409"/>
      <c r="JCY129" s="409"/>
      <c r="JCZ129" s="409"/>
      <c r="JDA129" s="409"/>
      <c r="JDB129" s="409"/>
      <c r="JDC129" s="409"/>
      <c r="JDD129" s="409"/>
      <c r="JDE129" s="409"/>
      <c r="JDF129" s="409"/>
      <c r="JDG129" s="409"/>
      <c r="JDH129" s="409"/>
      <c r="JDI129" s="409"/>
      <c r="JDJ129" s="409"/>
      <c r="JDK129" s="409"/>
      <c r="JDL129" s="409"/>
      <c r="JDM129" s="409"/>
      <c r="JDN129" s="409"/>
      <c r="JDO129" s="409"/>
      <c r="JDP129" s="409"/>
      <c r="JDQ129" s="409"/>
      <c r="JDR129" s="409"/>
      <c r="JDS129" s="409"/>
      <c r="JDT129" s="409"/>
      <c r="JDU129" s="409"/>
      <c r="JDV129" s="409"/>
      <c r="JDW129" s="409"/>
      <c r="JDX129" s="409"/>
      <c r="JDY129" s="409"/>
      <c r="JDZ129" s="409"/>
      <c r="JEA129" s="409"/>
      <c r="JEB129" s="409"/>
      <c r="JEC129" s="409"/>
      <c r="JED129" s="409"/>
      <c r="JEE129" s="409"/>
      <c r="JEF129" s="409"/>
      <c r="JEG129" s="409"/>
      <c r="JEH129" s="409"/>
      <c r="JEI129" s="409"/>
      <c r="JEJ129" s="409"/>
      <c r="JEK129" s="409"/>
      <c r="JEL129" s="409"/>
      <c r="JEM129" s="409"/>
      <c r="JEN129" s="409"/>
      <c r="JEO129" s="409"/>
      <c r="JEP129" s="409"/>
      <c r="JEQ129" s="409"/>
      <c r="JER129" s="409"/>
      <c r="JES129" s="409"/>
      <c r="JET129" s="409"/>
      <c r="JEU129" s="409"/>
      <c r="JEV129" s="409"/>
      <c r="JEW129" s="409"/>
      <c r="JEX129" s="409"/>
      <c r="JEY129" s="409"/>
      <c r="JEZ129" s="409"/>
      <c r="JFA129" s="409"/>
      <c r="JFB129" s="409"/>
      <c r="JFC129" s="409"/>
      <c r="JFD129" s="409"/>
      <c r="JFE129" s="409"/>
      <c r="JFF129" s="409"/>
      <c r="JFG129" s="409"/>
      <c r="JFH129" s="409"/>
      <c r="JFI129" s="409"/>
      <c r="JFJ129" s="409"/>
      <c r="JFK129" s="409"/>
      <c r="JFL129" s="409"/>
      <c r="JFM129" s="409"/>
      <c r="JFN129" s="409"/>
      <c r="JFO129" s="409"/>
      <c r="JFP129" s="409"/>
      <c r="JFQ129" s="409"/>
      <c r="JFR129" s="409"/>
      <c r="JFS129" s="409"/>
      <c r="JFT129" s="409"/>
      <c r="JFU129" s="409"/>
      <c r="JFV129" s="409"/>
      <c r="JFW129" s="409"/>
      <c r="JFX129" s="409"/>
      <c r="JFY129" s="409"/>
      <c r="JFZ129" s="409"/>
      <c r="JGA129" s="409"/>
      <c r="JGB129" s="409"/>
      <c r="JGC129" s="409"/>
      <c r="JGD129" s="409"/>
      <c r="JGE129" s="409"/>
      <c r="JGF129" s="409"/>
      <c r="JGG129" s="409"/>
      <c r="JGH129" s="409"/>
      <c r="JGI129" s="409"/>
      <c r="JGJ129" s="409"/>
      <c r="JGK129" s="409"/>
      <c r="JGL129" s="409"/>
      <c r="JGM129" s="409"/>
      <c r="JGN129" s="409"/>
      <c r="JGO129" s="409"/>
      <c r="JGP129" s="409"/>
      <c r="JGQ129" s="409"/>
      <c r="JGR129" s="409"/>
      <c r="JGS129" s="409"/>
      <c r="JGT129" s="409"/>
      <c r="JGU129" s="409"/>
      <c r="JGV129" s="409"/>
      <c r="JGW129" s="409"/>
      <c r="JGX129" s="409"/>
      <c r="JGY129" s="409"/>
      <c r="JGZ129" s="409"/>
      <c r="JHA129" s="409"/>
      <c r="JHB129" s="409"/>
      <c r="JHC129" s="409"/>
      <c r="JHD129" s="409"/>
      <c r="JHE129" s="409"/>
      <c r="JHF129" s="409"/>
      <c r="JHG129" s="409"/>
      <c r="JHH129" s="409"/>
      <c r="JHI129" s="409"/>
      <c r="JHJ129" s="409"/>
      <c r="JHK129" s="409"/>
      <c r="JHL129" s="409"/>
      <c r="JHM129" s="409"/>
      <c r="JHN129" s="409"/>
      <c r="JHO129" s="409"/>
      <c r="JHP129" s="409"/>
      <c r="JHQ129" s="409"/>
      <c r="JHR129" s="409"/>
      <c r="JHS129" s="409"/>
      <c r="JHT129" s="409"/>
      <c r="JHU129" s="409"/>
      <c r="JHV129" s="409"/>
      <c r="JHW129" s="409"/>
      <c r="JHX129" s="409"/>
      <c r="JHY129" s="409"/>
      <c r="JHZ129" s="409"/>
      <c r="JIA129" s="409"/>
      <c r="JIB129" s="409"/>
      <c r="JIC129" s="409"/>
      <c r="JID129" s="409"/>
      <c r="JIE129" s="409"/>
      <c r="JIF129" s="409"/>
      <c r="JIG129" s="409"/>
      <c r="JIH129" s="409"/>
      <c r="JII129" s="409"/>
      <c r="JIJ129" s="409"/>
      <c r="JIK129" s="409"/>
      <c r="JIL129" s="409"/>
      <c r="JIM129" s="409"/>
      <c r="JIN129" s="409"/>
      <c r="JIO129" s="409"/>
      <c r="JIP129" s="409"/>
      <c r="JIQ129" s="409"/>
      <c r="JIR129" s="409"/>
      <c r="JIS129" s="409"/>
      <c r="JIT129" s="409"/>
      <c r="JIU129" s="409"/>
      <c r="JIV129" s="409"/>
      <c r="JIW129" s="409"/>
      <c r="JIX129" s="409"/>
      <c r="JIY129" s="409"/>
      <c r="JIZ129" s="409"/>
      <c r="JJA129" s="409"/>
      <c r="JJB129" s="409"/>
      <c r="JJC129" s="409"/>
      <c r="JJD129" s="409"/>
      <c r="JJE129" s="409"/>
      <c r="JJF129" s="409"/>
      <c r="JJG129" s="409"/>
      <c r="JJH129" s="409"/>
      <c r="JJI129" s="409"/>
      <c r="JJJ129" s="409"/>
      <c r="JJK129" s="409"/>
      <c r="JJL129" s="409"/>
      <c r="JJM129" s="409"/>
      <c r="JJN129" s="409"/>
      <c r="JJO129" s="409"/>
      <c r="JJP129" s="409"/>
      <c r="JJQ129" s="409"/>
      <c r="JJR129" s="409"/>
      <c r="JJS129" s="409"/>
      <c r="JJT129" s="409"/>
      <c r="JJU129" s="409"/>
      <c r="JJV129" s="409"/>
      <c r="JJW129" s="409"/>
      <c r="JJX129" s="409"/>
      <c r="JJY129" s="409"/>
      <c r="JJZ129" s="409"/>
      <c r="JKA129" s="409"/>
      <c r="JKB129" s="409"/>
      <c r="JKC129" s="409"/>
      <c r="JKD129" s="409"/>
      <c r="JKE129" s="409"/>
      <c r="JKF129" s="409"/>
      <c r="JKG129" s="409"/>
      <c r="JKH129" s="409"/>
      <c r="JKI129" s="409"/>
      <c r="JKJ129" s="409"/>
      <c r="JKK129" s="409"/>
      <c r="JKL129" s="409"/>
      <c r="JKM129" s="409"/>
      <c r="JKN129" s="409"/>
      <c r="JKO129" s="409"/>
      <c r="JKP129" s="409"/>
      <c r="JKQ129" s="409"/>
      <c r="JKR129" s="409"/>
      <c r="JKS129" s="409"/>
      <c r="JKT129" s="409"/>
      <c r="JKU129" s="409"/>
      <c r="JKV129" s="409"/>
      <c r="JKW129" s="409"/>
      <c r="JKX129" s="409"/>
      <c r="JKY129" s="409"/>
      <c r="JKZ129" s="409"/>
      <c r="JLA129" s="409"/>
      <c r="JLB129" s="409"/>
      <c r="JLC129" s="409"/>
      <c r="JLD129" s="409"/>
      <c r="JLE129" s="409"/>
      <c r="JLF129" s="409"/>
      <c r="JLG129" s="409"/>
      <c r="JLH129" s="409"/>
      <c r="JLI129" s="409"/>
      <c r="JLJ129" s="409"/>
      <c r="JLK129" s="409"/>
      <c r="JLL129" s="409"/>
      <c r="JLM129" s="409"/>
      <c r="JLN129" s="409"/>
      <c r="JLO129" s="409"/>
      <c r="JLP129" s="409"/>
      <c r="JLQ129" s="409"/>
      <c r="JLR129" s="409"/>
      <c r="JLS129" s="409"/>
      <c r="JLT129" s="409"/>
      <c r="JLU129" s="409"/>
      <c r="JLV129" s="409"/>
      <c r="JLW129" s="409"/>
      <c r="JLX129" s="409"/>
      <c r="JLY129" s="409"/>
      <c r="JLZ129" s="409"/>
      <c r="JMA129" s="409"/>
      <c r="JMB129" s="409"/>
      <c r="JMC129" s="409"/>
      <c r="JMD129" s="409"/>
      <c r="JME129" s="409"/>
      <c r="JMF129" s="409"/>
      <c r="JMG129" s="409"/>
      <c r="JMH129" s="409"/>
      <c r="JMI129" s="409"/>
      <c r="JMJ129" s="409"/>
      <c r="JMK129" s="409"/>
      <c r="JML129" s="409"/>
      <c r="JMM129" s="409"/>
      <c r="JMN129" s="409"/>
      <c r="JMO129" s="409"/>
      <c r="JMP129" s="409"/>
      <c r="JMQ129" s="409"/>
      <c r="JMR129" s="409"/>
      <c r="JMS129" s="409"/>
      <c r="JMT129" s="409"/>
      <c r="JMU129" s="409"/>
      <c r="JMV129" s="409"/>
      <c r="JMW129" s="409"/>
      <c r="JMX129" s="409"/>
      <c r="JMY129" s="409"/>
      <c r="JMZ129" s="409"/>
      <c r="JNA129" s="409"/>
      <c r="JNB129" s="409"/>
      <c r="JNC129" s="409"/>
      <c r="JND129" s="409"/>
      <c r="JNE129" s="409"/>
      <c r="JNF129" s="409"/>
      <c r="JNG129" s="409"/>
      <c r="JNH129" s="409"/>
      <c r="JNI129" s="409"/>
      <c r="JNJ129" s="409"/>
      <c r="JNK129" s="409"/>
      <c r="JNL129" s="409"/>
      <c r="JNM129" s="409"/>
      <c r="JNN129" s="409"/>
      <c r="JNO129" s="409"/>
      <c r="JNP129" s="409"/>
      <c r="JNQ129" s="409"/>
      <c r="JNR129" s="409"/>
      <c r="JNS129" s="409"/>
      <c r="JNT129" s="409"/>
      <c r="JNU129" s="409"/>
      <c r="JNV129" s="409"/>
      <c r="JNW129" s="409"/>
      <c r="JNX129" s="409"/>
      <c r="JNY129" s="409"/>
      <c r="JNZ129" s="409"/>
      <c r="JOA129" s="409"/>
      <c r="JOB129" s="409"/>
      <c r="JOC129" s="409"/>
      <c r="JOD129" s="409"/>
      <c r="JOE129" s="409"/>
      <c r="JOF129" s="409"/>
      <c r="JOG129" s="409"/>
      <c r="JOH129" s="409"/>
      <c r="JOI129" s="409"/>
      <c r="JOJ129" s="409"/>
      <c r="JOK129" s="409"/>
      <c r="JOL129" s="409"/>
      <c r="JOM129" s="409"/>
      <c r="JON129" s="409"/>
      <c r="JOO129" s="409"/>
      <c r="JOP129" s="409"/>
      <c r="JOQ129" s="409"/>
      <c r="JOR129" s="409"/>
      <c r="JOS129" s="409"/>
      <c r="JOT129" s="409"/>
      <c r="JOU129" s="409"/>
      <c r="JOV129" s="409"/>
      <c r="JOW129" s="409"/>
      <c r="JOX129" s="409"/>
      <c r="JOY129" s="409"/>
      <c r="JOZ129" s="409"/>
      <c r="JPA129" s="409"/>
      <c r="JPB129" s="409"/>
      <c r="JPC129" s="409"/>
      <c r="JPD129" s="409"/>
      <c r="JPE129" s="409"/>
      <c r="JPF129" s="409"/>
      <c r="JPG129" s="409"/>
      <c r="JPH129" s="409"/>
      <c r="JPI129" s="409"/>
      <c r="JPJ129" s="409"/>
      <c r="JPK129" s="409"/>
      <c r="JPL129" s="409"/>
      <c r="JPM129" s="409"/>
      <c r="JPN129" s="409"/>
      <c r="JPO129" s="409"/>
      <c r="JPP129" s="409"/>
      <c r="JPQ129" s="409"/>
      <c r="JPR129" s="409"/>
      <c r="JPS129" s="409"/>
      <c r="JPT129" s="409"/>
      <c r="JPU129" s="409"/>
      <c r="JPV129" s="409"/>
      <c r="JPW129" s="409"/>
      <c r="JPX129" s="409"/>
      <c r="JPY129" s="409"/>
      <c r="JPZ129" s="409"/>
      <c r="JQA129" s="409"/>
      <c r="JQB129" s="409"/>
      <c r="JQC129" s="409"/>
      <c r="JQD129" s="409"/>
      <c r="JQE129" s="409"/>
      <c r="JQF129" s="409"/>
      <c r="JQG129" s="409"/>
      <c r="JQH129" s="409"/>
      <c r="JQI129" s="409"/>
      <c r="JQJ129" s="409"/>
      <c r="JQK129" s="409"/>
      <c r="JQL129" s="409"/>
      <c r="JQM129" s="409"/>
      <c r="JQN129" s="409"/>
      <c r="JQO129" s="409"/>
      <c r="JQP129" s="409"/>
      <c r="JQQ129" s="409"/>
      <c r="JQR129" s="409"/>
      <c r="JQS129" s="409"/>
      <c r="JQT129" s="409"/>
      <c r="JQU129" s="409"/>
      <c r="JQV129" s="409"/>
      <c r="JQW129" s="409"/>
      <c r="JQX129" s="409"/>
      <c r="JQY129" s="409"/>
      <c r="JQZ129" s="409"/>
      <c r="JRA129" s="409"/>
      <c r="JRB129" s="409"/>
      <c r="JRC129" s="409"/>
      <c r="JRD129" s="409"/>
      <c r="JRE129" s="409"/>
      <c r="JRF129" s="409"/>
      <c r="JRG129" s="409"/>
      <c r="JRH129" s="409"/>
      <c r="JRI129" s="409"/>
      <c r="JRJ129" s="409"/>
      <c r="JRK129" s="409"/>
      <c r="JRL129" s="409"/>
      <c r="JRM129" s="409"/>
      <c r="JRN129" s="409"/>
      <c r="JRO129" s="409"/>
      <c r="JRP129" s="409"/>
      <c r="JRQ129" s="409"/>
      <c r="JRR129" s="409"/>
      <c r="JRS129" s="409"/>
      <c r="JRT129" s="409"/>
      <c r="JRU129" s="409"/>
      <c r="JRV129" s="409"/>
      <c r="JRW129" s="409"/>
      <c r="JRX129" s="409"/>
      <c r="JRY129" s="409"/>
      <c r="JRZ129" s="409"/>
      <c r="JSA129" s="409"/>
      <c r="JSB129" s="409"/>
      <c r="JSC129" s="409"/>
      <c r="JSD129" s="409"/>
      <c r="JSE129" s="409"/>
      <c r="JSF129" s="409"/>
      <c r="JSG129" s="409"/>
      <c r="JSH129" s="409"/>
      <c r="JSI129" s="409"/>
      <c r="JSJ129" s="409"/>
      <c r="JSK129" s="409"/>
      <c r="JSL129" s="409"/>
      <c r="JSM129" s="409"/>
      <c r="JSN129" s="409"/>
      <c r="JSO129" s="409"/>
      <c r="JSP129" s="409"/>
      <c r="JSQ129" s="409"/>
      <c r="JSR129" s="409"/>
      <c r="JSS129" s="409"/>
      <c r="JST129" s="409"/>
      <c r="JSU129" s="409"/>
      <c r="JSV129" s="409"/>
      <c r="JSW129" s="409"/>
      <c r="JSX129" s="409"/>
      <c r="JSY129" s="409"/>
      <c r="JSZ129" s="409"/>
      <c r="JTA129" s="409"/>
      <c r="JTB129" s="409"/>
      <c r="JTC129" s="409"/>
      <c r="JTD129" s="409"/>
      <c r="JTE129" s="409"/>
      <c r="JTF129" s="409"/>
      <c r="JTG129" s="409"/>
      <c r="JTH129" s="409"/>
      <c r="JTI129" s="409"/>
      <c r="JTJ129" s="409"/>
      <c r="JTK129" s="409"/>
      <c r="JTL129" s="409"/>
      <c r="JTM129" s="409"/>
      <c r="JTN129" s="409"/>
      <c r="JTO129" s="409"/>
      <c r="JTP129" s="409"/>
      <c r="JTQ129" s="409"/>
      <c r="JTR129" s="409"/>
      <c r="JTS129" s="409"/>
      <c r="JTT129" s="409"/>
      <c r="JTU129" s="409"/>
      <c r="JTV129" s="409"/>
      <c r="JTW129" s="409"/>
      <c r="JTX129" s="409"/>
      <c r="JTY129" s="409"/>
      <c r="JTZ129" s="409"/>
      <c r="JUA129" s="409"/>
      <c r="JUB129" s="409"/>
      <c r="JUC129" s="409"/>
      <c r="JUD129" s="409"/>
      <c r="JUE129" s="409"/>
      <c r="JUF129" s="409"/>
      <c r="JUG129" s="409"/>
      <c r="JUH129" s="409"/>
      <c r="JUI129" s="409"/>
      <c r="JUJ129" s="409"/>
      <c r="JUK129" s="409"/>
      <c r="JUL129" s="409"/>
      <c r="JUM129" s="409"/>
      <c r="JUN129" s="409"/>
      <c r="JUO129" s="409"/>
      <c r="JUP129" s="409"/>
      <c r="JUQ129" s="409"/>
      <c r="JUR129" s="409"/>
      <c r="JUS129" s="409"/>
      <c r="JUT129" s="409"/>
      <c r="JUU129" s="409"/>
      <c r="JUV129" s="409"/>
      <c r="JUW129" s="409"/>
      <c r="JUX129" s="409"/>
      <c r="JUY129" s="409"/>
      <c r="JUZ129" s="409"/>
      <c r="JVA129" s="409"/>
      <c r="JVB129" s="409"/>
      <c r="JVC129" s="409"/>
      <c r="JVD129" s="409"/>
      <c r="JVE129" s="409"/>
      <c r="JVF129" s="409"/>
      <c r="JVG129" s="409"/>
      <c r="JVH129" s="409"/>
      <c r="JVI129" s="409"/>
      <c r="JVJ129" s="409"/>
      <c r="JVK129" s="409"/>
      <c r="JVL129" s="409"/>
      <c r="JVM129" s="409"/>
      <c r="JVN129" s="409"/>
      <c r="JVO129" s="409"/>
      <c r="JVP129" s="409"/>
      <c r="JVQ129" s="409"/>
      <c r="JVR129" s="409"/>
      <c r="JVS129" s="409"/>
      <c r="JVT129" s="409"/>
      <c r="JVU129" s="409"/>
      <c r="JVV129" s="409"/>
      <c r="JVW129" s="409"/>
      <c r="JVX129" s="409"/>
      <c r="JVY129" s="409"/>
      <c r="JVZ129" s="409"/>
      <c r="JWA129" s="409"/>
      <c r="JWB129" s="409"/>
      <c r="JWC129" s="409"/>
      <c r="JWD129" s="409"/>
      <c r="JWE129" s="409"/>
      <c r="JWF129" s="409"/>
      <c r="JWG129" s="409"/>
      <c r="JWH129" s="409"/>
      <c r="JWI129" s="409"/>
      <c r="JWJ129" s="409"/>
      <c r="JWK129" s="409"/>
      <c r="JWL129" s="409"/>
      <c r="JWM129" s="409"/>
      <c r="JWN129" s="409"/>
      <c r="JWO129" s="409"/>
      <c r="JWP129" s="409"/>
      <c r="JWQ129" s="409"/>
      <c r="JWR129" s="409"/>
      <c r="JWS129" s="409"/>
      <c r="JWT129" s="409"/>
      <c r="JWU129" s="409"/>
      <c r="JWV129" s="409"/>
      <c r="JWW129" s="409"/>
      <c r="JWX129" s="409"/>
      <c r="JWY129" s="409"/>
      <c r="JWZ129" s="409"/>
      <c r="JXA129" s="409"/>
      <c r="JXB129" s="409"/>
      <c r="JXC129" s="409"/>
      <c r="JXD129" s="409"/>
      <c r="JXE129" s="409"/>
      <c r="JXF129" s="409"/>
      <c r="JXG129" s="409"/>
      <c r="JXH129" s="409"/>
      <c r="JXI129" s="409"/>
      <c r="JXJ129" s="409"/>
      <c r="JXK129" s="409"/>
      <c r="JXL129" s="409"/>
      <c r="JXM129" s="409"/>
      <c r="JXN129" s="409"/>
      <c r="JXO129" s="409"/>
      <c r="JXP129" s="409"/>
      <c r="JXQ129" s="409"/>
      <c r="JXR129" s="409"/>
      <c r="JXS129" s="409"/>
      <c r="JXT129" s="409"/>
      <c r="JXU129" s="409"/>
      <c r="JXV129" s="409"/>
      <c r="JXW129" s="409"/>
      <c r="JXX129" s="409"/>
      <c r="JXY129" s="409"/>
      <c r="JXZ129" s="409"/>
      <c r="JYA129" s="409"/>
      <c r="JYB129" s="409"/>
      <c r="JYC129" s="409"/>
      <c r="JYD129" s="409"/>
      <c r="JYE129" s="409"/>
      <c r="JYF129" s="409"/>
      <c r="JYG129" s="409"/>
      <c r="JYH129" s="409"/>
      <c r="JYI129" s="409"/>
      <c r="JYJ129" s="409"/>
      <c r="JYK129" s="409"/>
      <c r="JYL129" s="409"/>
      <c r="JYM129" s="409"/>
      <c r="JYN129" s="409"/>
      <c r="JYO129" s="409"/>
      <c r="JYP129" s="409"/>
      <c r="JYQ129" s="409"/>
      <c r="JYR129" s="409"/>
      <c r="JYS129" s="409"/>
      <c r="JYT129" s="409"/>
      <c r="JYU129" s="409"/>
      <c r="JYV129" s="409"/>
      <c r="JYW129" s="409"/>
      <c r="JYX129" s="409"/>
      <c r="JYY129" s="409"/>
      <c r="JYZ129" s="409"/>
      <c r="JZA129" s="409"/>
      <c r="JZB129" s="409"/>
      <c r="JZC129" s="409"/>
      <c r="JZD129" s="409"/>
      <c r="JZE129" s="409"/>
      <c r="JZF129" s="409"/>
      <c r="JZG129" s="409"/>
      <c r="JZH129" s="409"/>
      <c r="JZI129" s="409"/>
      <c r="JZJ129" s="409"/>
      <c r="JZK129" s="409"/>
      <c r="JZL129" s="409"/>
      <c r="JZM129" s="409"/>
      <c r="JZN129" s="409"/>
      <c r="JZO129" s="409"/>
      <c r="JZP129" s="409"/>
      <c r="JZQ129" s="409"/>
      <c r="JZR129" s="409"/>
      <c r="JZS129" s="409"/>
      <c r="JZT129" s="409"/>
      <c r="JZU129" s="409"/>
      <c r="JZV129" s="409"/>
      <c r="JZW129" s="409"/>
      <c r="JZX129" s="409"/>
      <c r="JZY129" s="409"/>
      <c r="JZZ129" s="409"/>
      <c r="KAA129" s="409"/>
      <c r="KAB129" s="409"/>
      <c r="KAC129" s="409"/>
      <c r="KAD129" s="409"/>
      <c r="KAE129" s="409"/>
      <c r="KAF129" s="409"/>
      <c r="KAG129" s="409"/>
      <c r="KAH129" s="409"/>
      <c r="KAI129" s="409"/>
      <c r="KAJ129" s="409"/>
      <c r="KAK129" s="409"/>
      <c r="KAL129" s="409"/>
      <c r="KAM129" s="409"/>
      <c r="KAN129" s="409"/>
      <c r="KAO129" s="409"/>
      <c r="KAP129" s="409"/>
      <c r="KAQ129" s="409"/>
      <c r="KAR129" s="409"/>
      <c r="KAS129" s="409"/>
      <c r="KAT129" s="409"/>
      <c r="KAU129" s="409"/>
      <c r="KAV129" s="409"/>
      <c r="KAW129" s="409"/>
      <c r="KAX129" s="409"/>
      <c r="KAY129" s="409"/>
      <c r="KAZ129" s="409"/>
      <c r="KBA129" s="409"/>
      <c r="KBB129" s="409"/>
      <c r="KBC129" s="409"/>
      <c r="KBD129" s="409"/>
      <c r="KBE129" s="409"/>
      <c r="KBF129" s="409"/>
      <c r="KBG129" s="409"/>
      <c r="KBH129" s="409"/>
      <c r="KBI129" s="409"/>
      <c r="KBJ129" s="409"/>
      <c r="KBK129" s="409"/>
      <c r="KBL129" s="409"/>
      <c r="KBM129" s="409"/>
      <c r="KBN129" s="409"/>
      <c r="KBO129" s="409"/>
      <c r="KBP129" s="409"/>
      <c r="KBQ129" s="409"/>
      <c r="KBR129" s="409"/>
      <c r="KBS129" s="409"/>
      <c r="KBT129" s="409"/>
      <c r="KBU129" s="409"/>
      <c r="KBV129" s="409"/>
      <c r="KBW129" s="409"/>
      <c r="KBX129" s="409"/>
      <c r="KBY129" s="409"/>
      <c r="KBZ129" s="409"/>
      <c r="KCA129" s="409"/>
      <c r="KCB129" s="409"/>
      <c r="KCC129" s="409"/>
      <c r="KCD129" s="409"/>
      <c r="KCE129" s="409"/>
      <c r="KCF129" s="409"/>
      <c r="KCG129" s="409"/>
      <c r="KCH129" s="409"/>
      <c r="KCI129" s="409"/>
      <c r="KCJ129" s="409"/>
      <c r="KCK129" s="409"/>
      <c r="KCL129" s="409"/>
      <c r="KCM129" s="409"/>
      <c r="KCN129" s="409"/>
      <c r="KCO129" s="409"/>
      <c r="KCP129" s="409"/>
      <c r="KCQ129" s="409"/>
      <c r="KCR129" s="409"/>
      <c r="KCS129" s="409"/>
      <c r="KCT129" s="409"/>
      <c r="KCU129" s="409"/>
      <c r="KCV129" s="409"/>
      <c r="KCW129" s="409"/>
      <c r="KCX129" s="409"/>
      <c r="KCY129" s="409"/>
      <c r="KCZ129" s="409"/>
      <c r="KDA129" s="409"/>
      <c r="KDB129" s="409"/>
      <c r="KDC129" s="409"/>
      <c r="KDD129" s="409"/>
      <c r="KDE129" s="409"/>
      <c r="KDF129" s="409"/>
      <c r="KDG129" s="409"/>
      <c r="KDH129" s="409"/>
      <c r="KDI129" s="409"/>
      <c r="KDJ129" s="409"/>
      <c r="KDK129" s="409"/>
      <c r="KDL129" s="409"/>
      <c r="KDM129" s="409"/>
      <c r="KDN129" s="409"/>
      <c r="KDO129" s="409"/>
      <c r="KDP129" s="409"/>
      <c r="KDQ129" s="409"/>
      <c r="KDR129" s="409"/>
      <c r="KDS129" s="409"/>
      <c r="KDT129" s="409"/>
      <c r="KDU129" s="409"/>
      <c r="KDV129" s="409"/>
      <c r="KDW129" s="409"/>
      <c r="KDX129" s="409"/>
      <c r="KDY129" s="409"/>
      <c r="KDZ129" s="409"/>
      <c r="KEA129" s="409"/>
      <c r="KEB129" s="409"/>
      <c r="KEC129" s="409"/>
      <c r="KED129" s="409"/>
      <c r="KEE129" s="409"/>
      <c r="KEF129" s="409"/>
      <c r="KEG129" s="409"/>
      <c r="KEH129" s="409"/>
      <c r="KEI129" s="409"/>
      <c r="KEJ129" s="409"/>
      <c r="KEK129" s="409"/>
      <c r="KEL129" s="409"/>
      <c r="KEM129" s="409"/>
      <c r="KEN129" s="409"/>
      <c r="KEO129" s="409"/>
      <c r="KEP129" s="409"/>
      <c r="KEQ129" s="409"/>
      <c r="KER129" s="409"/>
      <c r="KES129" s="409"/>
      <c r="KET129" s="409"/>
      <c r="KEU129" s="409"/>
      <c r="KEV129" s="409"/>
      <c r="KEW129" s="409"/>
      <c r="KEX129" s="409"/>
      <c r="KEY129" s="409"/>
      <c r="KEZ129" s="409"/>
      <c r="KFA129" s="409"/>
      <c r="KFB129" s="409"/>
      <c r="KFC129" s="409"/>
      <c r="KFD129" s="409"/>
      <c r="KFE129" s="409"/>
      <c r="KFF129" s="409"/>
      <c r="KFG129" s="409"/>
      <c r="KFH129" s="409"/>
      <c r="KFI129" s="409"/>
      <c r="KFJ129" s="409"/>
      <c r="KFK129" s="409"/>
      <c r="KFL129" s="409"/>
      <c r="KFM129" s="409"/>
      <c r="KFN129" s="409"/>
      <c r="KFO129" s="409"/>
      <c r="KFP129" s="409"/>
      <c r="KFQ129" s="409"/>
      <c r="KFR129" s="409"/>
      <c r="KFS129" s="409"/>
      <c r="KFT129" s="409"/>
      <c r="KFU129" s="409"/>
      <c r="KFV129" s="409"/>
      <c r="KFW129" s="409"/>
      <c r="KFX129" s="409"/>
      <c r="KFY129" s="409"/>
      <c r="KFZ129" s="409"/>
      <c r="KGA129" s="409"/>
      <c r="KGB129" s="409"/>
      <c r="KGC129" s="409"/>
      <c r="KGD129" s="409"/>
      <c r="KGE129" s="409"/>
      <c r="KGF129" s="409"/>
      <c r="KGG129" s="409"/>
      <c r="KGH129" s="409"/>
      <c r="KGI129" s="409"/>
      <c r="KGJ129" s="409"/>
      <c r="KGK129" s="409"/>
      <c r="KGL129" s="409"/>
      <c r="KGM129" s="409"/>
      <c r="KGN129" s="409"/>
      <c r="KGO129" s="409"/>
      <c r="KGP129" s="409"/>
      <c r="KGQ129" s="409"/>
      <c r="KGR129" s="409"/>
      <c r="KGS129" s="409"/>
      <c r="KGT129" s="409"/>
      <c r="KGU129" s="409"/>
      <c r="KGV129" s="409"/>
      <c r="KGW129" s="409"/>
      <c r="KGX129" s="409"/>
      <c r="KGY129" s="409"/>
      <c r="KGZ129" s="409"/>
      <c r="KHA129" s="409"/>
      <c r="KHB129" s="409"/>
      <c r="KHC129" s="409"/>
      <c r="KHD129" s="409"/>
      <c r="KHE129" s="409"/>
      <c r="KHF129" s="409"/>
      <c r="KHG129" s="409"/>
      <c r="KHH129" s="409"/>
      <c r="KHI129" s="409"/>
      <c r="KHJ129" s="409"/>
      <c r="KHK129" s="409"/>
      <c r="KHL129" s="409"/>
      <c r="KHM129" s="409"/>
      <c r="KHN129" s="409"/>
      <c r="KHO129" s="409"/>
      <c r="KHP129" s="409"/>
      <c r="KHQ129" s="409"/>
      <c r="KHR129" s="409"/>
      <c r="KHS129" s="409"/>
      <c r="KHT129" s="409"/>
      <c r="KHU129" s="409"/>
      <c r="KHV129" s="409"/>
      <c r="KHW129" s="409"/>
      <c r="KHX129" s="409"/>
      <c r="KHY129" s="409"/>
      <c r="KHZ129" s="409"/>
      <c r="KIA129" s="409"/>
      <c r="KIB129" s="409"/>
      <c r="KIC129" s="409"/>
      <c r="KID129" s="409"/>
      <c r="KIE129" s="409"/>
      <c r="KIF129" s="409"/>
      <c r="KIG129" s="409"/>
      <c r="KIH129" s="409"/>
      <c r="KII129" s="409"/>
      <c r="KIJ129" s="409"/>
      <c r="KIK129" s="409"/>
      <c r="KIL129" s="409"/>
      <c r="KIM129" s="409"/>
      <c r="KIN129" s="409"/>
      <c r="KIO129" s="409"/>
      <c r="KIP129" s="409"/>
      <c r="KIQ129" s="409"/>
      <c r="KIR129" s="409"/>
      <c r="KIS129" s="409"/>
      <c r="KIT129" s="409"/>
      <c r="KIU129" s="409"/>
      <c r="KIV129" s="409"/>
      <c r="KIW129" s="409"/>
      <c r="KIX129" s="409"/>
      <c r="KIY129" s="409"/>
      <c r="KIZ129" s="409"/>
      <c r="KJA129" s="409"/>
      <c r="KJB129" s="409"/>
      <c r="KJC129" s="409"/>
      <c r="KJD129" s="409"/>
      <c r="KJE129" s="409"/>
      <c r="KJF129" s="409"/>
      <c r="KJG129" s="409"/>
      <c r="KJH129" s="409"/>
      <c r="KJI129" s="409"/>
      <c r="KJJ129" s="409"/>
      <c r="KJK129" s="409"/>
      <c r="KJL129" s="409"/>
      <c r="KJM129" s="409"/>
      <c r="KJN129" s="409"/>
      <c r="KJO129" s="409"/>
      <c r="KJP129" s="409"/>
      <c r="KJQ129" s="409"/>
      <c r="KJR129" s="409"/>
      <c r="KJS129" s="409"/>
      <c r="KJT129" s="409"/>
      <c r="KJU129" s="409"/>
      <c r="KJV129" s="409"/>
      <c r="KJW129" s="409"/>
      <c r="KJX129" s="409"/>
      <c r="KJY129" s="409"/>
      <c r="KJZ129" s="409"/>
      <c r="KKA129" s="409"/>
      <c r="KKB129" s="409"/>
      <c r="KKC129" s="409"/>
      <c r="KKD129" s="409"/>
      <c r="KKE129" s="409"/>
      <c r="KKF129" s="409"/>
      <c r="KKG129" s="409"/>
      <c r="KKH129" s="409"/>
      <c r="KKI129" s="409"/>
      <c r="KKJ129" s="409"/>
      <c r="KKK129" s="409"/>
      <c r="KKL129" s="409"/>
      <c r="KKM129" s="409"/>
      <c r="KKN129" s="409"/>
      <c r="KKO129" s="409"/>
      <c r="KKP129" s="409"/>
      <c r="KKQ129" s="409"/>
      <c r="KKR129" s="409"/>
      <c r="KKS129" s="409"/>
      <c r="KKT129" s="409"/>
      <c r="KKU129" s="409"/>
      <c r="KKV129" s="409"/>
      <c r="KKW129" s="409"/>
      <c r="KKX129" s="409"/>
      <c r="KKY129" s="409"/>
      <c r="KKZ129" s="409"/>
      <c r="KLA129" s="409"/>
      <c r="KLB129" s="409"/>
      <c r="KLC129" s="409"/>
      <c r="KLD129" s="409"/>
      <c r="KLE129" s="409"/>
      <c r="KLF129" s="409"/>
      <c r="KLG129" s="409"/>
      <c r="KLH129" s="409"/>
      <c r="KLI129" s="409"/>
      <c r="KLJ129" s="409"/>
      <c r="KLK129" s="409"/>
      <c r="KLL129" s="409"/>
      <c r="KLM129" s="409"/>
      <c r="KLN129" s="409"/>
      <c r="KLO129" s="409"/>
      <c r="KLP129" s="409"/>
      <c r="KLQ129" s="409"/>
      <c r="KLR129" s="409"/>
      <c r="KLS129" s="409"/>
      <c r="KLT129" s="409"/>
      <c r="KLU129" s="409"/>
      <c r="KLV129" s="409"/>
      <c r="KLW129" s="409"/>
      <c r="KLX129" s="409"/>
      <c r="KLY129" s="409"/>
      <c r="KLZ129" s="409"/>
      <c r="KMA129" s="409"/>
      <c r="KMB129" s="409"/>
      <c r="KMC129" s="409"/>
      <c r="KMD129" s="409"/>
      <c r="KME129" s="409"/>
      <c r="KMF129" s="409"/>
      <c r="KMG129" s="409"/>
      <c r="KMH129" s="409"/>
      <c r="KMI129" s="409"/>
      <c r="KMJ129" s="409"/>
      <c r="KMK129" s="409"/>
      <c r="KML129" s="409"/>
      <c r="KMM129" s="409"/>
      <c r="KMN129" s="409"/>
      <c r="KMO129" s="409"/>
      <c r="KMP129" s="409"/>
      <c r="KMQ129" s="409"/>
      <c r="KMR129" s="409"/>
      <c r="KMS129" s="409"/>
      <c r="KMT129" s="409"/>
      <c r="KMU129" s="409"/>
      <c r="KMV129" s="409"/>
      <c r="KMW129" s="409"/>
      <c r="KMX129" s="409"/>
      <c r="KMY129" s="409"/>
      <c r="KMZ129" s="409"/>
      <c r="KNA129" s="409"/>
      <c r="KNB129" s="409"/>
      <c r="KNC129" s="409"/>
      <c r="KND129" s="409"/>
      <c r="KNE129" s="409"/>
      <c r="KNF129" s="409"/>
      <c r="KNG129" s="409"/>
      <c r="KNH129" s="409"/>
      <c r="KNI129" s="409"/>
      <c r="KNJ129" s="409"/>
      <c r="KNK129" s="409"/>
      <c r="KNL129" s="409"/>
      <c r="KNM129" s="409"/>
      <c r="KNN129" s="409"/>
      <c r="KNO129" s="409"/>
      <c r="KNP129" s="409"/>
      <c r="KNQ129" s="409"/>
      <c r="KNR129" s="409"/>
      <c r="KNS129" s="409"/>
      <c r="KNT129" s="409"/>
      <c r="KNU129" s="409"/>
      <c r="KNV129" s="409"/>
      <c r="KNW129" s="409"/>
      <c r="KNX129" s="409"/>
      <c r="KNY129" s="409"/>
      <c r="KNZ129" s="409"/>
      <c r="KOA129" s="409"/>
      <c r="KOB129" s="409"/>
      <c r="KOC129" s="409"/>
      <c r="KOD129" s="409"/>
      <c r="KOE129" s="409"/>
      <c r="KOF129" s="409"/>
      <c r="KOG129" s="409"/>
      <c r="KOH129" s="409"/>
      <c r="KOI129" s="409"/>
      <c r="KOJ129" s="409"/>
      <c r="KOK129" s="409"/>
      <c r="KOL129" s="409"/>
      <c r="KOM129" s="409"/>
      <c r="KON129" s="409"/>
      <c r="KOO129" s="409"/>
      <c r="KOP129" s="409"/>
      <c r="KOQ129" s="409"/>
      <c r="KOR129" s="409"/>
      <c r="KOS129" s="409"/>
      <c r="KOT129" s="409"/>
      <c r="KOU129" s="409"/>
      <c r="KOV129" s="409"/>
      <c r="KOW129" s="409"/>
      <c r="KOX129" s="409"/>
      <c r="KOY129" s="409"/>
      <c r="KOZ129" s="409"/>
      <c r="KPA129" s="409"/>
      <c r="KPB129" s="409"/>
      <c r="KPC129" s="409"/>
      <c r="KPD129" s="409"/>
      <c r="KPE129" s="409"/>
      <c r="KPF129" s="409"/>
      <c r="KPG129" s="409"/>
      <c r="KPH129" s="409"/>
      <c r="KPI129" s="409"/>
      <c r="KPJ129" s="409"/>
      <c r="KPK129" s="409"/>
      <c r="KPL129" s="409"/>
      <c r="KPM129" s="409"/>
      <c r="KPN129" s="409"/>
      <c r="KPO129" s="409"/>
      <c r="KPP129" s="409"/>
      <c r="KPQ129" s="409"/>
      <c r="KPR129" s="409"/>
      <c r="KPS129" s="409"/>
      <c r="KPT129" s="409"/>
      <c r="KPU129" s="409"/>
      <c r="KPV129" s="409"/>
      <c r="KPW129" s="409"/>
      <c r="KPX129" s="409"/>
      <c r="KPY129" s="409"/>
      <c r="KPZ129" s="409"/>
      <c r="KQA129" s="409"/>
      <c r="KQB129" s="409"/>
      <c r="KQC129" s="409"/>
      <c r="KQD129" s="409"/>
      <c r="KQE129" s="409"/>
      <c r="KQF129" s="409"/>
      <c r="KQG129" s="409"/>
      <c r="KQH129" s="409"/>
      <c r="KQI129" s="409"/>
      <c r="KQJ129" s="409"/>
      <c r="KQK129" s="409"/>
      <c r="KQL129" s="409"/>
      <c r="KQM129" s="409"/>
      <c r="KQN129" s="409"/>
      <c r="KQO129" s="409"/>
      <c r="KQP129" s="409"/>
      <c r="KQQ129" s="409"/>
      <c r="KQR129" s="409"/>
      <c r="KQS129" s="409"/>
      <c r="KQT129" s="409"/>
      <c r="KQU129" s="409"/>
      <c r="KQV129" s="409"/>
      <c r="KQW129" s="409"/>
      <c r="KQX129" s="409"/>
      <c r="KQY129" s="409"/>
      <c r="KQZ129" s="409"/>
      <c r="KRA129" s="409"/>
      <c r="KRB129" s="409"/>
      <c r="KRC129" s="409"/>
      <c r="KRD129" s="409"/>
      <c r="KRE129" s="409"/>
      <c r="KRF129" s="409"/>
      <c r="KRG129" s="409"/>
      <c r="KRH129" s="409"/>
      <c r="KRI129" s="409"/>
      <c r="KRJ129" s="409"/>
      <c r="KRK129" s="409"/>
      <c r="KRL129" s="409"/>
      <c r="KRM129" s="409"/>
      <c r="KRN129" s="409"/>
      <c r="KRO129" s="409"/>
      <c r="KRP129" s="409"/>
      <c r="KRQ129" s="409"/>
      <c r="KRR129" s="409"/>
      <c r="KRS129" s="409"/>
      <c r="KRT129" s="409"/>
      <c r="KRU129" s="409"/>
      <c r="KRV129" s="409"/>
      <c r="KRW129" s="409"/>
      <c r="KRX129" s="409"/>
      <c r="KRY129" s="409"/>
      <c r="KRZ129" s="409"/>
      <c r="KSA129" s="409"/>
      <c r="KSB129" s="409"/>
      <c r="KSC129" s="409"/>
      <c r="KSD129" s="409"/>
      <c r="KSE129" s="409"/>
      <c r="KSF129" s="409"/>
      <c r="KSG129" s="409"/>
      <c r="KSH129" s="409"/>
      <c r="KSI129" s="409"/>
      <c r="KSJ129" s="409"/>
      <c r="KSK129" s="409"/>
      <c r="KSL129" s="409"/>
      <c r="KSM129" s="409"/>
      <c r="KSN129" s="409"/>
      <c r="KSO129" s="409"/>
      <c r="KSP129" s="409"/>
      <c r="KSQ129" s="409"/>
      <c r="KSR129" s="409"/>
      <c r="KSS129" s="409"/>
      <c r="KST129" s="409"/>
      <c r="KSU129" s="409"/>
      <c r="KSV129" s="409"/>
      <c r="KSW129" s="409"/>
      <c r="KSX129" s="409"/>
      <c r="KSY129" s="409"/>
      <c r="KSZ129" s="409"/>
      <c r="KTA129" s="409"/>
      <c r="KTB129" s="409"/>
      <c r="KTC129" s="409"/>
      <c r="KTD129" s="409"/>
      <c r="KTE129" s="409"/>
      <c r="KTF129" s="409"/>
      <c r="KTG129" s="409"/>
      <c r="KTH129" s="409"/>
      <c r="KTI129" s="409"/>
      <c r="KTJ129" s="409"/>
      <c r="KTK129" s="409"/>
      <c r="KTL129" s="409"/>
      <c r="KTM129" s="409"/>
      <c r="KTN129" s="409"/>
      <c r="KTO129" s="409"/>
      <c r="KTP129" s="409"/>
      <c r="KTQ129" s="409"/>
      <c r="KTR129" s="409"/>
      <c r="KTS129" s="409"/>
      <c r="KTT129" s="409"/>
      <c r="KTU129" s="409"/>
      <c r="KTV129" s="409"/>
      <c r="KTW129" s="409"/>
      <c r="KTX129" s="409"/>
      <c r="KTY129" s="409"/>
      <c r="KTZ129" s="409"/>
      <c r="KUA129" s="409"/>
      <c r="KUB129" s="409"/>
      <c r="KUC129" s="409"/>
      <c r="KUD129" s="409"/>
      <c r="KUE129" s="409"/>
      <c r="KUF129" s="409"/>
      <c r="KUG129" s="409"/>
      <c r="KUH129" s="409"/>
      <c r="KUI129" s="409"/>
      <c r="KUJ129" s="409"/>
      <c r="KUK129" s="409"/>
      <c r="KUL129" s="409"/>
      <c r="KUM129" s="409"/>
      <c r="KUN129" s="409"/>
      <c r="KUO129" s="409"/>
      <c r="KUP129" s="409"/>
      <c r="KUQ129" s="409"/>
      <c r="KUR129" s="409"/>
      <c r="KUS129" s="409"/>
      <c r="KUT129" s="409"/>
      <c r="KUU129" s="409"/>
      <c r="KUV129" s="409"/>
      <c r="KUW129" s="409"/>
      <c r="KUX129" s="409"/>
      <c r="KUY129" s="409"/>
      <c r="KUZ129" s="409"/>
      <c r="KVA129" s="409"/>
      <c r="KVB129" s="409"/>
      <c r="KVC129" s="409"/>
      <c r="KVD129" s="409"/>
      <c r="KVE129" s="409"/>
      <c r="KVF129" s="409"/>
      <c r="KVG129" s="409"/>
      <c r="KVH129" s="409"/>
      <c r="KVI129" s="409"/>
      <c r="KVJ129" s="409"/>
      <c r="KVK129" s="409"/>
      <c r="KVL129" s="409"/>
      <c r="KVM129" s="409"/>
      <c r="KVN129" s="409"/>
      <c r="KVO129" s="409"/>
      <c r="KVP129" s="409"/>
      <c r="KVQ129" s="409"/>
      <c r="KVR129" s="409"/>
      <c r="KVS129" s="409"/>
      <c r="KVT129" s="409"/>
      <c r="KVU129" s="409"/>
      <c r="KVV129" s="409"/>
      <c r="KVW129" s="409"/>
      <c r="KVX129" s="409"/>
      <c r="KVY129" s="409"/>
      <c r="KVZ129" s="409"/>
      <c r="KWA129" s="409"/>
      <c r="KWB129" s="409"/>
      <c r="KWC129" s="409"/>
      <c r="KWD129" s="409"/>
      <c r="KWE129" s="409"/>
      <c r="KWF129" s="409"/>
      <c r="KWG129" s="409"/>
      <c r="KWH129" s="409"/>
      <c r="KWI129" s="409"/>
      <c r="KWJ129" s="409"/>
      <c r="KWK129" s="409"/>
      <c r="KWL129" s="409"/>
      <c r="KWM129" s="409"/>
      <c r="KWN129" s="409"/>
      <c r="KWO129" s="409"/>
      <c r="KWP129" s="409"/>
      <c r="KWQ129" s="409"/>
      <c r="KWR129" s="409"/>
      <c r="KWS129" s="409"/>
      <c r="KWT129" s="409"/>
      <c r="KWU129" s="409"/>
      <c r="KWV129" s="409"/>
      <c r="KWW129" s="409"/>
      <c r="KWX129" s="409"/>
      <c r="KWY129" s="409"/>
      <c r="KWZ129" s="409"/>
      <c r="KXA129" s="409"/>
      <c r="KXB129" s="409"/>
      <c r="KXC129" s="409"/>
      <c r="KXD129" s="409"/>
      <c r="KXE129" s="409"/>
      <c r="KXF129" s="409"/>
      <c r="KXG129" s="409"/>
      <c r="KXH129" s="409"/>
      <c r="KXI129" s="409"/>
      <c r="KXJ129" s="409"/>
      <c r="KXK129" s="409"/>
      <c r="KXL129" s="409"/>
      <c r="KXM129" s="409"/>
      <c r="KXN129" s="409"/>
      <c r="KXO129" s="409"/>
      <c r="KXP129" s="409"/>
      <c r="KXQ129" s="409"/>
      <c r="KXR129" s="409"/>
      <c r="KXS129" s="409"/>
      <c r="KXT129" s="409"/>
      <c r="KXU129" s="409"/>
      <c r="KXV129" s="409"/>
      <c r="KXW129" s="409"/>
      <c r="KXX129" s="409"/>
      <c r="KXY129" s="409"/>
      <c r="KXZ129" s="409"/>
      <c r="KYA129" s="409"/>
      <c r="KYB129" s="409"/>
      <c r="KYC129" s="409"/>
      <c r="KYD129" s="409"/>
      <c r="KYE129" s="409"/>
      <c r="KYF129" s="409"/>
      <c r="KYG129" s="409"/>
      <c r="KYH129" s="409"/>
      <c r="KYI129" s="409"/>
      <c r="KYJ129" s="409"/>
      <c r="KYK129" s="409"/>
      <c r="KYL129" s="409"/>
      <c r="KYM129" s="409"/>
      <c r="KYN129" s="409"/>
      <c r="KYO129" s="409"/>
      <c r="KYP129" s="409"/>
      <c r="KYQ129" s="409"/>
      <c r="KYR129" s="409"/>
      <c r="KYS129" s="409"/>
      <c r="KYT129" s="409"/>
      <c r="KYU129" s="409"/>
      <c r="KYV129" s="409"/>
      <c r="KYW129" s="409"/>
      <c r="KYX129" s="409"/>
      <c r="KYY129" s="409"/>
      <c r="KYZ129" s="409"/>
      <c r="KZA129" s="409"/>
      <c r="KZB129" s="409"/>
      <c r="KZC129" s="409"/>
      <c r="KZD129" s="409"/>
      <c r="KZE129" s="409"/>
      <c r="KZF129" s="409"/>
      <c r="KZG129" s="409"/>
      <c r="KZH129" s="409"/>
      <c r="KZI129" s="409"/>
      <c r="KZJ129" s="409"/>
      <c r="KZK129" s="409"/>
      <c r="KZL129" s="409"/>
      <c r="KZM129" s="409"/>
      <c r="KZN129" s="409"/>
      <c r="KZO129" s="409"/>
      <c r="KZP129" s="409"/>
      <c r="KZQ129" s="409"/>
      <c r="KZR129" s="409"/>
      <c r="KZS129" s="409"/>
      <c r="KZT129" s="409"/>
      <c r="KZU129" s="409"/>
      <c r="KZV129" s="409"/>
      <c r="KZW129" s="409"/>
      <c r="KZX129" s="409"/>
      <c r="KZY129" s="409"/>
      <c r="KZZ129" s="409"/>
      <c r="LAA129" s="409"/>
      <c r="LAB129" s="409"/>
      <c r="LAC129" s="409"/>
      <c r="LAD129" s="409"/>
      <c r="LAE129" s="409"/>
      <c r="LAF129" s="409"/>
      <c r="LAG129" s="409"/>
      <c r="LAH129" s="409"/>
      <c r="LAI129" s="409"/>
      <c r="LAJ129" s="409"/>
      <c r="LAK129" s="409"/>
      <c r="LAL129" s="409"/>
      <c r="LAM129" s="409"/>
      <c r="LAN129" s="409"/>
      <c r="LAO129" s="409"/>
      <c r="LAP129" s="409"/>
      <c r="LAQ129" s="409"/>
      <c r="LAR129" s="409"/>
      <c r="LAS129" s="409"/>
      <c r="LAT129" s="409"/>
      <c r="LAU129" s="409"/>
      <c r="LAV129" s="409"/>
      <c r="LAW129" s="409"/>
      <c r="LAX129" s="409"/>
      <c r="LAY129" s="409"/>
      <c r="LAZ129" s="409"/>
      <c r="LBA129" s="409"/>
      <c r="LBB129" s="409"/>
      <c r="LBC129" s="409"/>
      <c r="LBD129" s="409"/>
      <c r="LBE129" s="409"/>
      <c r="LBF129" s="409"/>
      <c r="LBG129" s="409"/>
      <c r="LBH129" s="409"/>
      <c r="LBI129" s="409"/>
      <c r="LBJ129" s="409"/>
      <c r="LBK129" s="409"/>
      <c r="LBL129" s="409"/>
      <c r="LBM129" s="409"/>
      <c r="LBN129" s="409"/>
      <c r="LBO129" s="409"/>
      <c r="LBP129" s="409"/>
      <c r="LBQ129" s="409"/>
      <c r="LBR129" s="409"/>
      <c r="LBS129" s="409"/>
      <c r="LBT129" s="409"/>
      <c r="LBU129" s="409"/>
      <c r="LBV129" s="409"/>
      <c r="LBW129" s="409"/>
      <c r="LBX129" s="409"/>
      <c r="LBY129" s="409"/>
      <c r="LBZ129" s="409"/>
      <c r="LCA129" s="409"/>
      <c r="LCB129" s="409"/>
      <c r="LCC129" s="409"/>
      <c r="LCD129" s="409"/>
      <c r="LCE129" s="409"/>
      <c r="LCF129" s="409"/>
      <c r="LCG129" s="409"/>
      <c r="LCH129" s="409"/>
      <c r="LCI129" s="409"/>
      <c r="LCJ129" s="409"/>
      <c r="LCK129" s="409"/>
      <c r="LCL129" s="409"/>
      <c r="LCM129" s="409"/>
      <c r="LCN129" s="409"/>
      <c r="LCO129" s="409"/>
      <c r="LCP129" s="409"/>
      <c r="LCQ129" s="409"/>
      <c r="LCR129" s="409"/>
      <c r="LCS129" s="409"/>
      <c r="LCT129" s="409"/>
      <c r="LCU129" s="409"/>
      <c r="LCV129" s="409"/>
      <c r="LCW129" s="409"/>
      <c r="LCX129" s="409"/>
      <c r="LCY129" s="409"/>
      <c r="LCZ129" s="409"/>
      <c r="LDA129" s="409"/>
      <c r="LDB129" s="409"/>
      <c r="LDC129" s="409"/>
      <c r="LDD129" s="409"/>
      <c r="LDE129" s="409"/>
      <c r="LDF129" s="409"/>
      <c r="LDG129" s="409"/>
      <c r="LDH129" s="409"/>
      <c r="LDI129" s="409"/>
      <c r="LDJ129" s="409"/>
      <c r="LDK129" s="409"/>
      <c r="LDL129" s="409"/>
      <c r="LDM129" s="409"/>
      <c r="LDN129" s="409"/>
      <c r="LDO129" s="409"/>
      <c r="LDP129" s="409"/>
      <c r="LDQ129" s="409"/>
      <c r="LDR129" s="409"/>
      <c r="LDS129" s="409"/>
      <c r="LDT129" s="409"/>
      <c r="LDU129" s="409"/>
      <c r="LDV129" s="409"/>
      <c r="LDW129" s="409"/>
      <c r="LDX129" s="409"/>
      <c r="LDY129" s="409"/>
      <c r="LDZ129" s="409"/>
      <c r="LEA129" s="409"/>
      <c r="LEB129" s="409"/>
      <c r="LEC129" s="409"/>
      <c r="LED129" s="409"/>
      <c r="LEE129" s="409"/>
      <c r="LEF129" s="409"/>
      <c r="LEG129" s="409"/>
      <c r="LEH129" s="409"/>
      <c r="LEI129" s="409"/>
      <c r="LEJ129" s="409"/>
      <c r="LEK129" s="409"/>
      <c r="LEL129" s="409"/>
      <c r="LEM129" s="409"/>
      <c r="LEN129" s="409"/>
      <c r="LEO129" s="409"/>
      <c r="LEP129" s="409"/>
      <c r="LEQ129" s="409"/>
      <c r="LER129" s="409"/>
      <c r="LES129" s="409"/>
      <c r="LET129" s="409"/>
      <c r="LEU129" s="409"/>
      <c r="LEV129" s="409"/>
      <c r="LEW129" s="409"/>
      <c r="LEX129" s="409"/>
      <c r="LEY129" s="409"/>
      <c r="LEZ129" s="409"/>
      <c r="LFA129" s="409"/>
      <c r="LFB129" s="409"/>
      <c r="LFC129" s="409"/>
      <c r="LFD129" s="409"/>
      <c r="LFE129" s="409"/>
      <c r="LFF129" s="409"/>
      <c r="LFG129" s="409"/>
      <c r="LFH129" s="409"/>
      <c r="LFI129" s="409"/>
      <c r="LFJ129" s="409"/>
      <c r="LFK129" s="409"/>
      <c r="LFL129" s="409"/>
      <c r="LFM129" s="409"/>
      <c r="LFN129" s="409"/>
      <c r="LFO129" s="409"/>
      <c r="LFP129" s="409"/>
      <c r="LFQ129" s="409"/>
      <c r="LFR129" s="409"/>
      <c r="LFS129" s="409"/>
      <c r="LFT129" s="409"/>
      <c r="LFU129" s="409"/>
      <c r="LFV129" s="409"/>
      <c r="LFW129" s="409"/>
      <c r="LFX129" s="409"/>
      <c r="LFY129" s="409"/>
      <c r="LFZ129" s="409"/>
      <c r="LGA129" s="409"/>
      <c r="LGB129" s="409"/>
      <c r="LGC129" s="409"/>
      <c r="LGD129" s="409"/>
      <c r="LGE129" s="409"/>
      <c r="LGF129" s="409"/>
      <c r="LGG129" s="409"/>
      <c r="LGH129" s="409"/>
      <c r="LGI129" s="409"/>
      <c r="LGJ129" s="409"/>
      <c r="LGK129" s="409"/>
      <c r="LGL129" s="409"/>
      <c r="LGM129" s="409"/>
      <c r="LGN129" s="409"/>
      <c r="LGO129" s="409"/>
      <c r="LGP129" s="409"/>
      <c r="LGQ129" s="409"/>
      <c r="LGR129" s="409"/>
      <c r="LGS129" s="409"/>
      <c r="LGT129" s="409"/>
      <c r="LGU129" s="409"/>
      <c r="LGV129" s="409"/>
      <c r="LGW129" s="409"/>
      <c r="LGX129" s="409"/>
      <c r="LGY129" s="409"/>
      <c r="LGZ129" s="409"/>
      <c r="LHA129" s="409"/>
      <c r="LHB129" s="409"/>
      <c r="LHC129" s="409"/>
      <c r="LHD129" s="409"/>
      <c r="LHE129" s="409"/>
      <c r="LHF129" s="409"/>
      <c r="LHG129" s="409"/>
      <c r="LHH129" s="409"/>
      <c r="LHI129" s="409"/>
      <c r="LHJ129" s="409"/>
      <c r="LHK129" s="409"/>
      <c r="LHL129" s="409"/>
      <c r="LHM129" s="409"/>
      <c r="LHN129" s="409"/>
      <c r="LHO129" s="409"/>
      <c r="LHP129" s="409"/>
      <c r="LHQ129" s="409"/>
      <c r="LHR129" s="409"/>
      <c r="LHS129" s="409"/>
      <c r="LHT129" s="409"/>
      <c r="LHU129" s="409"/>
      <c r="LHV129" s="409"/>
      <c r="LHW129" s="409"/>
      <c r="LHX129" s="409"/>
      <c r="LHY129" s="409"/>
      <c r="LHZ129" s="409"/>
      <c r="LIA129" s="409"/>
      <c r="LIB129" s="409"/>
      <c r="LIC129" s="409"/>
      <c r="LID129" s="409"/>
      <c r="LIE129" s="409"/>
      <c r="LIF129" s="409"/>
      <c r="LIG129" s="409"/>
      <c r="LIH129" s="409"/>
      <c r="LII129" s="409"/>
      <c r="LIJ129" s="409"/>
      <c r="LIK129" s="409"/>
      <c r="LIL129" s="409"/>
      <c r="LIM129" s="409"/>
      <c r="LIN129" s="409"/>
      <c r="LIO129" s="409"/>
      <c r="LIP129" s="409"/>
      <c r="LIQ129" s="409"/>
      <c r="LIR129" s="409"/>
      <c r="LIS129" s="409"/>
      <c r="LIT129" s="409"/>
      <c r="LIU129" s="409"/>
      <c r="LIV129" s="409"/>
      <c r="LIW129" s="409"/>
      <c r="LIX129" s="409"/>
      <c r="LIY129" s="409"/>
      <c r="LIZ129" s="409"/>
      <c r="LJA129" s="409"/>
      <c r="LJB129" s="409"/>
      <c r="LJC129" s="409"/>
      <c r="LJD129" s="409"/>
      <c r="LJE129" s="409"/>
      <c r="LJF129" s="409"/>
      <c r="LJG129" s="409"/>
      <c r="LJH129" s="409"/>
      <c r="LJI129" s="409"/>
      <c r="LJJ129" s="409"/>
      <c r="LJK129" s="409"/>
      <c r="LJL129" s="409"/>
      <c r="LJM129" s="409"/>
      <c r="LJN129" s="409"/>
      <c r="LJO129" s="409"/>
      <c r="LJP129" s="409"/>
      <c r="LJQ129" s="409"/>
      <c r="LJR129" s="409"/>
      <c r="LJS129" s="409"/>
      <c r="LJT129" s="409"/>
      <c r="LJU129" s="409"/>
      <c r="LJV129" s="409"/>
      <c r="LJW129" s="409"/>
      <c r="LJX129" s="409"/>
      <c r="LJY129" s="409"/>
      <c r="LJZ129" s="409"/>
      <c r="LKA129" s="409"/>
      <c r="LKB129" s="409"/>
      <c r="LKC129" s="409"/>
      <c r="LKD129" s="409"/>
      <c r="LKE129" s="409"/>
      <c r="LKF129" s="409"/>
      <c r="LKG129" s="409"/>
      <c r="LKH129" s="409"/>
      <c r="LKI129" s="409"/>
      <c r="LKJ129" s="409"/>
      <c r="LKK129" s="409"/>
      <c r="LKL129" s="409"/>
      <c r="LKM129" s="409"/>
      <c r="LKN129" s="409"/>
      <c r="LKO129" s="409"/>
      <c r="LKP129" s="409"/>
      <c r="LKQ129" s="409"/>
      <c r="LKR129" s="409"/>
      <c r="LKS129" s="409"/>
      <c r="LKT129" s="409"/>
      <c r="LKU129" s="409"/>
      <c r="LKV129" s="409"/>
      <c r="LKW129" s="409"/>
      <c r="LKX129" s="409"/>
      <c r="LKY129" s="409"/>
      <c r="LKZ129" s="409"/>
      <c r="LLA129" s="409"/>
      <c r="LLB129" s="409"/>
      <c r="LLC129" s="409"/>
      <c r="LLD129" s="409"/>
      <c r="LLE129" s="409"/>
      <c r="LLF129" s="409"/>
      <c r="LLG129" s="409"/>
      <c r="LLH129" s="409"/>
      <c r="LLI129" s="409"/>
      <c r="LLJ129" s="409"/>
      <c r="LLK129" s="409"/>
      <c r="LLL129" s="409"/>
      <c r="LLM129" s="409"/>
      <c r="LLN129" s="409"/>
      <c r="LLO129" s="409"/>
      <c r="LLP129" s="409"/>
      <c r="LLQ129" s="409"/>
      <c r="LLR129" s="409"/>
      <c r="LLS129" s="409"/>
      <c r="LLT129" s="409"/>
      <c r="LLU129" s="409"/>
      <c r="LLV129" s="409"/>
      <c r="LLW129" s="409"/>
      <c r="LLX129" s="409"/>
      <c r="LLY129" s="409"/>
      <c r="LLZ129" s="409"/>
      <c r="LMA129" s="409"/>
      <c r="LMB129" s="409"/>
      <c r="LMC129" s="409"/>
      <c r="LMD129" s="409"/>
      <c r="LME129" s="409"/>
      <c r="LMF129" s="409"/>
      <c r="LMG129" s="409"/>
      <c r="LMH129" s="409"/>
      <c r="LMI129" s="409"/>
      <c r="LMJ129" s="409"/>
      <c r="LMK129" s="409"/>
      <c r="LML129" s="409"/>
      <c r="LMM129" s="409"/>
      <c r="LMN129" s="409"/>
      <c r="LMO129" s="409"/>
      <c r="LMP129" s="409"/>
      <c r="LMQ129" s="409"/>
      <c r="LMR129" s="409"/>
      <c r="LMS129" s="409"/>
      <c r="LMT129" s="409"/>
      <c r="LMU129" s="409"/>
      <c r="LMV129" s="409"/>
      <c r="LMW129" s="409"/>
      <c r="LMX129" s="409"/>
      <c r="LMY129" s="409"/>
      <c r="LMZ129" s="409"/>
      <c r="LNA129" s="409"/>
      <c r="LNB129" s="409"/>
      <c r="LNC129" s="409"/>
      <c r="LND129" s="409"/>
      <c r="LNE129" s="409"/>
      <c r="LNF129" s="409"/>
      <c r="LNG129" s="409"/>
      <c r="LNH129" s="409"/>
      <c r="LNI129" s="409"/>
      <c r="LNJ129" s="409"/>
      <c r="LNK129" s="409"/>
      <c r="LNL129" s="409"/>
      <c r="LNM129" s="409"/>
      <c r="LNN129" s="409"/>
      <c r="LNO129" s="409"/>
      <c r="LNP129" s="409"/>
      <c r="LNQ129" s="409"/>
      <c r="LNR129" s="409"/>
      <c r="LNS129" s="409"/>
      <c r="LNT129" s="409"/>
      <c r="LNU129" s="409"/>
      <c r="LNV129" s="409"/>
      <c r="LNW129" s="409"/>
      <c r="LNX129" s="409"/>
      <c r="LNY129" s="409"/>
      <c r="LNZ129" s="409"/>
      <c r="LOA129" s="409"/>
      <c r="LOB129" s="409"/>
      <c r="LOC129" s="409"/>
      <c r="LOD129" s="409"/>
      <c r="LOE129" s="409"/>
      <c r="LOF129" s="409"/>
      <c r="LOG129" s="409"/>
      <c r="LOH129" s="409"/>
      <c r="LOI129" s="409"/>
      <c r="LOJ129" s="409"/>
      <c r="LOK129" s="409"/>
      <c r="LOL129" s="409"/>
      <c r="LOM129" s="409"/>
      <c r="LON129" s="409"/>
      <c r="LOO129" s="409"/>
      <c r="LOP129" s="409"/>
      <c r="LOQ129" s="409"/>
      <c r="LOR129" s="409"/>
      <c r="LOS129" s="409"/>
      <c r="LOT129" s="409"/>
      <c r="LOU129" s="409"/>
      <c r="LOV129" s="409"/>
      <c r="LOW129" s="409"/>
      <c r="LOX129" s="409"/>
      <c r="LOY129" s="409"/>
      <c r="LOZ129" s="409"/>
      <c r="LPA129" s="409"/>
      <c r="LPB129" s="409"/>
      <c r="LPC129" s="409"/>
      <c r="LPD129" s="409"/>
      <c r="LPE129" s="409"/>
      <c r="LPF129" s="409"/>
      <c r="LPG129" s="409"/>
      <c r="LPH129" s="409"/>
      <c r="LPI129" s="409"/>
      <c r="LPJ129" s="409"/>
      <c r="LPK129" s="409"/>
      <c r="LPL129" s="409"/>
      <c r="LPM129" s="409"/>
      <c r="LPN129" s="409"/>
      <c r="LPO129" s="409"/>
      <c r="LPP129" s="409"/>
      <c r="LPQ129" s="409"/>
      <c r="LPR129" s="409"/>
      <c r="LPS129" s="409"/>
      <c r="LPT129" s="409"/>
      <c r="LPU129" s="409"/>
      <c r="LPV129" s="409"/>
      <c r="LPW129" s="409"/>
      <c r="LPX129" s="409"/>
      <c r="LPY129" s="409"/>
      <c r="LPZ129" s="409"/>
      <c r="LQA129" s="409"/>
      <c r="LQB129" s="409"/>
      <c r="LQC129" s="409"/>
      <c r="LQD129" s="409"/>
      <c r="LQE129" s="409"/>
      <c r="LQF129" s="409"/>
      <c r="LQG129" s="409"/>
      <c r="LQH129" s="409"/>
      <c r="LQI129" s="409"/>
      <c r="LQJ129" s="409"/>
      <c r="LQK129" s="409"/>
      <c r="LQL129" s="409"/>
      <c r="LQM129" s="409"/>
      <c r="LQN129" s="409"/>
      <c r="LQO129" s="409"/>
      <c r="LQP129" s="409"/>
      <c r="LQQ129" s="409"/>
      <c r="LQR129" s="409"/>
      <c r="LQS129" s="409"/>
      <c r="LQT129" s="409"/>
      <c r="LQU129" s="409"/>
      <c r="LQV129" s="409"/>
      <c r="LQW129" s="409"/>
      <c r="LQX129" s="409"/>
      <c r="LQY129" s="409"/>
      <c r="LQZ129" s="409"/>
      <c r="LRA129" s="409"/>
      <c r="LRB129" s="409"/>
      <c r="LRC129" s="409"/>
      <c r="LRD129" s="409"/>
      <c r="LRE129" s="409"/>
      <c r="LRF129" s="409"/>
      <c r="LRG129" s="409"/>
      <c r="LRH129" s="409"/>
      <c r="LRI129" s="409"/>
      <c r="LRJ129" s="409"/>
      <c r="LRK129" s="409"/>
      <c r="LRL129" s="409"/>
      <c r="LRM129" s="409"/>
      <c r="LRN129" s="409"/>
      <c r="LRO129" s="409"/>
      <c r="LRP129" s="409"/>
      <c r="LRQ129" s="409"/>
      <c r="LRR129" s="409"/>
      <c r="LRS129" s="409"/>
      <c r="LRT129" s="409"/>
      <c r="LRU129" s="409"/>
      <c r="LRV129" s="409"/>
      <c r="LRW129" s="409"/>
      <c r="LRX129" s="409"/>
      <c r="LRY129" s="409"/>
      <c r="LRZ129" s="409"/>
      <c r="LSA129" s="409"/>
      <c r="LSB129" s="409"/>
      <c r="LSC129" s="409"/>
      <c r="LSD129" s="409"/>
      <c r="LSE129" s="409"/>
      <c r="LSF129" s="409"/>
      <c r="LSG129" s="409"/>
      <c r="LSH129" s="409"/>
      <c r="LSI129" s="409"/>
      <c r="LSJ129" s="409"/>
      <c r="LSK129" s="409"/>
      <c r="LSL129" s="409"/>
      <c r="LSM129" s="409"/>
      <c r="LSN129" s="409"/>
      <c r="LSO129" s="409"/>
      <c r="LSP129" s="409"/>
      <c r="LSQ129" s="409"/>
      <c r="LSR129" s="409"/>
      <c r="LSS129" s="409"/>
      <c r="LST129" s="409"/>
      <c r="LSU129" s="409"/>
      <c r="LSV129" s="409"/>
      <c r="LSW129" s="409"/>
      <c r="LSX129" s="409"/>
      <c r="LSY129" s="409"/>
      <c r="LSZ129" s="409"/>
      <c r="LTA129" s="409"/>
      <c r="LTB129" s="409"/>
      <c r="LTC129" s="409"/>
      <c r="LTD129" s="409"/>
      <c r="LTE129" s="409"/>
      <c r="LTF129" s="409"/>
      <c r="LTG129" s="409"/>
      <c r="LTH129" s="409"/>
      <c r="LTI129" s="409"/>
      <c r="LTJ129" s="409"/>
      <c r="LTK129" s="409"/>
      <c r="LTL129" s="409"/>
      <c r="LTM129" s="409"/>
      <c r="LTN129" s="409"/>
      <c r="LTO129" s="409"/>
      <c r="LTP129" s="409"/>
      <c r="LTQ129" s="409"/>
      <c r="LTR129" s="409"/>
      <c r="LTS129" s="409"/>
      <c r="LTT129" s="409"/>
      <c r="LTU129" s="409"/>
      <c r="LTV129" s="409"/>
      <c r="LTW129" s="409"/>
      <c r="LTX129" s="409"/>
      <c r="LTY129" s="409"/>
      <c r="LTZ129" s="409"/>
      <c r="LUA129" s="409"/>
      <c r="LUB129" s="409"/>
      <c r="LUC129" s="409"/>
      <c r="LUD129" s="409"/>
      <c r="LUE129" s="409"/>
      <c r="LUF129" s="409"/>
      <c r="LUG129" s="409"/>
      <c r="LUH129" s="409"/>
      <c r="LUI129" s="409"/>
      <c r="LUJ129" s="409"/>
      <c r="LUK129" s="409"/>
      <c r="LUL129" s="409"/>
      <c r="LUM129" s="409"/>
      <c r="LUN129" s="409"/>
      <c r="LUO129" s="409"/>
      <c r="LUP129" s="409"/>
      <c r="LUQ129" s="409"/>
      <c r="LUR129" s="409"/>
      <c r="LUS129" s="409"/>
      <c r="LUT129" s="409"/>
      <c r="LUU129" s="409"/>
      <c r="LUV129" s="409"/>
      <c r="LUW129" s="409"/>
      <c r="LUX129" s="409"/>
      <c r="LUY129" s="409"/>
      <c r="LUZ129" s="409"/>
      <c r="LVA129" s="409"/>
      <c r="LVB129" s="409"/>
      <c r="LVC129" s="409"/>
      <c r="LVD129" s="409"/>
      <c r="LVE129" s="409"/>
      <c r="LVF129" s="409"/>
      <c r="LVG129" s="409"/>
      <c r="LVH129" s="409"/>
      <c r="LVI129" s="409"/>
      <c r="LVJ129" s="409"/>
      <c r="LVK129" s="409"/>
      <c r="LVL129" s="409"/>
      <c r="LVM129" s="409"/>
      <c r="LVN129" s="409"/>
      <c r="LVO129" s="409"/>
      <c r="LVP129" s="409"/>
      <c r="LVQ129" s="409"/>
      <c r="LVR129" s="409"/>
      <c r="LVS129" s="409"/>
      <c r="LVT129" s="409"/>
      <c r="LVU129" s="409"/>
      <c r="LVV129" s="409"/>
      <c r="LVW129" s="409"/>
      <c r="LVX129" s="409"/>
      <c r="LVY129" s="409"/>
      <c r="LVZ129" s="409"/>
      <c r="LWA129" s="409"/>
      <c r="LWB129" s="409"/>
      <c r="LWC129" s="409"/>
      <c r="LWD129" s="409"/>
      <c r="LWE129" s="409"/>
      <c r="LWF129" s="409"/>
      <c r="LWG129" s="409"/>
      <c r="LWH129" s="409"/>
      <c r="LWI129" s="409"/>
      <c r="LWJ129" s="409"/>
      <c r="LWK129" s="409"/>
      <c r="LWL129" s="409"/>
      <c r="LWM129" s="409"/>
      <c r="LWN129" s="409"/>
      <c r="LWO129" s="409"/>
      <c r="LWP129" s="409"/>
      <c r="LWQ129" s="409"/>
      <c r="LWR129" s="409"/>
      <c r="LWS129" s="409"/>
      <c r="LWT129" s="409"/>
      <c r="LWU129" s="409"/>
      <c r="LWV129" s="409"/>
      <c r="LWW129" s="409"/>
      <c r="LWX129" s="409"/>
      <c r="LWY129" s="409"/>
      <c r="LWZ129" s="409"/>
      <c r="LXA129" s="409"/>
      <c r="LXB129" s="409"/>
      <c r="LXC129" s="409"/>
      <c r="LXD129" s="409"/>
      <c r="LXE129" s="409"/>
      <c r="LXF129" s="409"/>
      <c r="LXG129" s="409"/>
      <c r="LXH129" s="409"/>
      <c r="LXI129" s="409"/>
      <c r="LXJ129" s="409"/>
      <c r="LXK129" s="409"/>
      <c r="LXL129" s="409"/>
      <c r="LXM129" s="409"/>
      <c r="LXN129" s="409"/>
      <c r="LXO129" s="409"/>
      <c r="LXP129" s="409"/>
      <c r="LXQ129" s="409"/>
      <c r="LXR129" s="409"/>
      <c r="LXS129" s="409"/>
      <c r="LXT129" s="409"/>
      <c r="LXU129" s="409"/>
      <c r="LXV129" s="409"/>
      <c r="LXW129" s="409"/>
      <c r="LXX129" s="409"/>
      <c r="LXY129" s="409"/>
      <c r="LXZ129" s="409"/>
      <c r="LYA129" s="409"/>
      <c r="LYB129" s="409"/>
      <c r="LYC129" s="409"/>
      <c r="LYD129" s="409"/>
      <c r="LYE129" s="409"/>
      <c r="LYF129" s="409"/>
      <c r="LYG129" s="409"/>
      <c r="LYH129" s="409"/>
      <c r="LYI129" s="409"/>
      <c r="LYJ129" s="409"/>
      <c r="LYK129" s="409"/>
      <c r="LYL129" s="409"/>
      <c r="LYM129" s="409"/>
      <c r="LYN129" s="409"/>
      <c r="LYO129" s="409"/>
      <c r="LYP129" s="409"/>
      <c r="LYQ129" s="409"/>
      <c r="LYR129" s="409"/>
      <c r="LYS129" s="409"/>
      <c r="LYT129" s="409"/>
      <c r="LYU129" s="409"/>
      <c r="LYV129" s="409"/>
      <c r="LYW129" s="409"/>
      <c r="LYX129" s="409"/>
      <c r="LYY129" s="409"/>
      <c r="LYZ129" s="409"/>
      <c r="LZA129" s="409"/>
      <c r="LZB129" s="409"/>
      <c r="LZC129" s="409"/>
      <c r="LZD129" s="409"/>
      <c r="LZE129" s="409"/>
      <c r="LZF129" s="409"/>
      <c r="LZG129" s="409"/>
      <c r="LZH129" s="409"/>
      <c r="LZI129" s="409"/>
      <c r="LZJ129" s="409"/>
      <c r="LZK129" s="409"/>
      <c r="LZL129" s="409"/>
      <c r="LZM129" s="409"/>
      <c r="LZN129" s="409"/>
      <c r="LZO129" s="409"/>
      <c r="LZP129" s="409"/>
      <c r="LZQ129" s="409"/>
      <c r="LZR129" s="409"/>
      <c r="LZS129" s="409"/>
      <c r="LZT129" s="409"/>
      <c r="LZU129" s="409"/>
      <c r="LZV129" s="409"/>
      <c r="LZW129" s="409"/>
      <c r="LZX129" s="409"/>
      <c r="LZY129" s="409"/>
      <c r="LZZ129" s="409"/>
      <c r="MAA129" s="409"/>
      <c r="MAB129" s="409"/>
      <c r="MAC129" s="409"/>
      <c r="MAD129" s="409"/>
      <c r="MAE129" s="409"/>
      <c r="MAF129" s="409"/>
      <c r="MAG129" s="409"/>
      <c r="MAH129" s="409"/>
      <c r="MAI129" s="409"/>
      <c r="MAJ129" s="409"/>
      <c r="MAK129" s="409"/>
      <c r="MAL129" s="409"/>
      <c r="MAM129" s="409"/>
      <c r="MAN129" s="409"/>
      <c r="MAO129" s="409"/>
      <c r="MAP129" s="409"/>
      <c r="MAQ129" s="409"/>
      <c r="MAR129" s="409"/>
      <c r="MAS129" s="409"/>
      <c r="MAT129" s="409"/>
      <c r="MAU129" s="409"/>
      <c r="MAV129" s="409"/>
      <c r="MAW129" s="409"/>
      <c r="MAX129" s="409"/>
      <c r="MAY129" s="409"/>
      <c r="MAZ129" s="409"/>
      <c r="MBA129" s="409"/>
      <c r="MBB129" s="409"/>
      <c r="MBC129" s="409"/>
      <c r="MBD129" s="409"/>
      <c r="MBE129" s="409"/>
      <c r="MBF129" s="409"/>
      <c r="MBG129" s="409"/>
      <c r="MBH129" s="409"/>
      <c r="MBI129" s="409"/>
      <c r="MBJ129" s="409"/>
      <c r="MBK129" s="409"/>
      <c r="MBL129" s="409"/>
      <c r="MBM129" s="409"/>
      <c r="MBN129" s="409"/>
      <c r="MBO129" s="409"/>
      <c r="MBP129" s="409"/>
      <c r="MBQ129" s="409"/>
      <c r="MBR129" s="409"/>
      <c r="MBS129" s="409"/>
      <c r="MBT129" s="409"/>
      <c r="MBU129" s="409"/>
      <c r="MBV129" s="409"/>
      <c r="MBW129" s="409"/>
      <c r="MBX129" s="409"/>
      <c r="MBY129" s="409"/>
      <c r="MBZ129" s="409"/>
      <c r="MCA129" s="409"/>
      <c r="MCB129" s="409"/>
      <c r="MCC129" s="409"/>
      <c r="MCD129" s="409"/>
      <c r="MCE129" s="409"/>
      <c r="MCF129" s="409"/>
      <c r="MCG129" s="409"/>
      <c r="MCH129" s="409"/>
      <c r="MCI129" s="409"/>
      <c r="MCJ129" s="409"/>
      <c r="MCK129" s="409"/>
      <c r="MCL129" s="409"/>
      <c r="MCM129" s="409"/>
      <c r="MCN129" s="409"/>
      <c r="MCO129" s="409"/>
      <c r="MCP129" s="409"/>
      <c r="MCQ129" s="409"/>
      <c r="MCR129" s="409"/>
      <c r="MCS129" s="409"/>
      <c r="MCT129" s="409"/>
      <c r="MCU129" s="409"/>
      <c r="MCV129" s="409"/>
      <c r="MCW129" s="409"/>
      <c r="MCX129" s="409"/>
      <c r="MCY129" s="409"/>
      <c r="MCZ129" s="409"/>
      <c r="MDA129" s="409"/>
      <c r="MDB129" s="409"/>
      <c r="MDC129" s="409"/>
      <c r="MDD129" s="409"/>
      <c r="MDE129" s="409"/>
      <c r="MDF129" s="409"/>
      <c r="MDG129" s="409"/>
      <c r="MDH129" s="409"/>
      <c r="MDI129" s="409"/>
      <c r="MDJ129" s="409"/>
      <c r="MDK129" s="409"/>
      <c r="MDL129" s="409"/>
      <c r="MDM129" s="409"/>
      <c r="MDN129" s="409"/>
      <c r="MDO129" s="409"/>
      <c r="MDP129" s="409"/>
      <c r="MDQ129" s="409"/>
      <c r="MDR129" s="409"/>
      <c r="MDS129" s="409"/>
      <c r="MDT129" s="409"/>
      <c r="MDU129" s="409"/>
      <c r="MDV129" s="409"/>
      <c r="MDW129" s="409"/>
      <c r="MDX129" s="409"/>
      <c r="MDY129" s="409"/>
      <c r="MDZ129" s="409"/>
      <c r="MEA129" s="409"/>
      <c r="MEB129" s="409"/>
      <c r="MEC129" s="409"/>
      <c r="MED129" s="409"/>
      <c r="MEE129" s="409"/>
      <c r="MEF129" s="409"/>
      <c r="MEG129" s="409"/>
      <c r="MEH129" s="409"/>
      <c r="MEI129" s="409"/>
      <c r="MEJ129" s="409"/>
      <c r="MEK129" s="409"/>
      <c r="MEL129" s="409"/>
      <c r="MEM129" s="409"/>
      <c r="MEN129" s="409"/>
      <c r="MEO129" s="409"/>
      <c r="MEP129" s="409"/>
      <c r="MEQ129" s="409"/>
      <c r="MER129" s="409"/>
      <c r="MES129" s="409"/>
      <c r="MET129" s="409"/>
      <c r="MEU129" s="409"/>
      <c r="MEV129" s="409"/>
      <c r="MEW129" s="409"/>
      <c r="MEX129" s="409"/>
      <c r="MEY129" s="409"/>
      <c r="MEZ129" s="409"/>
      <c r="MFA129" s="409"/>
      <c r="MFB129" s="409"/>
      <c r="MFC129" s="409"/>
      <c r="MFD129" s="409"/>
      <c r="MFE129" s="409"/>
      <c r="MFF129" s="409"/>
      <c r="MFG129" s="409"/>
      <c r="MFH129" s="409"/>
      <c r="MFI129" s="409"/>
      <c r="MFJ129" s="409"/>
      <c r="MFK129" s="409"/>
      <c r="MFL129" s="409"/>
      <c r="MFM129" s="409"/>
      <c r="MFN129" s="409"/>
      <c r="MFO129" s="409"/>
      <c r="MFP129" s="409"/>
      <c r="MFQ129" s="409"/>
      <c r="MFR129" s="409"/>
      <c r="MFS129" s="409"/>
      <c r="MFT129" s="409"/>
      <c r="MFU129" s="409"/>
      <c r="MFV129" s="409"/>
      <c r="MFW129" s="409"/>
      <c r="MFX129" s="409"/>
      <c r="MFY129" s="409"/>
      <c r="MFZ129" s="409"/>
      <c r="MGA129" s="409"/>
      <c r="MGB129" s="409"/>
      <c r="MGC129" s="409"/>
      <c r="MGD129" s="409"/>
      <c r="MGE129" s="409"/>
      <c r="MGF129" s="409"/>
      <c r="MGG129" s="409"/>
      <c r="MGH129" s="409"/>
      <c r="MGI129" s="409"/>
      <c r="MGJ129" s="409"/>
      <c r="MGK129" s="409"/>
      <c r="MGL129" s="409"/>
      <c r="MGM129" s="409"/>
      <c r="MGN129" s="409"/>
      <c r="MGO129" s="409"/>
      <c r="MGP129" s="409"/>
      <c r="MGQ129" s="409"/>
      <c r="MGR129" s="409"/>
      <c r="MGS129" s="409"/>
      <c r="MGT129" s="409"/>
      <c r="MGU129" s="409"/>
      <c r="MGV129" s="409"/>
      <c r="MGW129" s="409"/>
      <c r="MGX129" s="409"/>
      <c r="MGY129" s="409"/>
      <c r="MGZ129" s="409"/>
      <c r="MHA129" s="409"/>
      <c r="MHB129" s="409"/>
      <c r="MHC129" s="409"/>
      <c r="MHD129" s="409"/>
      <c r="MHE129" s="409"/>
      <c r="MHF129" s="409"/>
      <c r="MHG129" s="409"/>
      <c r="MHH129" s="409"/>
      <c r="MHI129" s="409"/>
      <c r="MHJ129" s="409"/>
      <c r="MHK129" s="409"/>
      <c r="MHL129" s="409"/>
      <c r="MHM129" s="409"/>
      <c r="MHN129" s="409"/>
      <c r="MHO129" s="409"/>
      <c r="MHP129" s="409"/>
      <c r="MHQ129" s="409"/>
      <c r="MHR129" s="409"/>
      <c r="MHS129" s="409"/>
      <c r="MHT129" s="409"/>
      <c r="MHU129" s="409"/>
      <c r="MHV129" s="409"/>
      <c r="MHW129" s="409"/>
      <c r="MHX129" s="409"/>
      <c r="MHY129" s="409"/>
      <c r="MHZ129" s="409"/>
      <c r="MIA129" s="409"/>
      <c r="MIB129" s="409"/>
      <c r="MIC129" s="409"/>
      <c r="MID129" s="409"/>
      <c r="MIE129" s="409"/>
      <c r="MIF129" s="409"/>
      <c r="MIG129" s="409"/>
      <c r="MIH129" s="409"/>
      <c r="MII129" s="409"/>
      <c r="MIJ129" s="409"/>
      <c r="MIK129" s="409"/>
      <c r="MIL129" s="409"/>
      <c r="MIM129" s="409"/>
      <c r="MIN129" s="409"/>
      <c r="MIO129" s="409"/>
      <c r="MIP129" s="409"/>
      <c r="MIQ129" s="409"/>
      <c r="MIR129" s="409"/>
      <c r="MIS129" s="409"/>
      <c r="MIT129" s="409"/>
      <c r="MIU129" s="409"/>
      <c r="MIV129" s="409"/>
      <c r="MIW129" s="409"/>
      <c r="MIX129" s="409"/>
      <c r="MIY129" s="409"/>
      <c r="MIZ129" s="409"/>
      <c r="MJA129" s="409"/>
      <c r="MJB129" s="409"/>
      <c r="MJC129" s="409"/>
      <c r="MJD129" s="409"/>
      <c r="MJE129" s="409"/>
      <c r="MJF129" s="409"/>
      <c r="MJG129" s="409"/>
      <c r="MJH129" s="409"/>
      <c r="MJI129" s="409"/>
      <c r="MJJ129" s="409"/>
      <c r="MJK129" s="409"/>
      <c r="MJL129" s="409"/>
      <c r="MJM129" s="409"/>
      <c r="MJN129" s="409"/>
      <c r="MJO129" s="409"/>
      <c r="MJP129" s="409"/>
      <c r="MJQ129" s="409"/>
      <c r="MJR129" s="409"/>
      <c r="MJS129" s="409"/>
      <c r="MJT129" s="409"/>
      <c r="MJU129" s="409"/>
      <c r="MJV129" s="409"/>
      <c r="MJW129" s="409"/>
      <c r="MJX129" s="409"/>
      <c r="MJY129" s="409"/>
      <c r="MJZ129" s="409"/>
      <c r="MKA129" s="409"/>
      <c r="MKB129" s="409"/>
      <c r="MKC129" s="409"/>
      <c r="MKD129" s="409"/>
      <c r="MKE129" s="409"/>
      <c r="MKF129" s="409"/>
      <c r="MKG129" s="409"/>
      <c r="MKH129" s="409"/>
      <c r="MKI129" s="409"/>
      <c r="MKJ129" s="409"/>
      <c r="MKK129" s="409"/>
      <c r="MKL129" s="409"/>
      <c r="MKM129" s="409"/>
      <c r="MKN129" s="409"/>
      <c r="MKO129" s="409"/>
      <c r="MKP129" s="409"/>
      <c r="MKQ129" s="409"/>
      <c r="MKR129" s="409"/>
      <c r="MKS129" s="409"/>
      <c r="MKT129" s="409"/>
      <c r="MKU129" s="409"/>
      <c r="MKV129" s="409"/>
      <c r="MKW129" s="409"/>
      <c r="MKX129" s="409"/>
      <c r="MKY129" s="409"/>
      <c r="MKZ129" s="409"/>
      <c r="MLA129" s="409"/>
      <c r="MLB129" s="409"/>
      <c r="MLC129" s="409"/>
      <c r="MLD129" s="409"/>
      <c r="MLE129" s="409"/>
      <c r="MLF129" s="409"/>
      <c r="MLG129" s="409"/>
      <c r="MLH129" s="409"/>
      <c r="MLI129" s="409"/>
      <c r="MLJ129" s="409"/>
      <c r="MLK129" s="409"/>
      <c r="MLL129" s="409"/>
      <c r="MLM129" s="409"/>
      <c r="MLN129" s="409"/>
      <c r="MLO129" s="409"/>
      <c r="MLP129" s="409"/>
      <c r="MLQ129" s="409"/>
      <c r="MLR129" s="409"/>
      <c r="MLS129" s="409"/>
      <c r="MLT129" s="409"/>
      <c r="MLU129" s="409"/>
      <c r="MLV129" s="409"/>
      <c r="MLW129" s="409"/>
      <c r="MLX129" s="409"/>
      <c r="MLY129" s="409"/>
      <c r="MLZ129" s="409"/>
      <c r="MMA129" s="409"/>
      <c r="MMB129" s="409"/>
      <c r="MMC129" s="409"/>
      <c r="MMD129" s="409"/>
      <c r="MME129" s="409"/>
      <c r="MMF129" s="409"/>
      <c r="MMG129" s="409"/>
      <c r="MMH129" s="409"/>
      <c r="MMI129" s="409"/>
      <c r="MMJ129" s="409"/>
      <c r="MMK129" s="409"/>
      <c r="MML129" s="409"/>
      <c r="MMM129" s="409"/>
      <c r="MMN129" s="409"/>
      <c r="MMO129" s="409"/>
      <c r="MMP129" s="409"/>
      <c r="MMQ129" s="409"/>
      <c r="MMR129" s="409"/>
      <c r="MMS129" s="409"/>
      <c r="MMT129" s="409"/>
      <c r="MMU129" s="409"/>
      <c r="MMV129" s="409"/>
      <c r="MMW129" s="409"/>
      <c r="MMX129" s="409"/>
      <c r="MMY129" s="409"/>
      <c r="MMZ129" s="409"/>
      <c r="MNA129" s="409"/>
      <c r="MNB129" s="409"/>
      <c r="MNC129" s="409"/>
      <c r="MND129" s="409"/>
      <c r="MNE129" s="409"/>
      <c r="MNF129" s="409"/>
      <c r="MNG129" s="409"/>
      <c r="MNH129" s="409"/>
      <c r="MNI129" s="409"/>
      <c r="MNJ129" s="409"/>
      <c r="MNK129" s="409"/>
      <c r="MNL129" s="409"/>
      <c r="MNM129" s="409"/>
      <c r="MNN129" s="409"/>
      <c r="MNO129" s="409"/>
      <c r="MNP129" s="409"/>
      <c r="MNQ129" s="409"/>
      <c r="MNR129" s="409"/>
      <c r="MNS129" s="409"/>
      <c r="MNT129" s="409"/>
      <c r="MNU129" s="409"/>
      <c r="MNV129" s="409"/>
      <c r="MNW129" s="409"/>
      <c r="MNX129" s="409"/>
      <c r="MNY129" s="409"/>
      <c r="MNZ129" s="409"/>
      <c r="MOA129" s="409"/>
      <c r="MOB129" s="409"/>
      <c r="MOC129" s="409"/>
      <c r="MOD129" s="409"/>
      <c r="MOE129" s="409"/>
      <c r="MOF129" s="409"/>
      <c r="MOG129" s="409"/>
      <c r="MOH129" s="409"/>
      <c r="MOI129" s="409"/>
      <c r="MOJ129" s="409"/>
      <c r="MOK129" s="409"/>
      <c r="MOL129" s="409"/>
      <c r="MOM129" s="409"/>
      <c r="MON129" s="409"/>
      <c r="MOO129" s="409"/>
      <c r="MOP129" s="409"/>
      <c r="MOQ129" s="409"/>
      <c r="MOR129" s="409"/>
      <c r="MOS129" s="409"/>
      <c r="MOT129" s="409"/>
      <c r="MOU129" s="409"/>
      <c r="MOV129" s="409"/>
      <c r="MOW129" s="409"/>
      <c r="MOX129" s="409"/>
      <c r="MOY129" s="409"/>
      <c r="MOZ129" s="409"/>
      <c r="MPA129" s="409"/>
      <c r="MPB129" s="409"/>
      <c r="MPC129" s="409"/>
      <c r="MPD129" s="409"/>
      <c r="MPE129" s="409"/>
      <c r="MPF129" s="409"/>
      <c r="MPG129" s="409"/>
      <c r="MPH129" s="409"/>
      <c r="MPI129" s="409"/>
      <c r="MPJ129" s="409"/>
      <c r="MPK129" s="409"/>
      <c r="MPL129" s="409"/>
      <c r="MPM129" s="409"/>
      <c r="MPN129" s="409"/>
      <c r="MPO129" s="409"/>
      <c r="MPP129" s="409"/>
      <c r="MPQ129" s="409"/>
      <c r="MPR129" s="409"/>
      <c r="MPS129" s="409"/>
      <c r="MPT129" s="409"/>
      <c r="MPU129" s="409"/>
      <c r="MPV129" s="409"/>
      <c r="MPW129" s="409"/>
      <c r="MPX129" s="409"/>
      <c r="MPY129" s="409"/>
      <c r="MPZ129" s="409"/>
      <c r="MQA129" s="409"/>
      <c r="MQB129" s="409"/>
      <c r="MQC129" s="409"/>
      <c r="MQD129" s="409"/>
      <c r="MQE129" s="409"/>
      <c r="MQF129" s="409"/>
      <c r="MQG129" s="409"/>
      <c r="MQH129" s="409"/>
      <c r="MQI129" s="409"/>
      <c r="MQJ129" s="409"/>
      <c r="MQK129" s="409"/>
      <c r="MQL129" s="409"/>
      <c r="MQM129" s="409"/>
      <c r="MQN129" s="409"/>
      <c r="MQO129" s="409"/>
      <c r="MQP129" s="409"/>
      <c r="MQQ129" s="409"/>
      <c r="MQR129" s="409"/>
      <c r="MQS129" s="409"/>
      <c r="MQT129" s="409"/>
      <c r="MQU129" s="409"/>
      <c r="MQV129" s="409"/>
      <c r="MQW129" s="409"/>
      <c r="MQX129" s="409"/>
      <c r="MQY129" s="409"/>
      <c r="MQZ129" s="409"/>
      <c r="MRA129" s="409"/>
      <c r="MRB129" s="409"/>
      <c r="MRC129" s="409"/>
      <c r="MRD129" s="409"/>
      <c r="MRE129" s="409"/>
      <c r="MRF129" s="409"/>
      <c r="MRG129" s="409"/>
      <c r="MRH129" s="409"/>
      <c r="MRI129" s="409"/>
      <c r="MRJ129" s="409"/>
      <c r="MRK129" s="409"/>
      <c r="MRL129" s="409"/>
      <c r="MRM129" s="409"/>
      <c r="MRN129" s="409"/>
      <c r="MRO129" s="409"/>
      <c r="MRP129" s="409"/>
      <c r="MRQ129" s="409"/>
      <c r="MRR129" s="409"/>
      <c r="MRS129" s="409"/>
      <c r="MRT129" s="409"/>
      <c r="MRU129" s="409"/>
      <c r="MRV129" s="409"/>
      <c r="MRW129" s="409"/>
      <c r="MRX129" s="409"/>
      <c r="MRY129" s="409"/>
      <c r="MRZ129" s="409"/>
      <c r="MSA129" s="409"/>
      <c r="MSB129" s="409"/>
      <c r="MSC129" s="409"/>
      <c r="MSD129" s="409"/>
      <c r="MSE129" s="409"/>
      <c r="MSF129" s="409"/>
      <c r="MSG129" s="409"/>
      <c r="MSH129" s="409"/>
      <c r="MSI129" s="409"/>
      <c r="MSJ129" s="409"/>
      <c r="MSK129" s="409"/>
      <c r="MSL129" s="409"/>
      <c r="MSM129" s="409"/>
      <c r="MSN129" s="409"/>
      <c r="MSO129" s="409"/>
      <c r="MSP129" s="409"/>
      <c r="MSQ129" s="409"/>
      <c r="MSR129" s="409"/>
      <c r="MSS129" s="409"/>
      <c r="MST129" s="409"/>
      <c r="MSU129" s="409"/>
      <c r="MSV129" s="409"/>
      <c r="MSW129" s="409"/>
      <c r="MSX129" s="409"/>
      <c r="MSY129" s="409"/>
      <c r="MSZ129" s="409"/>
      <c r="MTA129" s="409"/>
      <c r="MTB129" s="409"/>
      <c r="MTC129" s="409"/>
      <c r="MTD129" s="409"/>
      <c r="MTE129" s="409"/>
      <c r="MTF129" s="409"/>
      <c r="MTG129" s="409"/>
      <c r="MTH129" s="409"/>
      <c r="MTI129" s="409"/>
      <c r="MTJ129" s="409"/>
      <c r="MTK129" s="409"/>
      <c r="MTL129" s="409"/>
      <c r="MTM129" s="409"/>
      <c r="MTN129" s="409"/>
      <c r="MTO129" s="409"/>
      <c r="MTP129" s="409"/>
      <c r="MTQ129" s="409"/>
      <c r="MTR129" s="409"/>
      <c r="MTS129" s="409"/>
      <c r="MTT129" s="409"/>
      <c r="MTU129" s="409"/>
      <c r="MTV129" s="409"/>
      <c r="MTW129" s="409"/>
      <c r="MTX129" s="409"/>
      <c r="MTY129" s="409"/>
      <c r="MTZ129" s="409"/>
      <c r="MUA129" s="409"/>
      <c r="MUB129" s="409"/>
      <c r="MUC129" s="409"/>
      <c r="MUD129" s="409"/>
      <c r="MUE129" s="409"/>
      <c r="MUF129" s="409"/>
      <c r="MUG129" s="409"/>
      <c r="MUH129" s="409"/>
      <c r="MUI129" s="409"/>
      <c r="MUJ129" s="409"/>
      <c r="MUK129" s="409"/>
      <c r="MUL129" s="409"/>
      <c r="MUM129" s="409"/>
      <c r="MUN129" s="409"/>
      <c r="MUO129" s="409"/>
      <c r="MUP129" s="409"/>
      <c r="MUQ129" s="409"/>
      <c r="MUR129" s="409"/>
      <c r="MUS129" s="409"/>
      <c r="MUT129" s="409"/>
      <c r="MUU129" s="409"/>
      <c r="MUV129" s="409"/>
      <c r="MUW129" s="409"/>
      <c r="MUX129" s="409"/>
      <c r="MUY129" s="409"/>
      <c r="MUZ129" s="409"/>
      <c r="MVA129" s="409"/>
      <c r="MVB129" s="409"/>
      <c r="MVC129" s="409"/>
      <c r="MVD129" s="409"/>
      <c r="MVE129" s="409"/>
      <c r="MVF129" s="409"/>
      <c r="MVG129" s="409"/>
      <c r="MVH129" s="409"/>
      <c r="MVI129" s="409"/>
      <c r="MVJ129" s="409"/>
      <c r="MVK129" s="409"/>
      <c r="MVL129" s="409"/>
      <c r="MVM129" s="409"/>
      <c r="MVN129" s="409"/>
      <c r="MVO129" s="409"/>
      <c r="MVP129" s="409"/>
      <c r="MVQ129" s="409"/>
      <c r="MVR129" s="409"/>
      <c r="MVS129" s="409"/>
      <c r="MVT129" s="409"/>
      <c r="MVU129" s="409"/>
      <c r="MVV129" s="409"/>
      <c r="MVW129" s="409"/>
      <c r="MVX129" s="409"/>
      <c r="MVY129" s="409"/>
      <c r="MVZ129" s="409"/>
      <c r="MWA129" s="409"/>
      <c r="MWB129" s="409"/>
      <c r="MWC129" s="409"/>
      <c r="MWD129" s="409"/>
      <c r="MWE129" s="409"/>
      <c r="MWF129" s="409"/>
      <c r="MWG129" s="409"/>
      <c r="MWH129" s="409"/>
      <c r="MWI129" s="409"/>
      <c r="MWJ129" s="409"/>
      <c r="MWK129" s="409"/>
      <c r="MWL129" s="409"/>
      <c r="MWM129" s="409"/>
      <c r="MWN129" s="409"/>
      <c r="MWO129" s="409"/>
      <c r="MWP129" s="409"/>
      <c r="MWQ129" s="409"/>
      <c r="MWR129" s="409"/>
      <c r="MWS129" s="409"/>
      <c r="MWT129" s="409"/>
      <c r="MWU129" s="409"/>
      <c r="MWV129" s="409"/>
      <c r="MWW129" s="409"/>
      <c r="MWX129" s="409"/>
      <c r="MWY129" s="409"/>
      <c r="MWZ129" s="409"/>
      <c r="MXA129" s="409"/>
      <c r="MXB129" s="409"/>
      <c r="MXC129" s="409"/>
      <c r="MXD129" s="409"/>
      <c r="MXE129" s="409"/>
      <c r="MXF129" s="409"/>
      <c r="MXG129" s="409"/>
      <c r="MXH129" s="409"/>
      <c r="MXI129" s="409"/>
      <c r="MXJ129" s="409"/>
      <c r="MXK129" s="409"/>
      <c r="MXL129" s="409"/>
      <c r="MXM129" s="409"/>
      <c r="MXN129" s="409"/>
      <c r="MXO129" s="409"/>
      <c r="MXP129" s="409"/>
      <c r="MXQ129" s="409"/>
      <c r="MXR129" s="409"/>
      <c r="MXS129" s="409"/>
      <c r="MXT129" s="409"/>
      <c r="MXU129" s="409"/>
      <c r="MXV129" s="409"/>
      <c r="MXW129" s="409"/>
      <c r="MXX129" s="409"/>
      <c r="MXY129" s="409"/>
      <c r="MXZ129" s="409"/>
      <c r="MYA129" s="409"/>
      <c r="MYB129" s="409"/>
      <c r="MYC129" s="409"/>
      <c r="MYD129" s="409"/>
      <c r="MYE129" s="409"/>
      <c r="MYF129" s="409"/>
      <c r="MYG129" s="409"/>
      <c r="MYH129" s="409"/>
      <c r="MYI129" s="409"/>
      <c r="MYJ129" s="409"/>
      <c r="MYK129" s="409"/>
      <c r="MYL129" s="409"/>
      <c r="MYM129" s="409"/>
      <c r="MYN129" s="409"/>
      <c r="MYO129" s="409"/>
      <c r="MYP129" s="409"/>
      <c r="MYQ129" s="409"/>
      <c r="MYR129" s="409"/>
      <c r="MYS129" s="409"/>
      <c r="MYT129" s="409"/>
      <c r="MYU129" s="409"/>
      <c r="MYV129" s="409"/>
      <c r="MYW129" s="409"/>
      <c r="MYX129" s="409"/>
      <c r="MYY129" s="409"/>
      <c r="MYZ129" s="409"/>
      <c r="MZA129" s="409"/>
      <c r="MZB129" s="409"/>
      <c r="MZC129" s="409"/>
      <c r="MZD129" s="409"/>
      <c r="MZE129" s="409"/>
      <c r="MZF129" s="409"/>
      <c r="MZG129" s="409"/>
      <c r="MZH129" s="409"/>
      <c r="MZI129" s="409"/>
      <c r="MZJ129" s="409"/>
      <c r="MZK129" s="409"/>
      <c r="MZL129" s="409"/>
      <c r="MZM129" s="409"/>
      <c r="MZN129" s="409"/>
      <c r="MZO129" s="409"/>
      <c r="MZP129" s="409"/>
      <c r="MZQ129" s="409"/>
      <c r="MZR129" s="409"/>
      <c r="MZS129" s="409"/>
      <c r="MZT129" s="409"/>
      <c r="MZU129" s="409"/>
      <c r="MZV129" s="409"/>
      <c r="MZW129" s="409"/>
      <c r="MZX129" s="409"/>
      <c r="MZY129" s="409"/>
      <c r="MZZ129" s="409"/>
      <c r="NAA129" s="409"/>
      <c r="NAB129" s="409"/>
      <c r="NAC129" s="409"/>
      <c r="NAD129" s="409"/>
      <c r="NAE129" s="409"/>
      <c r="NAF129" s="409"/>
      <c r="NAG129" s="409"/>
      <c r="NAH129" s="409"/>
      <c r="NAI129" s="409"/>
      <c r="NAJ129" s="409"/>
      <c r="NAK129" s="409"/>
      <c r="NAL129" s="409"/>
      <c r="NAM129" s="409"/>
      <c r="NAN129" s="409"/>
      <c r="NAO129" s="409"/>
      <c r="NAP129" s="409"/>
      <c r="NAQ129" s="409"/>
      <c r="NAR129" s="409"/>
      <c r="NAS129" s="409"/>
      <c r="NAT129" s="409"/>
      <c r="NAU129" s="409"/>
      <c r="NAV129" s="409"/>
      <c r="NAW129" s="409"/>
      <c r="NAX129" s="409"/>
      <c r="NAY129" s="409"/>
      <c r="NAZ129" s="409"/>
      <c r="NBA129" s="409"/>
      <c r="NBB129" s="409"/>
      <c r="NBC129" s="409"/>
      <c r="NBD129" s="409"/>
      <c r="NBE129" s="409"/>
      <c r="NBF129" s="409"/>
      <c r="NBG129" s="409"/>
      <c r="NBH129" s="409"/>
      <c r="NBI129" s="409"/>
      <c r="NBJ129" s="409"/>
      <c r="NBK129" s="409"/>
      <c r="NBL129" s="409"/>
      <c r="NBM129" s="409"/>
      <c r="NBN129" s="409"/>
      <c r="NBO129" s="409"/>
      <c r="NBP129" s="409"/>
      <c r="NBQ129" s="409"/>
      <c r="NBR129" s="409"/>
      <c r="NBS129" s="409"/>
      <c r="NBT129" s="409"/>
      <c r="NBU129" s="409"/>
      <c r="NBV129" s="409"/>
      <c r="NBW129" s="409"/>
      <c r="NBX129" s="409"/>
      <c r="NBY129" s="409"/>
      <c r="NBZ129" s="409"/>
      <c r="NCA129" s="409"/>
      <c r="NCB129" s="409"/>
      <c r="NCC129" s="409"/>
      <c r="NCD129" s="409"/>
      <c r="NCE129" s="409"/>
      <c r="NCF129" s="409"/>
      <c r="NCG129" s="409"/>
      <c r="NCH129" s="409"/>
      <c r="NCI129" s="409"/>
      <c r="NCJ129" s="409"/>
      <c r="NCK129" s="409"/>
      <c r="NCL129" s="409"/>
      <c r="NCM129" s="409"/>
      <c r="NCN129" s="409"/>
      <c r="NCO129" s="409"/>
      <c r="NCP129" s="409"/>
      <c r="NCQ129" s="409"/>
      <c r="NCR129" s="409"/>
      <c r="NCS129" s="409"/>
      <c r="NCT129" s="409"/>
      <c r="NCU129" s="409"/>
      <c r="NCV129" s="409"/>
      <c r="NCW129" s="409"/>
      <c r="NCX129" s="409"/>
      <c r="NCY129" s="409"/>
      <c r="NCZ129" s="409"/>
      <c r="NDA129" s="409"/>
      <c r="NDB129" s="409"/>
      <c r="NDC129" s="409"/>
      <c r="NDD129" s="409"/>
      <c r="NDE129" s="409"/>
      <c r="NDF129" s="409"/>
      <c r="NDG129" s="409"/>
      <c r="NDH129" s="409"/>
      <c r="NDI129" s="409"/>
      <c r="NDJ129" s="409"/>
      <c r="NDK129" s="409"/>
      <c r="NDL129" s="409"/>
      <c r="NDM129" s="409"/>
      <c r="NDN129" s="409"/>
      <c r="NDO129" s="409"/>
      <c r="NDP129" s="409"/>
      <c r="NDQ129" s="409"/>
      <c r="NDR129" s="409"/>
      <c r="NDS129" s="409"/>
      <c r="NDT129" s="409"/>
      <c r="NDU129" s="409"/>
      <c r="NDV129" s="409"/>
      <c r="NDW129" s="409"/>
      <c r="NDX129" s="409"/>
      <c r="NDY129" s="409"/>
      <c r="NDZ129" s="409"/>
      <c r="NEA129" s="409"/>
      <c r="NEB129" s="409"/>
      <c r="NEC129" s="409"/>
      <c r="NED129" s="409"/>
      <c r="NEE129" s="409"/>
      <c r="NEF129" s="409"/>
      <c r="NEG129" s="409"/>
      <c r="NEH129" s="409"/>
      <c r="NEI129" s="409"/>
      <c r="NEJ129" s="409"/>
      <c r="NEK129" s="409"/>
      <c r="NEL129" s="409"/>
      <c r="NEM129" s="409"/>
      <c r="NEN129" s="409"/>
      <c r="NEO129" s="409"/>
      <c r="NEP129" s="409"/>
      <c r="NEQ129" s="409"/>
      <c r="NER129" s="409"/>
      <c r="NES129" s="409"/>
      <c r="NET129" s="409"/>
      <c r="NEU129" s="409"/>
      <c r="NEV129" s="409"/>
      <c r="NEW129" s="409"/>
      <c r="NEX129" s="409"/>
      <c r="NEY129" s="409"/>
      <c r="NEZ129" s="409"/>
      <c r="NFA129" s="409"/>
      <c r="NFB129" s="409"/>
      <c r="NFC129" s="409"/>
      <c r="NFD129" s="409"/>
      <c r="NFE129" s="409"/>
      <c r="NFF129" s="409"/>
      <c r="NFG129" s="409"/>
      <c r="NFH129" s="409"/>
      <c r="NFI129" s="409"/>
      <c r="NFJ129" s="409"/>
      <c r="NFK129" s="409"/>
      <c r="NFL129" s="409"/>
      <c r="NFM129" s="409"/>
      <c r="NFN129" s="409"/>
      <c r="NFO129" s="409"/>
      <c r="NFP129" s="409"/>
      <c r="NFQ129" s="409"/>
      <c r="NFR129" s="409"/>
      <c r="NFS129" s="409"/>
      <c r="NFT129" s="409"/>
      <c r="NFU129" s="409"/>
      <c r="NFV129" s="409"/>
      <c r="NFW129" s="409"/>
      <c r="NFX129" s="409"/>
      <c r="NFY129" s="409"/>
      <c r="NFZ129" s="409"/>
      <c r="NGA129" s="409"/>
      <c r="NGB129" s="409"/>
      <c r="NGC129" s="409"/>
      <c r="NGD129" s="409"/>
      <c r="NGE129" s="409"/>
      <c r="NGF129" s="409"/>
      <c r="NGG129" s="409"/>
      <c r="NGH129" s="409"/>
      <c r="NGI129" s="409"/>
      <c r="NGJ129" s="409"/>
      <c r="NGK129" s="409"/>
      <c r="NGL129" s="409"/>
      <c r="NGM129" s="409"/>
      <c r="NGN129" s="409"/>
      <c r="NGO129" s="409"/>
      <c r="NGP129" s="409"/>
      <c r="NGQ129" s="409"/>
      <c r="NGR129" s="409"/>
      <c r="NGS129" s="409"/>
      <c r="NGT129" s="409"/>
      <c r="NGU129" s="409"/>
      <c r="NGV129" s="409"/>
      <c r="NGW129" s="409"/>
      <c r="NGX129" s="409"/>
      <c r="NGY129" s="409"/>
      <c r="NGZ129" s="409"/>
      <c r="NHA129" s="409"/>
      <c r="NHB129" s="409"/>
      <c r="NHC129" s="409"/>
      <c r="NHD129" s="409"/>
      <c r="NHE129" s="409"/>
      <c r="NHF129" s="409"/>
      <c r="NHG129" s="409"/>
      <c r="NHH129" s="409"/>
      <c r="NHI129" s="409"/>
      <c r="NHJ129" s="409"/>
      <c r="NHK129" s="409"/>
      <c r="NHL129" s="409"/>
      <c r="NHM129" s="409"/>
      <c r="NHN129" s="409"/>
      <c r="NHO129" s="409"/>
      <c r="NHP129" s="409"/>
      <c r="NHQ129" s="409"/>
      <c r="NHR129" s="409"/>
      <c r="NHS129" s="409"/>
      <c r="NHT129" s="409"/>
      <c r="NHU129" s="409"/>
      <c r="NHV129" s="409"/>
      <c r="NHW129" s="409"/>
      <c r="NHX129" s="409"/>
      <c r="NHY129" s="409"/>
      <c r="NHZ129" s="409"/>
      <c r="NIA129" s="409"/>
      <c r="NIB129" s="409"/>
      <c r="NIC129" s="409"/>
      <c r="NID129" s="409"/>
      <c r="NIE129" s="409"/>
      <c r="NIF129" s="409"/>
      <c r="NIG129" s="409"/>
      <c r="NIH129" s="409"/>
      <c r="NII129" s="409"/>
      <c r="NIJ129" s="409"/>
      <c r="NIK129" s="409"/>
      <c r="NIL129" s="409"/>
      <c r="NIM129" s="409"/>
      <c r="NIN129" s="409"/>
      <c r="NIO129" s="409"/>
      <c r="NIP129" s="409"/>
      <c r="NIQ129" s="409"/>
      <c r="NIR129" s="409"/>
      <c r="NIS129" s="409"/>
      <c r="NIT129" s="409"/>
      <c r="NIU129" s="409"/>
      <c r="NIV129" s="409"/>
      <c r="NIW129" s="409"/>
      <c r="NIX129" s="409"/>
      <c r="NIY129" s="409"/>
      <c r="NIZ129" s="409"/>
      <c r="NJA129" s="409"/>
      <c r="NJB129" s="409"/>
      <c r="NJC129" s="409"/>
      <c r="NJD129" s="409"/>
      <c r="NJE129" s="409"/>
      <c r="NJF129" s="409"/>
      <c r="NJG129" s="409"/>
      <c r="NJH129" s="409"/>
      <c r="NJI129" s="409"/>
      <c r="NJJ129" s="409"/>
      <c r="NJK129" s="409"/>
      <c r="NJL129" s="409"/>
      <c r="NJM129" s="409"/>
      <c r="NJN129" s="409"/>
      <c r="NJO129" s="409"/>
      <c r="NJP129" s="409"/>
      <c r="NJQ129" s="409"/>
      <c r="NJR129" s="409"/>
      <c r="NJS129" s="409"/>
      <c r="NJT129" s="409"/>
      <c r="NJU129" s="409"/>
      <c r="NJV129" s="409"/>
      <c r="NJW129" s="409"/>
      <c r="NJX129" s="409"/>
      <c r="NJY129" s="409"/>
      <c r="NJZ129" s="409"/>
      <c r="NKA129" s="409"/>
      <c r="NKB129" s="409"/>
      <c r="NKC129" s="409"/>
      <c r="NKD129" s="409"/>
      <c r="NKE129" s="409"/>
      <c r="NKF129" s="409"/>
      <c r="NKG129" s="409"/>
      <c r="NKH129" s="409"/>
      <c r="NKI129" s="409"/>
      <c r="NKJ129" s="409"/>
      <c r="NKK129" s="409"/>
      <c r="NKL129" s="409"/>
      <c r="NKM129" s="409"/>
      <c r="NKN129" s="409"/>
      <c r="NKO129" s="409"/>
      <c r="NKP129" s="409"/>
      <c r="NKQ129" s="409"/>
      <c r="NKR129" s="409"/>
      <c r="NKS129" s="409"/>
      <c r="NKT129" s="409"/>
      <c r="NKU129" s="409"/>
      <c r="NKV129" s="409"/>
      <c r="NKW129" s="409"/>
      <c r="NKX129" s="409"/>
      <c r="NKY129" s="409"/>
      <c r="NKZ129" s="409"/>
      <c r="NLA129" s="409"/>
      <c r="NLB129" s="409"/>
      <c r="NLC129" s="409"/>
      <c r="NLD129" s="409"/>
      <c r="NLE129" s="409"/>
      <c r="NLF129" s="409"/>
      <c r="NLG129" s="409"/>
      <c r="NLH129" s="409"/>
      <c r="NLI129" s="409"/>
      <c r="NLJ129" s="409"/>
      <c r="NLK129" s="409"/>
      <c r="NLL129" s="409"/>
      <c r="NLM129" s="409"/>
      <c r="NLN129" s="409"/>
      <c r="NLO129" s="409"/>
      <c r="NLP129" s="409"/>
      <c r="NLQ129" s="409"/>
      <c r="NLR129" s="409"/>
      <c r="NLS129" s="409"/>
      <c r="NLT129" s="409"/>
      <c r="NLU129" s="409"/>
      <c r="NLV129" s="409"/>
      <c r="NLW129" s="409"/>
      <c r="NLX129" s="409"/>
      <c r="NLY129" s="409"/>
      <c r="NLZ129" s="409"/>
      <c r="NMA129" s="409"/>
      <c r="NMB129" s="409"/>
      <c r="NMC129" s="409"/>
      <c r="NMD129" s="409"/>
      <c r="NME129" s="409"/>
      <c r="NMF129" s="409"/>
      <c r="NMG129" s="409"/>
      <c r="NMH129" s="409"/>
      <c r="NMI129" s="409"/>
      <c r="NMJ129" s="409"/>
      <c r="NMK129" s="409"/>
      <c r="NML129" s="409"/>
      <c r="NMM129" s="409"/>
      <c r="NMN129" s="409"/>
      <c r="NMO129" s="409"/>
      <c r="NMP129" s="409"/>
      <c r="NMQ129" s="409"/>
      <c r="NMR129" s="409"/>
      <c r="NMS129" s="409"/>
      <c r="NMT129" s="409"/>
      <c r="NMU129" s="409"/>
      <c r="NMV129" s="409"/>
      <c r="NMW129" s="409"/>
      <c r="NMX129" s="409"/>
      <c r="NMY129" s="409"/>
      <c r="NMZ129" s="409"/>
      <c r="NNA129" s="409"/>
      <c r="NNB129" s="409"/>
      <c r="NNC129" s="409"/>
      <c r="NND129" s="409"/>
      <c r="NNE129" s="409"/>
      <c r="NNF129" s="409"/>
      <c r="NNG129" s="409"/>
      <c r="NNH129" s="409"/>
      <c r="NNI129" s="409"/>
      <c r="NNJ129" s="409"/>
      <c r="NNK129" s="409"/>
      <c r="NNL129" s="409"/>
      <c r="NNM129" s="409"/>
      <c r="NNN129" s="409"/>
      <c r="NNO129" s="409"/>
      <c r="NNP129" s="409"/>
      <c r="NNQ129" s="409"/>
      <c r="NNR129" s="409"/>
      <c r="NNS129" s="409"/>
      <c r="NNT129" s="409"/>
      <c r="NNU129" s="409"/>
      <c r="NNV129" s="409"/>
      <c r="NNW129" s="409"/>
      <c r="NNX129" s="409"/>
      <c r="NNY129" s="409"/>
      <c r="NNZ129" s="409"/>
      <c r="NOA129" s="409"/>
      <c r="NOB129" s="409"/>
      <c r="NOC129" s="409"/>
      <c r="NOD129" s="409"/>
      <c r="NOE129" s="409"/>
      <c r="NOF129" s="409"/>
      <c r="NOG129" s="409"/>
      <c r="NOH129" s="409"/>
      <c r="NOI129" s="409"/>
      <c r="NOJ129" s="409"/>
      <c r="NOK129" s="409"/>
      <c r="NOL129" s="409"/>
      <c r="NOM129" s="409"/>
      <c r="NON129" s="409"/>
      <c r="NOO129" s="409"/>
      <c r="NOP129" s="409"/>
      <c r="NOQ129" s="409"/>
      <c r="NOR129" s="409"/>
      <c r="NOS129" s="409"/>
      <c r="NOT129" s="409"/>
      <c r="NOU129" s="409"/>
      <c r="NOV129" s="409"/>
      <c r="NOW129" s="409"/>
      <c r="NOX129" s="409"/>
      <c r="NOY129" s="409"/>
      <c r="NOZ129" s="409"/>
      <c r="NPA129" s="409"/>
      <c r="NPB129" s="409"/>
      <c r="NPC129" s="409"/>
      <c r="NPD129" s="409"/>
      <c r="NPE129" s="409"/>
      <c r="NPF129" s="409"/>
      <c r="NPG129" s="409"/>
      <c r="NPH129" s="409"/>
      <c r="NPI129" s="409"/>
      <c r="NPJ129" s="409"/>
      <c r="NPK129" s="409"/>
      <c r="NPL129" s="409"/>
      <c r="NPM129" s="409"/>
      <c r="NPN129" s="409"/>
      <c r="NPO129" s="409"/>
      <c r="NPP129" s="409"/>
      <c r="NPQ129" s="409"/>
      <c r="NPR129" s="409"/>
      <c r="NPS129" s="409"/>
      <c r="NPT129" s="409"/>
      <c r="NPU129" s="409"/>
      <c r="NPV129" s="409"/>
      <c r="NPW129" s="409"/>
      <c r="NPX129" s="409"/>
      <c r="NPY129" s="409"/>
      <c r="NPZ129" s="409"/>
      <c r="NQA129" s="409"/>
      <c r="NQB129" s="409"/>
      <c r="NQC129" s="409"/>
      <c r="NQD129" s="409"/>
      <c r="NQE129" s="409"/>
      <c r="NQF129" s="409"/>
      <c r="NQG129" s="409"/>
      <c r="NQH129" s="409"/>
      <c r="NQI129" s="409"/>
      <c r="NQJ129" s="409"/>
      <c r="NQK129" s="409"/>
      <c r="NQL129" s="409"/>
      <c r="NQM129" s="409"/>
      <c r="NQN129" s="409"/>
      <c r="NQO129" s="409"/>
      <c r="NQP129" s="409"/>
      <c r="NQQ129" s="409"/>
      <c r="NQR129" s="409"/>
      <c r="NQS129" s="409"/>
      <c r="NQT129" s="409"/>
      <c r="NQU129" s="409"/>
      <c r="NQV129" s="409"/>
      <c r="NQW129" s="409"/>
      <c r="NQX129" s="409"/>
      <c r="NQY129" s="409"/>
      <c r="NQZ129" s="409"/>
      <c r="NRA129" s="409"/>
      <c r="NRB129" s="409"/>
      <c r="NRC129" s="409"/>
      <c r="NRD129" s="409"/>
      <c r="NRE129" s="409"/>
      <c r="NRF129" s="409"/>
      <c r="NRG129" s="409"/>
      <c r="NRH129" s="409"/>
      <c r="NRI129" s="409"/>
      <c r="NRJ129" s="409"/>
      <c r="NRK129" s="409"/>
      <c r="NRL129" s="409"/>
      <c r="NRM129" s="409"/>
      <c r="NRN129" s="409"/>
      <c r="NRO129" s="409"/>
      <c r="NRP129" s="409"/>
      <c r="NRQ129" s="409"/>
      <c r="NRR129" s="409"/>
      <c r="NRS129" s="409"/>
      <c r="NRT129" s="409"/>
      <c r="NRU129" s="409"/>
      <c r="NRV129" s="409"/>
      <c r="NRW129" s="409"/>
      <c r="NRX129" s="409"/>
      <c r="NRY129" s="409"/>
      <c r="NRZ129" s="409"/>
      <c r="NSA129" s="409"/>
      <c r="NSB129" s="409"/>
      <c r="NSC129" s="409"/>
      <c r="NSD129" s="409"/>
      <c r="NSE129" s="409"/>
      <c r="NSF129" s="409"/>
      <c r="NSG129" s="409"/>
      <c r="NSH129" s="409"/>
      <c r="NSI129" s="409"/>
      <c r="NSJ129" s="409"/>
      <c r="NSK129" s="409"/>
      <c r="NSL129" s="409"/>
      <c r="NSM129" s="409"/>
      <c r="NSN129" s="409"/>
      <c r="NSO129" s="409"/>
      <c r="NSP129" s="409"/>
      <c r="NSQ129" s="409"/>
      <c r="NSR129" s="409"/>
      <c r="NSS129" s="409"/>
      <c r="NST129" s="409"/>
      <c r="NSU129" s="409"/>
      <c r="NSV129" s="409"/>
      <c r="NSW129" s="409"/>
      <c r="NSX129" s="409"/>
      <c r="NSY129" s="409"/>
      <c r="NSZ129" s="409"/>
      <c r="NTA129" s="409"/>
      <c r="NTB129" s="409"/>
      <c r="NTC129" s="409"/>
      <c r="NTD129" s="409"/>
      <c r="NTE129" s="409"/>
      <c r="NTF129" s="409"/>
      <c r="NTG129" s="409"/>
      <c r="NTH129" s="409"/>
      <c r="NTI129" s="409"/>
      <c r="NTJ129" s="409"/>
      <c r="NTK129" s="409"/>
      <c r="NTL129" s="409"/>
      <c r="NTM129" s="409"/>
      <c r="NTN129" s="409"/>
      <c r="NTO129" s="409"/>
      <c r="NTP129" s="409"/>
      <c r="NTQ129" s="409"/>
      <c r="NTR129" s="409"/>
      <c r="NTS129" s="409"/>
      <c r="NTT129" s="409"/>
      <c r="NTU129" s="409"/>
      <c r="NTV129" s="409"/>
      <c r="NTW129" s="409"/>
      <c r="NTX129" s="409"/>
      <c r="NTY129" s="409"/>
      <c r="NTZ129" s="409"/>
      <c r="NUA129" s="409"/>
      <c r="NUB129" s="409"/>
      <c r="NUC129" s="409"/>
      <c r="NUD129" s="409"/>
      <c r="NUE129" s="409"/>
      <c r="NUF129" s="409"/>
      <c r="NUG129" s="409"/>
      <c r="NUH129" s="409"/>
      <c r="NUI129" s="409"/>
      <c r="NUJ129" s="409"/>
      <c r="NUK129" s="409"/>
      <c r="NUL129" s="409"/>
      <c r="NUM129" s="409"/>
      <c r="NUN129" s="409"/>
      <c r="NUO129" s="409"/>
      <c r="NUP129" s="409"/>
      <c r="NUQ129" s="409"/>
      <c r="NUR129" s="409"/>
      <c r="NUS129" s="409"/>
      <c r="NUT129" s="409"/>
      <c r="NUU129" s="409"/>
      <c r="NUV129" s="409"/>
      <c r="NUW129" s="409"/>
      <c r="NUX129" s="409"/>
      <c r="NUY129" s="409"/>
      <c r="NUZ129" s="409"/>
      <c r="NVA129" s="409"/>
      <c r="NVB129" s="409"/>
      <c r="NVC129" s="409"/>
      <c r="NVD129" s="409"/>
      <c r="NVE129" s="409"/>
      <c r="NVF129" s="409"/>
      <c r="NVG129" s="409"/>
      <c r="NVH129" s="409"/>
      <c r="NVI129" s="409"/>
      <c r="NVJ129" s="409"/>
      <c r="NVK129" s="409"/>
      <c r="NVL129" s="409"/>
      <c r="NVM129" s="409"/>
      <c r="NVN129" s="409"/>
      <c r="NVO129" s="409"/>
      <c r="NVP129" s="409"/>
      <c r="NVQ129" s="409"/>
      <c r="NVR129" s="409"/>
      <c r="NVS129" s="409"/>
      <c r="NVT129" s="409"/>
      <c r="NVU129" s="409"/>
      <c r="NVV129" s="409"/>
      <c r="NVW129" s="409"/>
      <c r="NVX129" s="409"/>
      <c r="NVY129" s="409"/>
      <c r="NVZ129" s="409"/>
      <c r="NWA129" s="409"/>
      <c r="NWB129" s="409"/>
      <c r="NWC129" s="409"/>
      <c r="NWD129" s="409"/>
      <c r="NWE129" s="409"/>
      <c r="NWF129" s="409"/>
      <c r="NWG129" s="409"/>
      <c r="NWH129" s="409"/>
      <c r="NWI129" s="409"/>
      <c r="NWJ129" s="409"/>
      <c r="NWK129" s="409"/>
      <c r="NWL129" s="409"/>
      <c r="NWM129" s="409"/>
      <c r="NWN129" s="409"/>
      <c r="NWO129" s="409"/>
      <c r="NWP129" s="409"/>
      <c r="NWQ129" s="409"/>
      <c r="NWR129" s="409"/>
      <c r="NWS129" s="409"/>
      <c r="NWT129" s="409"/>
      <c r="NWU129" s="409"/>
      <c r="NWV129" s="409"/>
      <c r="NWW129" s="409"/>
      <c r="NWX129" s="409"/>
      <c r="NWY129" s="409"/>
      <c r="NWZ129" s="409"/>
      <c r="NXA129" s="409"/>
      <c r="NXB129" s="409"/>
      <c r="NXC129" s="409"/>
      <c r="NXD129" s="409"/>
      <c r="NXE129" s="409"/>
      <c r="NXF129" s="409"/>
      <c r="NXG129" s="409"/>
      <c r="NXH129" s="409"/>
      <c r="NXI129" s="409"/>
      <c r="NXJ129" s="409"/>
      <c r="NXK129" s="409"/>
      <c r="NXL129" s="409"/>
      <c r="NXM129" s="409"/>
      <c r="NXN129" s="409"/>
      <c r="NXO129" s="409"/>
      <c r="NXP129" s="409"/>
      <c r="NXQ129" s="409"/>
      <c r="NXR129" s="409"/>
      <c r="NXS129" s="409"/>
      <c r="NXT129" s="409"/>
      <c r="NXU129" s="409"/>
      <c r="NXV129" s="409"/>
      <c r="NXW129" s="409"/>
      <c r="NXX129" s="409"/>
      <c r="NXY129" s="409"/>
      <c r="NXZ129" s="409"/>
      <c r="NYA129" s="409"/>
      <c r="NYB129" s="409"/>
      <c r="NYC129" s="409"/>
      <c r="NYD129" s="409"/>
      <c r="NYE129" s="409"/>
      <c r="NYF129" s="409"/>
      <c r="NYG129" s="409"/>
      <c r="NYH129" s="409"/>
      <c r="NYI129" s="409"/>
      <c r="NYJ129" s="409"/>
      <c r="NYK129" s="409"/>
      <c r="NYL129" s="409"/>
      <c r="NYM129" s="409"/>
      <c r="NYN129" s="409"/>
      <c r="NYO129" s="409"/>
      <c r="NYP129" s="409"/>
      <c r="NYQ129" s="409"/>
      <c r="NYR129" s="409"/>
      <c r="NYS129" s="409"/>
      <c r="NYT129" s="409"/>
      <c r="NYU129" s="409"/>
      <c r="NYV129" s="409"/>
      <c r="NYW129" s="409"/>
      <c r="NYX129" s="409"/>
      <c r="NYY129" s="409"/>
      <c r="NYZ129" s="409"/>
      <c r="NZA129" s="409"/>
      <c r="NZB129" s="409"/>
      <c r="NZC129" s="409"/>
      <c r="NZD129" s="409"/>
      <c r="NZE129" s="409"/>
      <c r="NZF129" s="409"/>
      <c r="NZG129" s="409"/>
      <c r="NZH129" s="409"/>
      <c r="NZI129" s="409"/>
      <c r="NZJ129" s="409"/>
      <c r="NZK129" s="409"/>
      <c r="NZL129" s="409"/>
      <c r="NZM129" s="409"/>
      <c r="NZN129" s="409"/>
      <c r="NZO129" s="409"/>
      <c r="NZP129" s="409"/>
      <c r="NZQ129" s="409"/>
      <c r="NZR129" s="409"/>
      <c r="NZS129" s="409"/>
      <c r="NZT129" s="409"/>
      <c r="NZU129" s="409"/>
      <c r="NZV129" s="409"/>
      <c r="NZW129" s="409"/>
      <c r="NZX129" s="409"/>
      <c r="NZY129" s="409"/>
      <c r="NZZ129" s="409"/>
      <c r="OAA129" s="409"/>
      <c r="OAB129" s="409"/>
      <c r="OAC129" s="409"/>
      <c r="OAD129" s="409"/>
      <c r="OAE129" s="409"/>
      <c r="OAF129" s="409"/>
      <c r="OAG129" s="409"/>
      <c r="OAH129" s="409"/>
      <c r="OAI129" s="409"/>
      <c r="OAJ129" s="409"/>
      <c r="OAK129" s="409"/>
      <c r="OAL129" s="409"/>
      <c r="OAM129" s="409"/>
      <c r="OAN129" s="409"/>
      <c r="OAO129" s="409"/>
      <c r="OAP129" s="409"/>
      <c r="OAQ129" s="409"/>
      <c r="OAR129" s="409"/>
      <c r="OAS129" s="409"/>
      <c r="OAT129" s="409"/>
      <c r="OAU129" s="409"/>
      <c r="OAV129" s="409"/>
      <c r="OAW129" s="409"/>
      <c r="OAX129" s="409"/>
      <c r="OAY129" s="409"/>
      <c r="OAZ129" s="409"/>
      <c r="OBA129" s="409"/>
      <c r="OBB129" s="409"/>
      <c r="OBC129" s="409"/>
      <c r="OBD129" s="409"/>
      <c r="OBE129" s="409"/>
      <c r="OBF129" s="409"/>
      <c r="OBG129" s="409"/>
      <c r="OBH129" s="409"/>
      <c r="OBI129" s="409"/>
      <c r="OBJ129" s="409"/>
      <c r="OBK129" s="409"/>
      <c r="OBL129" s="409"/>
      <c r="OBM129" s="409"/>
      <c r="OBN129" s="409"/>
      <c r="OBO129" s="409"/>
      <c r="OBP129" s="409"/>
      <c r="OBQ129" s="409"/>
      <c r="OBR129" s="409"/>
      <c r="OBS129" s="409"/>
      <c r="OBT129" s="409"/>
      <c r="OBU129" s="409"/>
      <c r="OBV129" s="409"/>
      <c r="OBW129" s="409"/>
      <c r="OBX129" s="409"/>
      <c r="OBY129" s="409"/>
      <c r="OBZ129" s="409"/>
      <c r="OCA129" s="409"/>
      <c r="OCB129" s="409"/>
      <c r="OCC129" s="409"/>
      <c r="OCD129" s="409"/>
      <c r="OCE129" s="409"/>
      <c r="OCF129" s="409"/>
      <c r="OCG129" s="409"/>
      <c r="OCH129" s="409"/>
      <c r="OCI129" s="409"/>
      <c r="OCJ129" s="409"/>
      <c r="OCK129" s="409"/>
      <c r="OCL129" s="409"/>
      <c r="OCM129" s="409"/>
      <c r="OCN129" s="409"/>
      <c r="OCO129" s="409"/>
      <c r="OCP129" s="409"/>
      <c r="OCQ129" s="409"/>
      <c r="OCR129" s="409"/>
      <c r="OCS129" s="409"/>
      <c r="OCT129" s="409"/>
      <c r="OCU129" s="409"/>
      <c r="OCV129" s="409"/>
      <c r="OCW129" s="409"/>
      <c r="OCX129" s="409"/>
      <c r="OCY129" s="409"/>
      <c r="OCZ129" s="409"/>
      <c r="ODA129" s="409"/>
      <c r="ODB129" s="409"/>
      <c r="ODC129" s="409"/>
      <c r="ODD129" s="409"/>
      <c r="ODE129" s="409"/>
      <c r="ODF129" s="409"/>
      <c r="ODG129" s="409"/>
      <c r="ODH129" s="409"/>
      <c r="ODI129" s="409"/>
      <c r="ODJ129" s="409"/>
      <c r="ODK129" s="409"/>
      <c r="ODL129" s="409"/>
      <c r="ODM129" s="409"/>
      <c r="ODN129" s="409"/>
      <c r="ODO129" s="409"/>
      <c r="ODP129" s="409"/>
      <c r="ODQ129" s="409"/>
      <c r="ODR129" s="409"/>
      <c r="ODS129" s="409"/>
      <c r="ODT129" s="409"/>
      <c r="ODU129" s="409"/>
      <c r="ODV129" s="409"/>
      <c r="ODW129" s="409"/>
      <c r="ODX129" s="409"/>
      <c r="ODY129" s="409"/>
      <c r="ODZ129" s="409"/>
      <c r="OEA129" s="409"/>
      <c r="OEB129" s="409"/>
      <c r="OEC129" s="409"/>
      <c r="OED129" s="409"/>
      <c r="OEE129" s="409"/>
      <c r="OEF129" s="409"/>
      <c r="OEG129" s="409"/>
      <c r="OEH129" s="409"/>
      <c r="OEI129" s="409"/>
      <c r="OEJ129" s="409"/>
      <c r="OEK129" s="409"/>
      <c r="OEL129" s="409"/>
      <c r="OEM129" s="409"/>
      <c r="OEN129" s="409"/>
      <c r="OEO129" s="409"/>
      <c r="OEP129" s="409"/>
      <c r="OEQ129" s="409"/>
      <c r="OER129" s="409"/>
      <c r="OES129" s="409"/>
      <c r="OET129" s="409"/>
      <c r="OEU129" s="409"/>
      <c r="OEV129" s="409"/>
      <c r="OEW129" s="409"/>
      <c r="OEX129" s="409"/>
      <c r="OEY129" s="409"/>
      <c r="OEZ129" s="409"/>
      <c r="OFA129" s="409"/>
      <c r="OFB129" s="409"/>
      <c r="OFC129" s="409"/>
      <c r="OFD129" s="409"/>
      <c r="OFE129" s="409"/>
      <c r="OFF129" s="409"/>
      <c r="OFG129" s="409"/>
      <c r="OFH129" s="409"/>
      <c r="OFI129" s="409"/>
      <c r="OFJ129" s="409"/>
      <c r="OFK129" s="409"/>
      <c r="OFL129" s="409"/>
      <c r="OFM129" s="409"/>
      <c r="OFN129" s="409"/>
      <c r="OFO129" s="409"/>
      <c r="OFP129" s="409"/>
      <c r="OFQ129" s="409"/>
      <c r="OFR129" s="409"/>
      <c r="OFS129" s="409"/>
      <c r="OFT129" s="409"/>
      <c r="OFU129" s="409"/>
      <c r="OFV129" s="409"/>
      <c r="OFW129" s="409"/>
      <c r="OFX129" s="409"/>
      <c r="OFY129" s="409"/>
      <c r="OFZ129" s="409"/>
      <c r="OGA129" s="409"/>
      <c r="OGB129" s="409"/>
      <c r="OGC129" s="409"/>
      <c r="OGD129" s="409"/>
      <c r="OGE129" s="409"/>
      <c r="OGF129" s="409"/>
      <c r="OGG129" s="409"/>
      <c r="OGH129" s="409"/>
      <c r="OGI129" s="409"/>
      <c r="OGJ129" s="409"/>
      <c r="OGK129" s="409"/>
      <c r="OGL129" s="409"/>
      <c r="OGM129" s="409"/>
      <c r="OGN129" s="409"/>
      <c r="OGO129" s="409"/>
      <c r="OGP129" s="409"/>
      <c r="OGQ129" s="409"/>
      <c r="OGR129" s="409"/>
      <c r="OGS129" s="409"/>
      <c r="OGT129" s="409"/>
      <c r="OGU129" s="409"/>
      <c r="OGV129" s="409"/>
      <c r="OGW129" s="409"/>
      <c r="OGX129" s="409"/>
      <c r="OGY129" s="409"/>
      <c r="OGZ129" s="409"/>
      <c r="OHA129" s="409"/>
      <c r="OHB129" s="409"/>
      <c r="OHC129" s="409"/>
      <c r="OHD129" s="409"/>
      <c r="OHE129" s="409"/>
      <c r="OHF129" s="409"/>
      <c r="OHG129" s="409"/>
      <c r="OHH129" s="409"/>
      <c r="OHI129" s="409"/>
      <c r="OHJ129" s="409"/>
      <c r="OHK129" s="409"/>
      <c r="OHL129" s="409"/>
      <c r="OHM129" s="409"/>
      <c r="OHN129" s="409"/>
      <c r="OHO129" s="409"/>
      <c r="OHP129" s="409"/>
      <c r="OHQ129" s="409"/>
      <c r="OHR129" s="409"/>
      <c r="OHS129" s="409"/>
      <c r="OHT129" s="409"/>
      <c r="OHU129" s="409"/>
      <c r="OHV129" s="409"/>
      <c r="OHW129" s="409"/>
      <c r="OHX129" s="409"/>
      <c r="OHY129" s="409"/>
      <c r="OHZ129" s="409"/>
      <c r="OIA129" s="409"/>
      <c r="OIB129" s="409"/>
      <c r="OIC129" s="409"/>
      <c r="OID129" s="409"/>
      <c r="OIE129" s="409"/>
      <c r="OIF129" s="409"/>
      <c r="OIG129" s="409"/>
      <c r="OIH129" s="409"/>
      <c r="OII129" s="409"/>
      <c r="OIJ129" s="409"/>
      <c r="OIK129" s="409"/>
      <c r="OIL129" s="409"/>
      <c r="OIM129" s="409"/>
      <c r="OIN129" s="409"/>
      <c r="OIO129" s="409"/>
      <c r="OIP129" s="409"/>
      <c r="OIQ129" s="409"/>
      <c r="OIR129" s="409"/>
      <c r="OIS129" s="409"/>
      <c r="OIT129" s="409"/>
      <c r="OIU129" s="409"/>
      <c r="OIV129" s="409"/>
      <c r="OIW129" s="409"/>
      <c r="OIX129" s="409"/>
      <c r="OIY129" s="409"/>
      <c r="OIZ129" s="409"/>
      <c r="OJA129" s="409"/>
      <c r="OJB129" s="409"/>
      <c r="OJC129" s="409"/>
      <c r="OJD129" s="409"/>
      <c r="OJE129" s="409"/>
      <c r="OJF129" s="409"/>
      <c r="OJG129" s="409"/>
      <c r="OJH129" s="409"/>
      <c r="OJI129" s="409"/>
      <c r="OJJ129" s="409"/>
      <c r="OJK129" s="409"/>
      <c r="OJL129" s="409"/>
      <c r="OJM129" s="409"/>
      <c r="OJN129" s="409"/>
      <c r="OJO129" s="409"/>
      <c r="OJP129" s="409"/>
      <c r="OJQ129" s="409"/>
      <c r="OJR129" s="409"/>
      <c r="OJS129" s="409"/>
      <c r="OJT129" s="409"/>
      <c r="OJU129" s="409"/>
      <c r="OJV129" s="409"/>
      <c r="OJW129" s="409"/>
      <c r="OJX129" s="409"/>
      <c r="OJY129" s="409"/>
      <c r="OJZ129" s="409"/>
      <c r="OKA129" s="409"/>
      <c r="OKB129" s="409"/>
      <c r="OKC129" s="409"/>
      <c r="OKD129" s="409"/>
      <c r="OKE129" s="409"/>
      <c r="OKF129" s="409"/>
      <c r="OKG129" s="409"/>
      <c r="OKH129" s="409"/>
      <c r="OKI129" s="409"/>
      <c r="OKJ129" s="409"/>
      <c r="OKK129" s="409"/>
      <c r="OKL129" s="409"/>
      <c r="OKM129" s="409"/>
      <c r="OKN129" s="409"/>
      <c r="OKO129" s="409"/>
      <c r="OKP129" s="409"/>
      <c r="OKQ129" s="409"/>
      <c r="OKR129" s="409"/>
      <c r="OKS129" s="409"/>
      <c r="OKT129" s="409"/>
      <c r="OKU129" s="409"/>
      <c r="OKV129" s="409"/>
      <c r="OKW129" s="409"/>
      <c r="OKX129" s="409"/>
      <c r="OKY129" s="409"/>
      <c r="OKZ129" s="409"/>
      <c r="OLA129" s="409"/>
      <c r="OLB129" s="409"/>
      <c r="OLC129" s="409"/>
      <c r="OLD129" s="409"/>
      <c r="OLE129" s="409"/>
      <c r="OLF129" s="409"/>
      <c r="OLG129" s="409"/>
      <c r="OLH129" s="409"/>
      <c r="OLI129" s="409"/>
      <c r="OLJ129" s="409"/>
      <c r="OLK129" s="409"/>
      <c r="OLL129" s="409"/>
      <c r="OLM129" s="409"/>
      <c r="OLN129" s="409"/>
      <c r="OLO129" s="409"/>
      <c r="OLP129" s="409"/>
      <c r="OLQ129" s="409"/>
      <c r="OLR129" s="409"/>
      <c r="OLS129" s="409"/>
      <c r="OLT129" s="409"/>
      <c r="OLU129" s="409"/>
      <c r="OLV129" s="409"/>
      <c r="OLW129" s="409"/>
      <c r="OLX129" s="409"/>
      <c r="OLY129" s="409"/>
      <c r="OLZ129" s="409"/>
      <c r="OMA129" s="409"/>
      <c r="OMB129" s="409"/>
      <c r="OMC129" s="409"/>
      <c r="OMD129" s="409"/>
      <c r="OME129" s="409"/>
      <c r="OMF129" s="409"/>
      <c r="OMG129" s="409"/>
      <c r="OMH129" s="409"/>
      <c r="OMI129" s="409"/>
      <c r="OMJ129" s="409"/>
      <c r="OMK129" s="409"/>
      <c r="OML129" s="409"/>
      <c r="OMM129" s="409"/>
      <c r="OMN129" s="409"/>
      <c r="OMO129" s="409"/>
      <c r="OMP129" s="409"/>
      <c r="OMQ129" s="409"/>
      <c r="OMR129" s="409"/>
      <c r="OMS129" s="409"/>
      <c r="OMT129" s="409"/>
      <c r="OMU129" s="409"/>
      <c r="OMV129" s="409"/>
      <c r="OMW129" s="409"/>
      <c r="OMX129" s="409"/>
      <c r="OMY129" s="409"/>
      <c r="OMZ129" s="409"/>
      <c r="ONA129" s="409"/>
      <c r="ONB129" s="409"/>
      <c r="ONC129" s="409"/>
      <c r="OND129" s="409"/>
      <c r="ONE129" s="409"/>
      <c r="ONF129" s="409"/>
      <c r="ONG129" s="409"/>
      <c r="ONH129" s="409"/>
      <c r="ONI129" s="409"/>
      <c r="ONJ129" s="409"/>
      <c r="ONK129" s="409"/>
      <c r="ONL129" s="409"/>
      <c r="ONM129" s="409"/>
      <c r="ONN129" s="409"/>
      <c r="ONO129" s="409"/>
      <c r="ONP129" s="409"/>
      <c r="ONQ129" s="409"/>
      <c r="ONR129" s="409"/>
      <c r="ONS129" s="409"/>
      <c r="ONT129" s="409"/>
      <c r="ONU129" s="409"/>
      <c r="ONV129" s="409"/>
      <c r="ONW129" s="409"/>
      <c r="ONX129" s="409"/>
      <c r="ONY129" s="409"/>
      <c r="ONZ129" s="409"/>
      <c r="OOA129" s="409"/>
      <c r="OOB129" s="409"/>
      <c r="OOC129" s="409"/>
      <c r="OOD129" s="409"/>
      <c r="OOE129" s="409"/>
      <c r="OOF129" s="409"/>
      <c r="OOG129" s="409"/>
      <c r="OOH129" s="409"/>
      <c r="OOI129" s="409"/>
      <c r="OOJ129" s="409"/>
      <c r="OOK129" s="409"/>
      <c r="OOL129" s="409"/>
      <c r="OOM129" s="409"/>
      <c r="OON129" s="409"/>
      <c r="OOO129" s="409"/>
      <c r="OOP129" s="409"/>
      <c r="OOQ129" s="409"/>
      <c r="OOR129" s="409"/>
      <c r="OOS129" s="409"/>
      <c r="OOT129" s="409"/>
      <c r="OOU129" s="409"/>
      <c r="OOV129" s="409"/>
      <c r="OOW129" s="409"/>
      <c r="OOX129" s="409"/>
      <c r="OOY129" s="409"/>
      <c r="OOZ129" s="409"/>
      <c r="OPA129" s="409"/>
      <c r="OPB129" s="409"/>
      <c r="OPC129" s="409"/>
      <c r="OPD129" s="409"/>
      <c r="OPE129" s="409"/>
      <c r="OPF129" s="409"/>
      <c r="OPG129" s="409"/>
      <c r="OPH129" s="409"/>
      <c r="OPI129" s="409"/>
      <c r="OPJ129" s="409"/>
      <c r="OPK129" s="409"/>
      <c r="OPL129" s="409"/>
      <c r="OPM129" s="409"/>
      <c r="OPN129" s="409"/>
      <c r="OPO129" s="409"/>
      <c r="OPP129" s="409"/>
      <c r="OPQ129" s="409"/>
      <c r="OPR129" s="409"/>
      <c r="OPS129" s="409"/>
      <c r="OPT129" s="409"/>
      <c r="OPU129" s="409"/>
      <c r="OPV129" s="409"/>
      <c r="OPW129" s="409"/>
      <c r="OPX129" s="409"/>
      <c r="OPY129" s="409"/>
      <c r="OPZ129" s="409"/>
      <c r="OQA129" s="409"/>
      <c r="OQB129" s="409"/>
      <c r="OQC129" s="409"/>
      <c r="OQD129" s="409"/>
      <c r="OQE129" s="409"/>
      <c r="OQF129" s="409"/>
      <c r="OQG129" s="409"/>
      <c r="OQH129" s="409"/>
      <c r="OQI129" s="409"/>
      <c r="OQJ129" s="409"/>
      <c r="OQK129" s="409"/>
      <c r="OQL129" s="409"/>
      <c r="OQM129" s="409"/>
      <c r="OQN129" s="409"/>
      <c r="OQO129" s="409"/>
      <c r="OQP129" s="409"/>
      <c r="OQQ129" s="409"/>
      <c r="OQR129" s="409"/>
      <c r="OQS129" s="409"/>
      <c r="OQT129" s="409"/>
      <c r="OQU129" s="409"/>
      <c r="OQV129" s="409"/>
      <c r="OQW129" s="409"/>
      <c r="OQX129" s="409"/>
      <c r="OQY129" s="409"/>
      <c r="OQZ129" s="409"/>
      <c r="ORA129" s="409"/>
      <c r="ORB129" s="409"/>
      <c r="ORC129" s="409"/>
      <c r="ORD129" s="409"/>
      <c r="ORE129" s="409"/>
      <c r="ORF129" s="409"/>
      <c r="ORG129" s="409"/>
      <c r="ORH129" s="409"/>
      <c r="ORI129" s="409"/>
      <c r="ORJ129" s="409"/>
      <c r="ORK129" s="409"/>
      <c r="ORL129" s="409"/>
      <c r="ORM129" s="409"/>
      <c r="ORN129" s="409"/>
      <c r="ORO129" s="409"/>
      <c r="ORP129" s="409"/>
      <c r="ORQ129" s="409"/>
      <c r="ORR129" s="409"/>
      <c r="ORS129" s="409"/>
      <c r="ORT129" s="409"/>
      <c r="ORU129" s="409"/>
      <c r="ORV129" s="409"/>
      <c r="ORW129" s="409"/>
      <c r="ORX129" s="409"/>
      <c r="ORY129" s="409"/>
      <c r="ORZ129" s="409"/>
      <c r="OSA129" s="409"/>
      <c r="OSB129" s="409"/>
      <c r="OSC129" s="409"/>
      <c r="OSD129" s="409"/>
      <c r="OSE129" s="409"/>
      <c r="OSF129" s="409"/>
      <c r="OSG129" s="409"/>
      <c r="OSH129" s="409"/>
      <c r="OSI129" s="409"/>
      <c r="OSJ129" s="409"/>
      <c r="OSK129" s="409"/>
      <c r="OSL129" s="409"/>
      <c r="OSM129" s="409"/>
      <c r="OSN129" s="409"/>
      <c r="OSO129" s="409"/>
      <c r="OSP129" s="409"/>
      <c r="OSQ129" s="409"/>
      <c r="OSR129" s="409"/>
      <c r="OSS129" s="409"/>
      <c r="OST129" s="409"/>
      <c r="OSU129" s="409"/>
      <c r="OSV129" s="409"/>
      <c r="OSW129" s="409"/>
      <c r="OSX129" s="409"/>
      <c r="OSY129" s="409"/>
      <c r="OSZ129" s="409"/>
      <c r="OTA129" s="409"/>
      <c r="OTB129" s="409"/>
      <c r="OTC129" s="409"/>
      <c r="OTD129" s="409"/>
      <c r="OTE129" s="409"/>
      <c r="OTF129" s="409"/>
      <c r="OTG129" s="409"/>
      <c r="OTH129" s="409"/>
      <c r="OTI129" s="409"/>
      <c r="OTJ129" s="409"/>
      <c r="OTK129" s="409"/>
      <c r="OTL129" s="409"/>
      <c r="OTM129" s="409"/>
      <c r="OTN129" s="409"/>
      <c r="OTO129" s="409"/>
      <c r="OTP129" s="409"/>
      <c r="OTQ129" s="409"/>
      <c r="OTR129" s="409"/>
      <c r="OTS129" s="409"/>
      <c r="OTT129" s="409"/>
      <c r="OTU129" s="409"/>
      <c r="OTV129" s="409"/>
      <c r="OTW129" s="409"/>
      <c r="OTX129" s="409"/>
      <c r="OTY129" s="409"/>
      <c r="OTZ129" s="409"/>
      <c r="OUA129" s="409"/>
      <c r="OUB129" s="409"/>
      <c r="OUC129" s="409"/>
      <c r="OUD129" s="409"/>
      <c r="OUE129" s="409"/>
      <c r="OUF129" s="409"/>
      <c r="OUG129" s="409"/>
      <c r="OUH129" s="409"/>
      <c r="OUI129" s="409"/>
      <c r="OUJ129" s="409"/>
      <c r="OUK129" s="409"/>
      <c r="OUL129" s="409"/>
      <c r="OUM129" s="409"/>
      <c r="OUN129" s="409"/>
      <c r="OUO129" s="409"/>
      <c r="OUP129" s="409"/>
      <c r="OUQ129" s="409"/>
      <c r="OUR129" s="409"/>
      <c r="OUS129" s="409"/>
      <c r="OUT129" s="409"/>
      <c r="OUU129" s="409"/>
      <c r="OUV129" s="409"/>
      <c r="OUW129" s="409"/>
      <c r="OUX129" s="409"/>
      <c r="OUY129" s="409"/>
      <c r="OUZ129" s="409"/>
      <c r="OVA129" s="409"/>
      <c r="OVB129" s="409"/>
      <c r="OVC129" s="409"/>
      <c r="OVD129" s="409"/>
      <c r="OVE129" s="409"/>
      <c r="OVF129" s="409"/>
      <c r="OVG129" s="409"/>
      <c r="OVH129" s="409"/>
      <c r="OVI129" s="409"/>
      <c r="OVJ129" s="409"/>
      <c r="OVK129" s="409"/>
      <c r="OVL129" s="409"/>
      <c r="OVM129" s="409"/>
      <c r="OVN129" s="409"/>
      <c r="OVO129" s="409"/>
      <c r="OVP129" s="409"/>
      <c r="OVQ129" s="409"/>
      <c r="OVR129" s="409"/>
      <c r="OVS129" s="409"/>
      <c r="OVT129" s="409"/>
      <c r="OVU129" s="409"/>
      <c r="OVV129" s="409"/>
      <c r="OVW129" s="409"/>
      <c r="OVX129" s="409"/>
      <c r="OVY129" s="409"/>
      <c r="OVZ129" s="409"/>
      <c r="OWA129" s="409"/>
      <c r="OWB129" s="409"/>
      <c r="OWC129" s="409"/>
      <c r="OWD129" s="409"/>
      <c r="OWE129" s="409"/>
      <c r="OWF129" s="409"/>
      <c r="OWG129" s="409"/>
      <c r="OWH129" s="409"/>
      <c r="OWI129" s="409"/>
      <c r="OWJ129" s="409"/>
      <c r="OWK129" s="409"/>
      <c r="OWL129" s="409"/>
      <c r="OWM129" s="409"/>
      <c r="OWN129" s="409"/>
      <c r="OWO129" s="409"/>
      <c r="OWP129" s="409"/>
      <c r="OWQ129" s="409"/>
      <c r="OWR129" s="409"/>
      <c r="OWS129" s="409"/>
      <c r="OWT129" s="409"/>
      <c r="OWU129" s="409"/>
      <c r="OWV129" s="409"/>
      <c r="OWW129" s="409"/>
      <c r="OWX129" s="409"/>
      <c r="OWY129" s="409"/>
      <c r="OWZ129" s="409"/>
      <c r="OXA129" s="409"/>
      <c r="OXB129" s="409"/>
      <c r="OXC129" s="409"/>
      <c r="OXD129" s="409"/>
      <c r="OXE129" s="409"/>
      <c r="OXF129" s="409"/>
      <c r="OXG129" s="409"/>
      <c r="OXH129" s="409"/>
      <c r="OXI129" s="409"/>
      <c r="OXJ129" s="409"/>
      <c r="OXK129" s="409"/>
      <c r="OXL129" s="409"/>
      <c r="OXM129" s="409"/>
      <c r="OXN129" s="409"/>
      <c r="OXO129" s="409"/>
      <c r="OXP129" s="409"/>
      <c r="OXQ129" s="409"/>
      <c r="OXR129" s="409"/>
      <c r="OXS129" s="409"/>
      <c r="OXT129" s="409"/>
      <c r="OXU129" s="409"/>
      <c r="OXV129" s="409"/>
      <c r="OXW129" s="409"/>
      <c r="OXX129" s="409"/>
      <c r="OXY129" s="409"/>
      <c r="OXZ129" s="409"/>
      <c r="OYA129" s="409"/>
      <c r="OYB129" s="409"/>
      <c r="OYC129" s="409"/>
      <c r="OYD129" s="409"/>
      <c r="OYE129" s="409"/>
      <c r="OYF129" s="409"/>
      <c r="OYG129" s="409"/>
      <c r="OYH129" s="409"/>
      <c r="OYI129" s="409"/>
      <c r="OYJ129" s="409"/>
      <c r="OYK129" s="409"/>
      <c r="OYL129" s="409"/>
      <c r="OYM129" s="409"/>
      <c r="OYN129" s="409"/>
      <c r="OYO129" s="409"/>
      <c r="OYP129" s="409"/>
      <c r="OYQ129" s="409"/>
      <c r="OYR129" s="409"/>
      <c r="OYS129" s="409"/>
      <c r="OYT129" s="409"/>
      <c r="OYU129" s="409"/>
      <c r="OYV129" s="409"/>
      <c r="OYW129" s="409"/>
      <c r="OYX129" s="409"/>
      <c r="OYY129" s="409"/>
      <c r="OYZ129" s="409"/>
      <c r="OZA129" s="409"/>
      <c r="OZB129" s="409"/>
      <c r="OZC129" s="409"/>
      <c r="OZD129" s="409"/>
      <c r="OZE129" s="409"/>
      <c r="OZF129" s="409"/>
      <c r="OZG129" s="409"/>
      <c r="OZH129" s="409"/>
      <c r="OZI129" s="409"/>
      <c r="OZJ129" s="409"/>
      <c r="OZK129" s="409"/>
      <c r="OZL129" s="409"/>
      <c r="OZM129" s="409"/>
      <c r="OZN129" s="409"/>
      <c r="OZO129" s="409"/>
      <c r="OZP129" s="409"/>
      <c r="OZQ129" s="409"/>
      <c r="OZR129" s="409"/>
      <c r="OZS129" s="409"/>
      <c r="OZT129" s="409"/>
      <c r="OZU129" s="409"/>
      <c r="OZV129" s="409"/>
      <c r="OZW129" s="409"/>
      <c r="OZX129" s="409"/>
      <c r="OZY129" s="409"/>
      <c r="OZZ129" s="409"/>
      <c r="PAA129" s="409"/>
      <c r="PAB129" s="409"/>
      <c r="PAC129" s="409"/>
      <c r="PAD129" s="409"/>
      <c r="PAE129" s="409"/>
      <c r="PAF129" s="409"/>
      <c r="PAG129" s="409"/>
      <c r="PAH129" s="409"/>
      <c r="PAI129" s="409"/>
      <c r="PAJ129" s="409"/>
      <c r="PAK129" s="409"/>
      <c r="PAL129" s="409"/>
      <c r="PAM129" s="409"/>
      <c r="PAN129" s="409"/>
      <c r="PAO129" s="409"/>
      <c r="PAP129" s="409"/>
      <c r="PAQ129" s="409"/>
      <c r="PAR129" s="409"/>
      <c r="PAS129" s="409"/>
      <c r="PAT129" s="409"/>
      <c r="PAU129" s="409"/>
      <c r="PAV129" s="409"/>
      <c r="PAW129" s="409"/>
      <c r="PAX129" s="409"/>
      <c r="PAY129" s="409"/>
      <c r="PAZ129" s="409"/>
      <c r="PBA129" s="409"/>
      <c r="PBB129" s="409"/>
      <c r="PBC129" s="409"/>
      <c r="PBD129" s="409"/>
      <c r="PBE129" s="409"/>
      <c r="PBF129" s="409"/>
      <c r="PBG129" s="409"/>
      <c r="PBH129" s="409"/>
      <c r="PBI129" s="409"/>
      <c r="PBJ129" s="409"/>
      <c r="PBK129" s="409"/>
      <c r="PBL129" s="409"/>
      <c r="PBM129" s="409"/>
      <c r="PBN129" s="409"/>
      <c r="PBO129" s="409"/>
      <c r="PBP129" s="409"/>
      <c r="PBQ129" s="409"/>
      <c r="PBR129" s="409"/>
      <c r="PBS129" s="409"/>
      <c r="PBT129" s="409"/>
      <c r="PBU129" s="409"/>
      <c r="PBV129" s="409"/>
      <c r="PBW129" s="409"/>
      <c r="PBX129" s="409"/>
      <c r="PBY129" s="409"/>
      <c r="PBZ129" s="409"/>
      <c r="PCA129" s="409"/>
      <c r="PCB129" s="409"/>
      <c r="PCC129" s="409"/>
      <c r="PCD129" s="409"/>
      <c r="PCE129" s="409"/>
      <c r="PCF129" s="409"/>
      <c r="PCG129" s="409"/>
      <c r="PCH129" s="409"/>
      <c r="PCI129" s="409"/>
      <c r="PCJ129" s="409"/>
      <c r="PCK129" s="409"/>
      <c r="PCL129" s="409"/>
      <c r="PCM129" s="409"/>
      <c r="PCN129" s="409"/>
      <c r="PCO129" s="409"/>
      <c r="PCP129" s="409"/>
      <c r="PCQ129" s="409"/>
      <c r="PCR129" s="409"/>
      <c r="PCS129" s="409"/>
      <c r="PCT129" s="409"/>
      <c r="PCU129" s="409"/>
      <c r="PCV129" s="409"/>
      <c r="PCW129" s="409"/>
      <c r="PCX129" s="409"/>
      <c r="PCY129" s="409"/>
      <c r="PCZ129" s="409"/>
      <c r="PDA129" s="409"/>
      <c r="PDB129" s="409"/>
      <c r="PDC129" s="409"/>
      <c r="PDD129" s="409"/>
      <c r="PDE129" s="409"/>
      <c r="PDF129" s="409"/>
      <c r="PDG129" s="409"/>
      <c r="PDH129" s="409"/>
      <c r="PDI129" s="409"/>
      <c r="PDJ129" s="409"/>
      <c r="PDK129" s="409"/>
      <c r="PDL129" s="409"/>
      <c r="PDM129" s="409"/>
      <c r="PDN129" s="409"/>
      <c r="PDO129" s="409"/>
      <c r="PDP129" s="409"/>
      <c r="PDQ129" s="409"/>
      <c r="PDR129" s="409"/>
      <c r="PDS129" s="409"/>
      <c r="PDT129" s="409"/>
      <c r="PDU129" s="409"/>
      <c r="PDV129" s="409"/>
      <c r="PDW129" s="409"/>
      <c r="PDX129" s="409"/>
      <c r="PDY129" s="409"/>
      <c r="PDZ129" s="409"/>
      <c r="PEA129" s="409"/>
      <c r="PEB129" s="409"/>
      <c r="PEC129" s="409"/>
      <c r="PED129" s="409"/>
      <c r="PEE129" s="409"/>
      <c r="PEF129" s="409"/>
      <c r="PEG129" s="409"/>
      <c r="PEH129" s="409"/>
      <c r="PEI129" s="409"/>
      <c r="PEJ129" s="409"/>
      <c r="PEK129" s="409"/>
      <c r="PEL129" s="409"/>
      <c r="PEM129" s="409"/>
      <c r="PEN129" s="409"/>
      <c r="PEO129" s="409"/>
      <c r="PEP129" s="409"/>
      <c r="PEQ129" s="409"/>
      <c r="PER129" s="409"/>
      <c r="PES129" s="409"/>
      <c r="PET129" s="409"/>
      <c r="PEU129" s="409"/>
      <c r="PEV129" s="409"/>
      <c r="PEW129" s="409"/>
      <c r="PEX129" s="409"/>
      <c r="PEY129" s="409"/>
      <c r="PEZ129" s="409"/>
      <c r="PFA129" s="409"/>
      <c r="PFB129" s="409"/>
      <c r="PFC129" s="409"/>
      <c r="PFD129" s="409"/>
      <c r="PFE129" s="409"/>
      <c r="PFF129" s="409"/>
      <c r="PFG129" s="409"/>
      <c r="PFH129" s="409"/>
      <c r="PFI129" s="409"/>
      <c r="PFJ129" s="409"/>
      <c r="PFK129" s="409"/>
      <c r="PFL129" s="409"/>
      <c r="PFM129" s="409"/>
      <c r="PFN129" s="409"/>
      <c r="PFO129" s="409"/>
      <c r="PFP129" s="409"/>
      <c r="PFQ129" s="409"/>
      <c r="PFR129" s="409"/>
      <c r="PFS129" s="409"/>
      <c r="PFT129" s="409"/>
      <c r="PFU129" s="409"/>
      <c r="PFV129" s="409"/>
      <c r="PFW129" s="409"/>
      <c r="PFX129" s="409"/>
      <c r="PFY129" s="409"/>
      <c r="PFZ129" s="409"/>
      <c r="PGA129" s="409"/>
      <c r="PGB129" s="409"/>
      <c r="PGC129" s="409"/>
      <c r="PGD129" s="409"/>
      <c r="PGE129" s="409"/>
      <c r="PGF129" s="409"/>
      <c r="PGG129" s="409"/>
      <c r="PGH129" s="409"/>
      <c r="PGI129" s="409"/>
      <c r="PGJ129" s="409"/>
      <c r="PGK129" s="409"/>
      <c r="PGL129" s="409"/>
      <c r="PGM129" s="409"/>
      <c r="PGN129" s="409"/>
      <c r="PGO129" s="409"/>
      <c r="PGP129" s="409"/>
      <c r="PGQ129" s="409"/>
      <c r="PGR129" s="409"/>
      <c r="PGS129" s="409"/>
      <c r="PGT129" s="409"/>
      <c r="PGU129" s="409"/>
      <c r="PGV129" s="409"/>
      <c r="PGW129" s="409"/>
      <c r="PGX129" s="409"/>
      <c r="PGY129" s="409"/>
      <c r="PGZ129" s="409"/>
      <c r="PHA129" s="409"/>
      <c r="PHB129" s="409"/>
      <c r="PHC129" s="409"/>
      <c r="PHD129" s="409"/>
      <c r="PHE129" s="409"/>
      <c r="PHF129" s="409"/>
      <c r="PHG129" s="409"/>
      <c r="PHH129" s="409"/>
      <c r="PHI129" s="409"/>
      <c r="PHJ129" s="409"/>
      <c r="PHK129" s="409"/>
      <c r="PHL129" s="409"/>
      <c r="PHM129" s="409"/>
      <c r="PHN129" s="409"/>
      <c r="PHO129" s="409"/>
      <c r="PHP129" s="409"/>
      <c r="PHQ129" s="409"/>
      <c r="PHR129" s="409"/>
      <c r="PHS129" s="409"/>
      <c r="PHT129" s="409"/>
      <c r="PHU129" s="409"/>
      <c r="PHV129" s="409"/>
      <c r="PHW129" s="409"/>
      <c r="PHX129" s="409"/>
      <c r="PHY129" s="409"/>
      <c r="PHZ129" s="409"/>
      <c r="PIA129" s="409"/>
      <c r="PIB129" s="409"/>
      <c r="PIC129" s="409"/>
      <c r="PID129" s="409"/>
      <c r="PIE129" s="409"/>
      <c r="PIF129" s="409"/>
      <c r="PIG129" s="409"/>
      <c r="PIH129" s="409"/>
      <c r="PII129" s="409"/>
      <c r="PIJ129" s="409"/>
      <c r="PIK129" s="409"/>
      <c r="PIL129" s="409"/>
      <c r="PIM129" s="409"/>
      <c r="PIN129" s="409"/>
      <c r="PIO129" s="409"/>
      <c r="PIP129" s="409"/>
      <c r="PIQ129" s="409"/>
      <c r="PIR129" s="409"/>
      <c r="PIS129" s="409"/>
      <c r="PIT129" s="409"/>
      <c r="PIU129" s="409"/>
      <c r="PIV129" s="409"/>
      <c r="PIW129" s="409"/>
      <c r="PIX129" s="409"/>
      <c r="PIY129" s="409"/>
      <c r="PIZ129" s="409"/>
      <c r="PJA129" s="409"/>
      <c r="PJB129" s="409"/>
      <c r="PJC129" s="409"/>
      <c r="PJD129" s="409"/>
      <c r="PJE129" s="409"/>
      <c r="PJF129" s="409"/>
      <c r="PJG129" s="409"/>
      <c r="PJH129" s="409"/>
      <c r="PJI129" s="409"/>
      <c r="PJJ129" s="409"/>
      <c r="PJK129" s="409"/>
      <c r="PJL129" s="409"/>
      <c r="PJM129" s="409"/>
      <c r="PJN129" s="409"/>
      <c r="PJO129" s="409"/>
      <c r="PJP129" s="409"/>
      <c r="PJQ129" s="409"/>
      <c r="PJR129" s="409"/>
      <c r="PJS129" s="409"/>
      <c r="PJT129" s="409"/>
      <c r="PJU129" s="409"/>
      <c r="PJV129" s="409"/>
      <c r="PJW129" s="409"/>
      <c r="PJX129" s="409"/>
      <c r="PJY129" s="409"/>
      <c r="PJZ129" s="409"/>
      <c r="PKA129" s="409"/>
      <c r="PKB129" s="409"/>
      <c r="PKC129" s="409"/>
      <c r="PKD129" s="409"/>
      <c r="PKE129" s="409"/>
      <c r="PKF129" s="409"/>
      <c r="PKG129" s="409"/>
      <c r="PKH129" s="409"/>
      <c r="PKI129" s="409"/>
      <c r="PKJ129" s="409"/>
      <c r="PKK129" s="409"/>
      <c r="PKL129" s="409"/>
      <c r="PKM129" s="409"/>
      <c r="PKN129" s="409"/>
      <c r="PKO129" s="409"/>
      <c r="PKP129" s="409"/>
      <c r="PKQ129" s="409"/>
      <c r="PKR129" s="409"/>
      <c r="PKS129" s="409"/>
      <c r="PKT129" s="409"/>
      <c r="PKU129" s="409"/>
      <c r="PKV129" s="409"/>
      <c r="PKW129" s="409"/>
      <c r="PKX129" s="409"/>
      <c r="PKY129" s="409"/>
      <c r="PKZ129" s="409"/>
      <c r="PLA129" s="409"/>
      <c r="PLB129" s="409"/>
      <c r="PLC129" s="409"/>
      <c r="PLD129" s="409"/>
      <c r="PLE129" s="409"/>
      <c r="PLF129" s="409"/>
      <c r="PLG129" s="409"/>
      <c r="PLH129" s="409"/>
      <c r="PLI129" s="409"/>
      <c r="PLJ129" s="409"/>
      <c r="PLK129" s="409"/>
      <c r="PLL129" s="409"/>
      <c r="PLM129" s="409"/>
      <c r="PLN129" s="409"/>
      <c r="PLO129" s="409"/>
      <c r="PLP129" s="409"/>
      <c r="PLQ129" s="409"/>
      <c r="PLR129" s="409"/>
      <c r="PLS129" s="409"/>
      <c r="PLT129" s="409"/>
      <c r="PLU129" s="409"/>
      <c r="PLV129" s="409"/>
      <c r="PLW129" s="409"/>
      <c r="PLX129" s="409"/>
      <c r="PLY129" s="409"/>
      <c r="PLZ129" s="409"/>
      <c r="PMA129" s="409"/>
      <c r="PMB129" s="409"/>
      <c r="PMC129" s="409"/>
      <c r="PMD129" s="409"/>
      <c r="PME129" s="409"/>
      <c r="PMF129" s="409"/>
      <c r="PMG129" s="409"/>
      <c r="PMH129" s="409"/>
      <c r="PMI129" s="409"/>
      <c r="PMJ129" s="409"/>
      <c r="PMK129" s="409"/>
      <c r="PML129" s="409"/>
      <c r="PMM129" s="409"/>
      <c r="PMN129" s="409"/>
      <c r="PMO129" s="409"/>
      <c r="PMP129" s="409"/>
      <c r="PMQ129" s="409"/>
      <c r="PMR129" s="409"/>
      <c r="PMS129" s="409"/>
      <c r="PMT129" s="409"/>
      <c r="PMU129" s="409"/>
      <c r="PMV129" s="409"/>
      <c r="PMW129" s="409"/>
      <c r="PMX129" s="409"/>
      <c r="PMY129" s="409"/>
      <c r="PMZ129" s="409"/>
      <c r="PNA129" s="409"/>
      <c r="PNB129" s="409"/>
      <c r="PNC129" s="409"/>
      <c r="PND129" s="409"/>
      <c r="PNE129" s="409"/>
      <c r="PNF129" s="409"/>
      <c r="PNG129" s="409"/>
      <c r="PNH129" s="409"/>
      <c r="PNI129" s="409"/>
      <c r="PNJ129" s="409"/>
      <c r="PNK129" s="409"/>
      <c r="PNL129" s="409"/>
      <c r="PNM129" s="409"/>
      <c r="PNN129" s="409"/>
      <c r="PNO129" s="409"/>
      <c r="PNP129" s="409"/>
      <c r="PNQ129" s="409"/>
      <c r="PNR129" s="409"/>
      <c r="PNS129" s="409"/>
      <c r="PNT129" s="409"/>
      <c r="PNU129" s="409"/>
      <c r="PNV129" s="409"/>
      <c r="PNW129" s="409"/>
      <c r="PNX129" s="409"/>
      <c r="PNY129" s="409"/>
      <c r="PNZ129" s="409"/>
      <c r="POA129" s="409"/>
      <c r="POB129" s="409"/>
      <c r="POC129" s="409"/>
      <c r="POD129" s="409"/>
      <c r="POE129" s="409"/>
      <c r="POF129" s="409"/>
      <c r="POG129" s="409"/>
      <c r="POH129" s="409"/>
      <c r="POI129" s="409"/>
      <c r="POJ129" s="409"/>
      <c r="POK129" s="409"/>
      <c r="POL129" s="409"/>
      <c r="POM129" s="409"/>
      <c r="PON129" s="409"/>
      <c r="POO129" s="409"/>
      <c r="POP129" s="409"/>
      <c r="POQ129" s="409"/>
      <c r="POR129" s="409"/>
      <c r="POS129" s="409"/>
      <c r="POT129" s="409"/>
      <c r="POU129" s="409"/>
      <c r="POV129" s="409"/>
      <c r="POW129" s="409"/>
      <c r="POX129" s="409"/>
      <c r="POY129" s="409"/>
      <c r="POZ129" s="409"/>
      <c r="PPA129" s="409"/>
      <c r="PPB129" s="409"/>
      <c r="PPC129" s="409"/>
      <c r="PPD129" s="409"/>
      <c r="PPE129" s="409"/>
      <c r="PPF129" s="409"/>
      <c r="PPG129" s="409"/>
      <c r="PPH129" s="409"/>
      <c r="PPI129" s="409"/>
      <c r="PPJ129" s="409"/>
      <c r="PPK129" s="409"/>
      <c r="PPL129" s="409"/>
      <c r="PPM129" s="409"/>
      <c r="PPN129" s="409"/>
      <c r="PPO129" s="409"/>
      <c r="PPP129" s="409"/>
      <c r="PPQ129" s="409"/>
      <c r="PPR129" s="409"/>
      <c r="PPS129" s="409"/>
      <c r="PPT129" s="409"/>
      <c r="PPU129" s="409"/>
      <c r="PPV129" s="409"/>
      <c r="PPW129" s="409"/>
      <c r="PPX129" s="409"/>
      <c r="PPY129" s="409"/>
      <c r="PPZ129" s="409"/>
      <c r="PQA129" s="409"/>
      <c r="PQB129" s="409"/>
      <c r="PQC129" s="409"/>
      <c r="PQD129" s="409"/>
      <c r="PQE129" s="409"/>
      <c r="PQF129" s="409"/>
      <c r="PQG129" s="409"/>
      <c r="PQH129" s="409"/>
      <c r="PQI129" s="409"/>
      <c r="PQJ129" s="409"/>
      <c r="PQK129" s="409"/>
      <c r="PQL129" s="409"/>
      <c r="PQM129" s="409"/>
      <c r="PQN129" s="409"/>
      <c r="PQO129" s="409"/>
      <c r="PQP129" s="409"/>
      <c r="PQQ129" s="409"/>
      <c r="PQR129" s="409"/>
      <c r="PQS129" s="409"/>
      <c r="PQT129" s="409"/>
      <c r="PQU129" s="409"/>
      <c r="PQV129" s="409"/>
      <c r="PQW129" s="409"/>
      <c r="PQX129" s="409"/>
      <c r="PQY129" s="409"/>
      <c r="PQZ129" s="409"/>
      <c r="PRA129" s="409"/>
      <c r="PRB129" s="409"/>
      <c r="PRC129" s="409"/>
      <c r="PRD129" s="409"/>
      <c r="PRE129" s="409"/>
      <c r="PRF129" s="409"/>
      <c r="PRG129" s="409"/>
      <c r="PRH129" s="409"/>
      <c r="PRI129" s="409"/>
      <c r="PRJ129" s="409"/>
      <c r="PRK129" s="409"/>
      <c r="PRL129" s="409"/>
      <c r="PRM129" s="409"/>
      <c r="PRN129" s="409"/>
      <c r="PRO129" s="409"/>
      <c r="PRP129" s="409"/>
      <c r="PRQ129" s="409"/>
      <c r="PRR129" s="409"/>
      <c r="PRS129" s="409"/>
      <c r="PRT129" s="409"/>
      <c r="PRU129" s="409"/>
      <c r="PRV129" s="409"/>
      <c r="PRW129" s="409"/>
      <c r="PRX129" s="409"/>
      <c r="PRY129" s="409"/>
      <c r="PRZ129" s="409"/>
      <c r="PSA129" s="409"/>
      <c r="PSB129" s="409"/>
      <c r="PSC129" s="409"/>
      <c r="PSD129" s="409"/>
      <c r="PSE129" s="409"/>
      <c r="PSF129" s="409"/>
      <c r="PSG129" s="409"/>
      <c r="PSH129" s="409"/>
      <c r="PSI129" s="409"/>
      <c r="PSJ129" s="409"/>
      <c r="PSK129" s="409"/>
      <c r="PSL129" s="409"/>
      <c r="PSM129" s="409"/>
      <c r="PSN129" s="409"/>
      <c r="PSO129" s="409"/>
      <c r="PSP129" s="409"/>
      <c r="PSQ129" s="409"/>
      <c r="PSR129" s="409"/>
      <c r="PSS129" s="409"/>
      <c r="PST129" s="409"/>
      <c r="PSU129" s="409"/>
      <c r="PSV129" s="409"/>
      <c r="PSW129" s="409"/>
      <c r="PSX129" s="409"/>
      <c r="PSY129" s="409"/>
      <c r="PSZ129" s="409"/>
      <c r="PTA129" s="409"/>
      <c r="PTB129" s="409"/>
      <c r="PTC129" s="409"/>
      <c r="PTD129" s="409"/>
      <c r="PTE129" s="409"/>
      <c r="PTF129" s="409"/>
      <c r="PTG129" s="409"/>
      <c r="PTH129" s="409"/>
      <c r="PTI129" s="409"/>
      <c r="PTJ129" s="409"/>
      <c r="PTK129" s="409"/>
      <c r="PTL129" s="409"/>
      <c r="PTM129" s="409"/>
      <c r="PTN129" s="409"/>
      <c r="PTO129" s="409"/>
      <c r="PTP129" s="409"/>
      <c r="PTQ129" s="409"/>
      <c r="PTR129" s="409"/>
      <c r="PTS129" s="409"/>
      <c r="PTT129" s="409"/>
      <c r="PTU129" s="409"/>
      <c r="PTV129" s="409"/>
      <c r="PTW129" s="409"/>
      <c r="PTX129" s="409"/>
      <c r="PTY129" s="409"/>
      <c r="PTZ129" s="409"/>
      <c r="PUA129" s="409"/>
      <c r="PUB129" s="409"/>
      <c r="PUC129" s="409"/>
      <c r="PUD129" s="409"/>
      <c r="PUE129" s="409"/>
      <c r="PUF129" s="409"/>
      <c r="PUG129" s="409"/>
      <c r="PUH129" s="409"/>
      <c r="PUI129" s="409"/>
      <c r="PUJ129" s="409"/>
      <c r="PUK129" s="409"/>
      <c r="PUL129" s="409"/>
      <c r="PUM129" s="409"/>
      <c r="PUN129" s="409"/>
      <c r="PUO129" s="409"/>
      <c r="PUP129" s="409"/>
      <c r="PUQ129" s="409"/>
      <c r="PUR129" s="409"/>
      <c r="PUS129" s="409"/>
      <c r="PUT129" s="409"/>
      <c r="PUU129" s="409"/>
      <c r="PUV129" s="409"/>
      <c r="PUW129" s="409"/>
      <c r="PUX129" s="409"/>
      <c r="PUY129" s="409"/>
      <c r="PUZ129" s="409"/>
      <c r="PVA129" s="409"/>
      <c r="PVB129" s="409"/>
      <c r="PVC129" s="409"/>
      <c r="PVD129" s="409"/>
      <c r="PVE129" s="409"/>
      <c r="PVF129" s="409"/>
      <c r="PVG129" s="409"/>
      <c r="PVH129" s="409"/>
      <c r="PVI129" s="409"/>
      <c r="PVJ129" s="409"/>
      <c r="PVK129" s="409"/>
      <c r="PVL129" s="409"/>
      <c r="PVM129" s="409"/>
      <c r="PVN129" s="409"/>
      <c r="PVO129" s="409"/>
      <c r="PVP129" s="409"/>
      <c r="PVQ129" s="409"/>
      <c r="PVR129" s="409"/>
      <c r="PVS129" s="409"/>
      <c r="PVT129" s="409"/>
      <c r="PVU129" s="409"/>
      <c r="PVV129" s="409"/>
      <c r="PVW129" s="409"/>
      <c r="PVX129" s="409"/>
      <c r="PVY129" s="409"/>
      <c r="PVZ129" s="409"/>
      <c r="PWA129" s="409"/>
      <c r="PWB129" s="409"/>
      <c r="PWC129" s="409"/>
      <c r="PWD129" s="409"/>
      <c r="PWE129" s="409"/>
      <c r="PWF129" s="409"/>
      <c r="PWG129" s="409"/>
      <c r="PWH129" s="409"/>
      <c r="PWI129" s="409"/>
      <c r="PWJ129" s="409"/>
      <c r="PWK129" s="409"/>
      <c r="PWL129" s="409"/>
      <c r="PWM129" s="409"/>
      <c r="PWN129" s="409"/>
      <c r="PWO129" s="409"/>
      <c r="PWP129" s="409"/>
      <c r="PWQ129" s="409"/>
      <c r="PWR129" s="409"/>
      <c r="PWS129" s="409"/>
      <c r="PWT129" s="409"/>
      <c r="PWU129" s="409"/>
      <c r="PWV129" s="409"/>
      <c r="PWW129" s="409"/>
      <c r="PWX129" s="409"/>
      <c r="PWY129" s="409"/>
      <c r="PWZ129" s="409"/>
      <c r="PXA129" s="409"/>
      <c r="PXB129" s="409"/>
      <c r="PXC129" s="409"/>
      <c r="PXD129" s="409"/>
      <c r="PXE129" s="409"/>
      <c r="PXF129" s="409"/>
      <c r="PXG129" s="409"/>
      <c r="PXH129" s="409"/>
      <c r="PXI129" s="409"/>
      <c r="PXJ129" s="409"/>
      <c r="PXK129" s="409"/>
      <c r="PXL129" s="409"/>
      <c r="PXM129" s="409"/>
      <c r="PXN129" s="409"/>
      <c r="PXO129" s="409"/>
      <c r="PXP129" s="409"/>
      <c r="PXQ129" s="409"/>
      <c r="PXR129" s="409"/>
      <c r="PXS129" s="409"/>
      <c r="PXT129" s="409"/>
      <c r="PXU129" s="409"/>
      <c r="PXV129" s="409"/>
      <c r="PXW129" s="409"/>
      <c r="PXX129" s="409"/>
      <c r="PXY129" s="409"/>
      <c r="PXZ129" s="409"/>
      <c r="PYA129" s="409"/>
      <c r="PYB129" s="409"/>
      <c r="PYC129" s="409"/>
      <c r="PYD129" s="409"/>
      <c r="PYE129" s="409"/>
      <c r="PYF129" s="409"/>
      <c r="PYG129" s="409"/>
      <c r="PYH129" s="409"/>
      <c r="PYI129" s="409"/>
      <c r="PYJ129" s="409"/>
      <c r="PYK129" s="409"/>
      <c r="PYL129" s="409"/>
      <c r="PYM129" s="409"/>
      <c r="PYN129" s="409"/>
      <c r="PYO129" s="409"/>
      <c r="PYP129" s="409"/>
      <c r="PYQ129" s="409"/>
      <c r="PYR129" s="409"/>
      <c r="PYS129" s="409"/>
      <c r="PYT129" s="409"/>
      <c r="PYU129" s="409"/>
      <c r="PYV129" s="409"/>
      <c r="PYW129" s="409"/>
      <c r="PYX129" s="409"/>
      <c r="PYY129" s="409"/>
      <c r="PYZ129" s="409"/>
      <c r="PZA129" s="409"/>
      <c r="PZB129" s="409"/>
      <c r="PZC129" s="409"/>
      <c r="PZD129" s="409"/>
      <c r="PZE129" s="409"/>
      <c r="PZF129" s="409"/>
      <c r="PZG129" s="409"/>
      <c r="PZH129" s="409"/>
      <c r="PZI129" s="409"/>
      <c r="PZJ129" s="409"/>
      <c r="PZK129" s="409"/>
      <c r="PZL129" s="409"/>
      <c r="PZM129" s="409"/>
      <c r="PZN129" s="409"/>
      <c r="PZO129" s="409"/>
      <c r="PZP129" s="409"/>
      <c r="PZQ129" s="409"/>
      <c r="PZR129" s="409"/>
      <c r="PZS129" s="409"/>
      <c r="PZT129" s="409"/>
      <c r="PZU129" s="409"/>
      <c r="PZV129" s="409"/>
      <c r="PZW129" s="409"/>
      <c r="PZX129" s="409"/>
      <c r="PZY129" s="409"/>
      <c r="PZZ129" s="409"/>
      <c r="QAA129" s="409"/>
      <c r="QAB129" s="409"/>
      <c r="QAC129" s="409"/>
      <c r="QAD129" s="409"/>
      <c r="QAE129" s="409"/>
      <c r="QAF129" s="409"/>
      <c r="QAG129" s="409"/>
      <c r="QAH129" s="409"/>
      <c r="QAI129" s="409"/>
      <c r="QAJ129" s="409"/>
      <c r="QAK129" s="409"/>
      <c r="QAL129" s="409"/>
      <c r="QAM129" s="409"/>
      <c r="QAN129" s="409"/>
      <c r="QAO129" s="409"/>
      <c r="QAP129" s="409"/>
      <c r="QAQ129" s="409"/>
      <c r="QAR129" s="409"/>
      <c r="QAS129" s="409"/>
      <c r="QAT129" s="409"/>
      <c r="QAU129" s="409"/>
      <c r="QAV129" s="409"/>
      <c r="QAW129" s="409"/>
      <c r="QAX129" s="409"/>
      <c r="QAY129" s="409"/>
      <c r="QAZ129" s="409"/>
      <c r="QBA129" s="409"/>
      <c r="QBB129" s="409"/>
      <c r="QBC129" s="409"/>
      <c r="QBD129" s="409"/>
      <c r="QBE129" s="409"/>
      <c r="QBF129" s="409"/>
      <c r="QBG129" s="409"/>
      <c r="QBH129" s="409"/>
      <c r="QBI129" s="409"/>
      <c r="QBJ129" s="409"/>
      <c r="QBK129" s="409"/>
      <c r="QBL129" s="409"/>
      <c r="QBM129" s="409"/>
      <c r="QBN129" s="409"/>
      <c r="QBO129" s="409"/>
      <c r="QBP129" s="409"/>
      <c r="QBQ129" s="409"/>
      <c r="QBR129" s="409"/>
      <c r="QBS129" s="409"/>
      <c r="QBT129" s="409"/>
      <c r="QBU129" s="409"/>
      <c r="QBV129" s="409"/>
      <c r="QBW129" s="409"/>
      <c r="QBX129" s="409"/>
      <c r="QBY129" s="409"/>
      <c r="QBZ129" s="409"/>
      <c r="QCA129" s="409"/>
      <c r="QCB129" s="409"/>
      <c r="QCC129" s="409"/>
      <c r="QCD129" s="409"/>
      <c r="QCE129" s="409"/>
      <c r="QCF129" s="409"/>
      <c r="QCG129" s="409"/>
      <c r="QCH129" s="409"/>
      <c r="QCI129" s="409"/>
      <c r="QCJ129" s="409"/>
      <c r="QCK129" s="409"/>
      <c r="QCL129" s="409"/>
      <c r="QCM129" s="409"/>
      <c r="QCN129" s="409"/>
      <c r="QCO129" s="409"/>
      <c r="QCP129" s="409"/>
      <c r="QCQ129" s="409"/>
      <c r="QCR129" s="409"/>
      <c r="QCS129" s="409"/>
      <c r="QCT129" s="409"/>
      <c r="QCU129" s="409"/>
      <c r="QCV129" s="409"/>
      <c r="QCW129" s="409"/>
      <c r="QCX129" s="409"/>
      <c r="QCY129" s="409"/>
      <c r="QCZ129" s="409"/>
      <c r="QDA129" s="409"/>
      <c r="QDB129" s="409"/>
      <c r="QDC129" s="409"/>
      <c r="QDD129" s="409"/>
      <c r="QDE129" s="409"/>
      <c r="QDF129" s="409"/>
      <c r="QDG129" s="409"/>
      <c r="QDH129" s="409"/>
      <c r="QDI129" s="409"/>
      <c r="QDJ129" s="409"/>
      <c r="QDK129" s="409"/>
      <c r="QDL129" s="409"/>
      <c r="QDM129" s="409"/>
      <c r="QDN129" s="409"/>
      <c r="QDO129" s="409"/>
      <c r="QDP129" s="409"/>
      <c r="QDQ129" s="409"/>
      <c r="QDR129" s="409"/>
      <c r="QDS129" s="409"/>
      <c r="QDT129" s="409"/>
      <c r="QDU129" s="409"/>
      <c r="QDV129" s="409"/>
      <c r="QDW129" s="409"/>
      <c r="QDX129" s="409"/>
      <c r="QDY129" s="409"/>
      <c r="QDZ129" s="409"/>
      <c r="QEA129" s="409"/>
      <c r="QEB129" s="409"/>
      <c r="QEC129" s="409"/>
      <c r="QED129" s="409"/>
      <c r="QEE129" s="409"/>
      <c r="QEF129" s="409"/>
      <c r="QEG129" s="409"/>
      <c r="QEH129" s="409"/>
      <c r="QEI129" s="409"/>
      <c r="QEJ129" s="409"/>
      <c r="QEK129" s="409"/>
      <c r="QEL129" s="409"/>
      <c r="QEM129" s="409"/>
      <c r="QEN129" s="409"/>
      <c r="QEO129" s="409"/>
      <c r="QEP129" s="409"/>
      <c r="QEQ129" s="409"/>
      <c r="QER129" s="409"/>
      <c r="QES129" s="409"/>
      <c r="QET129" s="409"/>
      <c r="QEU129" s="409"/>
      <c r="QEV129" s="409"/>
      <c r="QEW129" s="409"/>
      <c r="QEX129" s="409"/>
      <c r="QEY129" s="409"/>
      <c r="QEZ129" s="409"/>
      <c r="QFA129" s="409"/>
      <c r="QFB129" s="409"/>
      <c r="QFC129" s="409"/>
      <c r="QFD129" s="409"/>
      <c r="QFE129" s="409"/>
      <c r="QFF129" s="409"/>
      <c r="QFG129" s="409"/>
      <c r="QFH129" s="409"/>
      <c r="QFI129" s="409"/>
      <c r="QFJ129" s="409"/>
      <c r="QFK129" s="409"/>
      <c r="QFL129" s="409"/>
      <c r="QFM129" s="409"/>
      <c r="QFN129" s="409"/>
      <c r="QFO129" s="409"/>
      <c r="QFP129" s="409"/>
      <c r="QFQ129" s="409"/>
      <c r="QFR129" s="409"/>
      <c r="QFS129" s="409"/>
      <c r="QFT129" s="409"/>
      <c r="QFU129" s="409"/>
      <c r="QFV129" s="409"/>
      <c r="QFW129" s="409"/>
      <c r="QFX129" s="409"/>
      <c r="QFY129" s="409"/>
      <c r="QFZ129" s="409"/>
      <c r="QGA129" s="409"/>
      <c r="QGB129" s="409"/>
      <c r="QGC129" s="409"/>
      <c r="QGD129" s="409"/>
      <c r="QGE129" s="409"/>
      <c r="QGF129" s="409"/>
      <c r="QGG129" s="409"/>
      <c r="QGH129" s="409"/>
      <c r="QGI129" s="409"/>
      <c r="QGJ129" s="409"/>
      <c r="QGK129" s="409"/>
      <c r="QGL129" s="409"/>
      <c r="QGM129" s="409"/>
      <c r="QGN129" s="409"/>
      <c r="QGO129" s="409"/>
      <c r="QGP129" s="409"/>
      <c r="QGQ129" s="409"/>
      <c r="QGR129" s="409"/>
      <c r="QGS129" s="409"/>
      <c r="QGT129" s="409"/>
      <c r="QGU129" s="409"/>
      <c r="QGV129" s="409"/>
      <c r="QGW129" s="409"/>
      <c r="QGX129" s="409"/>
      <c r="QGY129" s="409"/>
      <c r="QGZ129" s="409"/>
      <c r="QHA129" s="409"/>
      <c r="QHB129" s="409"/>
      <c r="QHC129" s="409"/>
      <c r="QHD129" s="409"/>
      <c r="QHE129" s="409"/>
      <c r="QHF129" s="409"/>
      <c r="QHG129" s="409"/>
      <c r="QHH129" s="409"/>
      <c r="QHI129" s="409"/>
      <c r="QHJ129" s="409"/>
      <c r="QHK129" s="409"/>
      <c r="QHL129" s="409"/>
      <c r="QHM129" s="409"/>
      <c r="QHN129" s="409"/>
      <c r="QHO129" s="409"/>
      <c r="QHP129" s="409"/>
      <c r="QHQ129" s="409"/>
      <c r="QHR129" s="409"/>
      <c r="QHS129" s="409"/>
      <c r="QHT129" s="409"/>
      <c r="QHU129" s="409"/>
      <c r="QHV129" s="409"/>
      <c r="QHW129" s="409"/>
      <c r="QHX129" s="409"/>
      <c r="QHY129" s="409"/>
      <c r="QHZ129" s="409"/>
      <c r="QIA129" s="409"/>
      <c r="QIB129" s="409"/>
      <c r="QIC129" s="409"/>
      <c r="QID129" s="409"/>
      <c r="QIE129" s="409"/>
      <c r="QIF129" s="409"/>
      <c r="QIG129" s="409"/>
      <c r="QIH129" s="409"/>
      <c r="QII129" s="409"/>
      <c r="QIJ129" s="409"/>
      <c r="QIK129" s="409"/>
      <c r="QIL129" s="409"/>
      <c r="QIM129" s="409"/>
      <c r="QIN129" s="409"/>
      <c r="QIO129" s="409"/>
      <c r="QIP129" s="409"/>
      <c r="QIQ129" s="409"/>
      <c r="QIR129" s="409"/>
      <c r="QIS129" s="409"/>
      <c r="QIT129" s="409"/>
      <c r="QIU129" s="409"/>
      <c r="QIV129" s="409"/>
      <c r="QIW129" s="409"/>
      <c r="QIX129" s="409"/>
      <c r="QIY129" s="409"/>
      <c r="QIZ129" s="409"/>
      <c r="QJA129" s="409"/>
      <c r="QJB129" s="409"/>
      <c r="QJC129" s="409"/>
      <c r="QJD129" s="409"/>
      <c r="QJE129" s="409"/>
      <c r="QJF129" s="409"/>
      <c r="QJG129" s="409"/>
      <c r="QJH129" s="409"/>
      <c r="QJI129" s="409"/>
      <c r="QJJ129" s="409"/>
      <c r="QJK129" s="409"/>
      <c r="QJL129" s="409"/>
      <c r="QJM129" s="409"/>
      <c r="QJN129" s="409"/>
      <c r="QJO129" s="409"/>
      <c r="QJP129" s="409"/>
      <c r="QJQ129" s="409"/>
      <c r="QJR129" s="409"/>
      <c r="QJS129" s="409"/>
      <c r="QJT129" s="409"/>
      <c r="QJU129" s="409"/>
      <c r="QJV129" s="409"/>
      <c r="QJW129" s="409"/>
      <c r="QJX129" s="409"/>
      <c r="QJY129" s="409"/>
      <c r="QJZ129" s="409"/>
      <c r="QKA129" s="409"/>
      <c r="QKB129" s="409"/>
      <c r="QKC129" s="409"/>
      <c r="QKD129" s="409"/>
      <c r="QKE129" s="409"/>
      <c r="QKF129" s="409"/>
      <c r="QKG129" s="409"/>
      <c r="QKH129" s="409"/>
      <c r="QKI129" s="409"/>
      <c r="QKJ129" s="409"/>
      <c r="QKK129" s="409"/>
      <c r="QKL129" s="409"/>
      <c r="QKM129" s="409"/>
      <c r="QKN129" s="409"/>
      <c r="QKO129" s="409"/>
      <c r="QKP129" s="409"/>
      <c r="QKQ129" s="409"/>
      <c r="QKR129" s="409"/>
      <c r="QKS129" s="409"/>
      <c r="QKT129" s="409"/>
      <c r="QKU129" s="409"/>
      <c r="QKV129" s="409"/>
      <c r="QKW129" s="409"/>
      <c r="QKX129" s="409"/>
      <c r="QKY129" s="409"/>
      <c r="QKZ129" s="409"/>
      <c r="QLA129" s="409"/>
      <c r="QLB129" s="409"/>
      <c r="QLC129" s="409"/>
      <c r="QLD129" s="409"/>
      <c r="QLE129" s="409"/>
      <c r="QLF129" s="409"/>
      <c r="QLG129" s="409"/>
      <c r="QLH129" s="409"/>
      <c r="QLI129" s="409"/>
      <c r="QLJ129" s="409"/>
      <c r="QLK129" s="409"/>
      <c r="QLL129" s="409"/>
      <c r="QLM129" s="409"/>
      <c r="QLN129" s="409"/>
      <c r="QLO129" s="409"/>
      <c r="QLP129" s="409"/>
      <c r="QLQ129" s="409"/>
      <c r="QLR129" s="409"/>
      <c r="QLS129" s="409"/>
      <c r="QLT129" s="409"/>
      <c r="QLU129" s="409"/>
      <c r="QLV129" s="409"/>
      <c r="QLW129" s="409"/>
      <c r="QLX129" s="409"/>
      <c r="QLY129" s="409"/>
      <c r="QLZ129" s="409"/>
      <c r="QMA129" s="409"/>
      <c r="QMB129" s="409"/>
      <c r="QMC129" s="409"/>
      <c r="QMD129" s="409"/>
      <c r="QME129" s="409"/>
      <c r="QMF129" s="409"/>
      <c r="QMG129" s="409"/>
      <c r="QMH129" s="409"/>
      <c r="QMI129" s="409"/>
      <c r="QMJ129" s="409"/>
      <c r="QMK129" s="409"/>
      <c r="QML129" s="409"/>
      <c r="QMM129" s="409"/>
      <c r="QMN129" s="409"/>
      <c r="QMO129" s="409"/>
      <c r="QMP129" s="409"/>
      <c r="QMQ129" s="409"/>
      <c r="QMR129" s="409"/>
      <c r="QMS129" s="409"/>
      <c r="QMT129" s="409"/>
      <c r="QMU129" s="409"/>
      <c r="QMV129" s="409"/>
      <c r="QMW129" s="409"/>
      <c r="QMX129" s="409"/>
      <c r="QMY129" s="409"/>
      <c r="QMZ129" s="409"/>
      <c r="QNA129" s="409"/>
      <c r="QNB129" s="409"/>
      <c r="QNC129" s="409"/>
      <c r="QND129" s="409"/>
      <c r="QNE129" s="409"/>
      <c r="QNF129" s="409"/>
      <c r="QNG129" s="409"/>
      <c r="QNH129" s="409"/>
      <c r="QNI129" s="409"/>
      <c r="QNJ129" s="409"/>
      <c r="QNK129" s="409"/>
      <c r="QNL129" s="409"/>
      <c r="QNM129" s="409"/>
      <c r="QNN129" s="409"/>
      <c r="QNO129" s="409"/>
      <c r="QNP129" s="409"/>
      <c r="QNQ129" s="409"/>
      <c r="QNR129" s="409"/>
      <c r="QNS129" s="409"/>
      <c r="QNT129" s="409"/>
      <c r="QNU129" s="409"/>
      <c r="QNV129" s="409"/>
      <c r="QNW129" s="409"/>
      <c r="QNX129" s="409"/>
      <c r="QNY129" s="409"/>
      <c r="QNZ129" s="409"/>
      <c r="QOA129" s="409"/>
      <c r="QOB129" s="409"/>
      <c r="QOC129" s="409"/>
      <c r="QOD129" s="409"/>
      <c r="QOE129" s="409"/>
      <c r="QOF129" s="409"/>
      <c r="QOG129" s="409"/>
      <c r="QOH129" s="409"/>
      <c r="QOI129" s="409"/>
      <c r="QOJ129" s="409"/>
      <c r="QOK129" s="409"/>
      <c r="QOL129" s="409"/>
      <c r="QOM129" s="409"/>
      <c r="QON129" s="409"/>
      <c r="QOO129" s="409"/>
      <c r="QOP129" s="409"/>
      <c r="QOQ129" s="409"/>
      <c r="QOR129" s="409"/>
      <c r="QOS129" s="409"/>
      <c r="QOT129" s="409"/>
      <c r="QOU129" s="409"/>
      <c r="QOV129" s="409"/>
      <c r="QOW129" s="409"/>
      <c r="QOX129" s="409"/>
      <c r="QOY129" s="409"/>
      <c r="QOZ129" s="409"/>
      <c r="QPA129" s="409"/>
      <c r="QPB129" s="409"/>
      <c r="QPC129" s="409"/>
      <c r="QPD129" s="409"/>
      <c r="QPE129" s="409"/>
      <c r="QPF129" s="409"/>
      <c r="QPG129" s="409"/>
      <c r="QPH129" s="409"/>
      <c r="QPI129" s="409"/>
      <c r="QPJ129" s="409"/>
      <c r="QPK129" s="409"/>
      <c r="QPL129" s="409"/>
      <c r="QPM129" s="409"/>
      <c r="QPN129" s="409"/>
      <c r="QPO129" s="409"/>
      <c r="QPP129" s="409"/>
      <c r="QPQ129" s="409"/>
      <c r="QPR129" s="409"/>
      <c r="QPS129" s="409"/>
      <c r="QPT129" s="409"/>
      <c r="QPU129" s="409"/>
      <c r="QPV129" s="409"/>
      <c r="QPW129" s="409"/>
      <c r="QPX129" s="409"/>
      <c r="QPY129" s="409"/>
      <c r="QPZ129" s="409"/>
      <c r="QQA129" s="409"/>
      <c r="QQB129" s="409"/>
      <c r="QQC129" s="409"/>
      <c r="QQD129" s="409"/>
      <c r="QQE129" s="409"/>
      <c r="QQF129" s="409"/>
      <c r="QQG129" s="409"/>
      <c r="QQH129" s="409"/>
      <c r="QQI129" s="409"/>
      <c r="QQJ129" s="409"/>
      <c r="QQK129" s="409"/>
      <c r="QQL129" s="409"/>
      <c r="QQM129" s="409"/>
      <c r="QQN129" s="409"/>
      <c r="QQO129" s="409"/>
      <c r="QQP129" s="409"/>
      <c r="QQQ129" s="409"/>
      <c r="QQR129" s="409"/>
      <c r="QQS129" s="409"/>
      <c r="QQT129" s="409"/>
      <c r="QQU129" s="409"/>
      <c r="QQV129" s="409"/>
      <c r="QQW129" s="409"/>
      <c r="QQX129" s="409"/>
      <c r="QQY129" s="409"/>
      <c r="QQZ129" s="409"/>
      <c r="QRA129" s="409"/>
      <c r="QRB129" s="409"/>
      <c r="QRC129" s="409"/>
      <c r="QRD129" s="409"/>
      <c r="QRE129" s="409"/>
      <c r="QRF129" s="409"/>
      <c r="QRG129" s="409"/>
      <c r="QRH129" s="409"/>
      <c r="QRI129" s="409"/>
      <c r="QRJ129" s="409"/>
      <c r="QRK129" s="409"/>
      <c r="QRL129" s="409"/>
      <c r="QRM129" s="409"/>
      <c r="QRN129" s="409"/>
      <c r="QRO129" s="409"/>
      <c r="QRP129" s="409"/>
      <c r="QRQ129" s="409"/>
      <c r="QRR129" s="409"/>
      <c r="QRS129" s="409"/>
      <c r="QRT129" s="409"/>
      <c r="QRU129" s="409"/>
      <c r="QRV129" s="409"/>
      <c r="QRW129" s="409"/>
      <c r="QRX129" s="409"/>
      <c r="QRY129" s="409"/>
      <c r="QRZ129" s="409"/>
      <c r="QSA129" s="409"/>
      <c r="QSB129" s="409"/>
      <c r="QSC129" s="409"/>
      <c r="QSD129" s="409"/>
      <c r="QSE129" s="409"/>
      <c r="QSF129" s="409"/>
      <c r="QSG129" s="409"/>
      <c r="QSH129" s="409"/>
      <c r="QSI129" s="409"/>
      <c r="QSJ129" s="409"/>
      <c r="QSK129" s="409"/>
      <c r="QSL129" s="409"/>
      <c r="QSM129" s="409"/>
      <c r="QSN129" s="409"/>
      <c r="QSO129" s="409"/>
      <c r="QSP129" s="409"/>
      <c r="QSQ129" s="409"/>
      <c r="QSR129" s="409"/>
      <c r="QSS129" s="409"/>
      <c r="QST129" s="409"/>
      <c r="QSU129" s="409"/>
      <c r="QSV129" s="409"/>
      <c r="QSW129" s="409"/>
      <c r="QSX129" s="409"/>
      <c r="QSY129" s="409"/>
      <c r="QSZ129" s="409"/>
      <c r="QTA129" s="409"/>
      <c r="QTB129" s="409"/>
      <c r="QTC129" s="409"/>
      <c r="QTD129" s="409"/>
      <c r="QTE129" s="409"/>
      <c r="QTF129" s="409"/>
      <c r="QTG129" s="409"/>
      <c r="QTH129" s="409"/>
      <c r="QTI129" s="409"/>
      <c r="QTJ129" s="409"/>
      <c r="QTK129" s="409"/>
      <c r="QTL129" s="409"/>
      <c r="QTM129" s="409"/>
      <c r="QTN129" s="409"/>
      <c r="QTO129" s="409"/>
      <c r="QTP129" s="409"/>
      <c r="QTQ129" s="409"/>
      <c r="QTR129" s="409"/>
      <c r="QTS129" s="409"/>
      <c r="QTT129" s="409"/>
      <c r="QTU129" s="409"/>
      <c r="QTV129" s="409"/>
      <c r="QTW129" s="409"/>
      <c r="QTX129" s="409"/>
      <c r="QTY129" s="409"/>
      <c r="QTZ129" s="409"/>
      <c r="QUA129" s="409"/>
      <c r="QUB129" s="409"/>
      <c r="QUC129" s="409"/>
      <c r="QUD129" s="409"/>
      <c r="QUE129" s="409"/>
      <c r="QUF129" s="409"/>
      <c r="QUG129" s="409"/>
      <c r="QUH129" s="409"/>
      <c r="QUI129" s="409"/>
      <c r="QUJ129" s="409"/>
      <c r="QUK129" s="409"/>
      <c r="QUL129" s="409"/>
      <c r="QUM129" s="409"/>
      <c r="QUN129" s="409"/>
      <c r="QUO129" s="409"/>
      <c r="QUP129" s="409"/>
      <c r="QUQ129" s="409"/>
      <c r="QUR129" s="409"/>
      <c r="QUS129" s="409"/>
      <c r="QUT129" s="409"/>
      <c r="QUU129" s="409"/>
      <c r="QUV129" s="409"/>
      <c r="QUW129" s="409"/>
      <c r="QUX129" s="409"/>
      <c r="QUY129" s="409"/>
      <c r="QUZ129" s="409"/>
      <c r="QVA129" s="409"/>
      <c r="QVB129" s="409"/>
      <c r="QVC129" s="409"/>
      <c r="QVD129" s="409"/>
      <c r="QVE129" s="409"/>
      <c r="QVF129" s="409"/>
      <c r="QVG129" s="409"/>
      <c r="QVH129" s="409"/>
      <c r="QVI129" s="409"/>
      <c r="QVJ129" s="409"/>
      <c r="QVK129" s="409"/>
      <c r="QVL129" s="409"/>
      <c r="QVM129" s="409"/>
      <c r="QVN129" s="409"/>
      <c r="QVO129" s="409"/>
      <c r="QVP129" s="409"/>
      <c r="QVQ129" s="409"/>
      <c r="QVR129" s="409"/>
      <c r="QVS129" s="409"/>
      <c r="QVT129" s="409"/>
      <c r="QVU129" s="409"/>
      <c r="QVV129" s="409"/>
      <c r="QVW129" s="409"/>
      <c r="QVX129" s="409"/>
      <c r="QVY129" s="409"/>
      <c r="QVZ129" s="409"/>
      <c r="QWA129" s="409"/>
      <c r="QWB129" s="409"/>
      <c r="QWC129" s="409"/>
      <c r="QWD129" s="409"/>
      <c r="QWE129" s="409"/>
      <c r="QWF129" s="409"/>
      <c r="QWG129" s="409"/>
      <c r="QWH129" s="409"/>
      <c r="QWI129" s="409"/>
      <c r="QWJ129" s="409"/>
      <c r="QWK129" s="409"/>
      <c r="QWL129" s="409"/>
      <c r="QWM129" s="409"/>
      <c r="QWN129" s="409"/>
      <c r="QWO129" s="409"/>
      <c r="QWP129" s="409"/>
      <c r="QWQ129" s="409"/>
      <c r="QWR129" s="409"/>
      <c r="QWS129" s="409"/>
      <c r="QWT129" s="409"/>
      <c r="QWU129" s="409"/>
      <c r="QWV129" s="409"/>
      <c r="QWW129" s="409"/>
      <c r="QWX129" s="409"/>
      <c r="QWY129" s="409"/>
      <c r="QWZ129" s="409"/>
      <c r="QXA129" s="409"/>
      <c r="QXB129" s="409"/>
      <c r="QXC129" s="409"/>
      <c r="QXD129" s="409"/>
      <c r="QXE129" s="409"/>
      <c r="QXF129" s="409"/>
      <c r="QXG129" s="409"/>
      <c r="QXH129" s="409"/>
      <c r="QXI129" s="409"/>
      <c r="QXJ129" s="409"/>
      <c r="QXK129" s="409"/>
      <c r="QXL129" s="409"/>
      <c r="QXM129" s="409"/>
      <c r="QXN129" s="409"/>
      <c r="QXO129" s="409"/>
      <c r="QXP129" s="409"/>
      <c r="QXQ129" s="409"/>
      <c r="QXR129" s="409"/>
      <c r="QXS129" s="409"/>
      <c r="QXT129" s="409"/>
      <c r="QXU129" s="409"/>
      <c r="QXV129" s="409"/>
      <c r="QXW129" s="409"/>
      <c r="QXX129" s="409"/>
      <c r="QXY129" s="409"/>
      <c r="QXZ129" s="409"/>
      <c r="QYA129" s="409"/>
      <c r="QYB129" s="409"/>
      <c r="QYC129" s="409"/>
      <c r="QYD129" s="409"/>
      <c r="QYE129" s="409"/>
      <c r="QYF129" s="409"/>
      <c r="QYG129" s="409"/>
      <c r="QYH129" s="409"/>
      <c r="QYI129" s="409"/>
      <c r="QYJ129" s="409"/>
      <c r="QYK129" s="409"/>
      <c r="QYL129" s="409"/>
      <c r="QYM129" s="409"/>
      <c r="QYN129" s="409"/>
      <c r="QYO129" s="409"/>
      <c r="QYP129" s="409"/>
      <c r="QYQ129" s="409"/>
      <c r="QYR129" s="409"/>
      <c r="QYS129" s="409"/>
      <c r="QYT129" s="409"/>
      <c r="QYU129" s="409"/>
      <c r="QYV129" s="409"/>
      <c r="QYW129" s="409"/>
      <c r="QYX129" s="409"/>
      <c r="QYY129" s="409"/>
      <c r="QYZ129" s="409"/>
      <c r="QZA129" s="409"/>
      <c r="QZB129" s="409"/>
      <c r="QZC129" s="409"/>
      <c r="QZD129" s="409"/>
      <c r="QZE129" s="409"/>
      <c r="QZF129" s="409"/>
      <c r="QZG129" s="409"/>
      <c r="QZH129" s="409"/>
      <c r="QZI129" s="409"/>
      <c r="QZJ129" s="409"/>
      <c r="QZK129" s="409"/>
      <c r="QZL129" s="409"/>
      <c r="QZM129" s="409"/>
      <c r="QZN129" s="409"/>
      <c r="QZO129" s="409"/>
      <c r="QZP129" s="409"/>
      <c r="QZQ129" s="409"/>
      <c r="QZR129" s="409"/>
      <c r="QZS129" s="409"/>
      <c r="QZT129" s="409"/>
      <c r="QZU129" s="409"/>
      <c r="QZV129" s="409"/>
      <c r="QZW129" s="409"/>
      <c r="QZX129" s="409"/>
      <c r="QZY129" s="409"/>
      <c r="QZZ129" s="409"/>
      <c r="RAA129" s="409"/>
      <c r="RAB129" s="409"/>
      <c r="RAC129" s="409"/>
      <c r="RAD129" s="409"/>
      <c r="RAE129" s="409"/>
      <c r="RAF129" s="409"/>
      <c r="RAG129" s="409"/>
      <c r="RAH129" s="409"/>
      <c r="RAI129" s="409"/>
      <c r="RAJ129" s="409"/>
      <c r="RAK129" s="409"/>
      <c r="RAL129" s="409"/>
      <c r="RAM129" s="409"/>
      <c r="RAN129" s="409"/>
      <c r="RAO129" s="409"/>
      <c r="RAP129" s="409"/>
      <c r="RAQ129" s="409"/>
      <c r="RAR129" s="409"/>
      <c r="RAS129" s="409"/>
      <c r="RAT129" s="409"/>
      <c r="RAU129" s="409"/>
      <c r="RAV129" s="409"/>
      <c r="RAW129" s="409"/>
      <c r="RAX129" s="409"/>
      <c r="RAY129" s="409"/>
      <c r="RAZ129" s="409"/>
      <c r="RBA129" s="409"/>
      <c r="RBB129" s="409"/>
      <c r="RBC129" s="409"/>
      <c r="RBD129" s="409"/>
      <c r="RBE129" s="409"/>
      <c r="RBF129" s="409"/>
      <c r="RBG129" s="409"/>
      <c r="RBH129" s="409"/>
      <c r="RBI129" s="409"/>
      <c r="RBJ129" s="409"/>
      <c r="RBK129" s="409"/>
      <c r="RBL129" s="409"/>
      <c r="RBM129" s="409"/>
      <c r="RBN129" s="409"/>
      <c r="RBO129" s="409"/>
      <c r="RBP129" s="409"/>
      <c r="RBQ129" s="409"/>
      <c r="RBR129" s="409"/>
      <c r="RBS129" s="409"/>
      <c r="RBT129" s="409"/>
      <c r="RBU129" s="409"/>
      <c r="RBV129" s="409"/>
      <c r="RBW129" s="409"/>
      <c r="RBX129" s="409"/>
      <c r="RBY129" s="409"/>
      <c r="RBZ129" s="409"/>
      <c r="RCA129" s="409"/>
      <c r="RCB129" s="409"/>
      <c r="RCC129" s="409"/>
      <c r="RCD129" s="409"/>
      <c r="RCE129" s="409"/>
      <c r="RCF129" s="409"/>
      <c r="RCG129" s="409"/>
      <c r="RCH129" s="409"/>
      <c r="RCI129" s="409"/>
      <c r="RCJ129" s="409"/>
      <c r="RCK129" s="409"/>
      <c r="RCL129" s="409"/>
      <c r="RCM129" s="409"/>
      <c r="RCN129" s="409"/>
      <c r="RCO129" s="409"/>
      <c r="RCP129" s="409"/>
      <c r="RCQ129" s="409"/>
      <c r="RCR129" s="409"/>
      <c r="RCS129" s="409"/>
      <c r="RCT129" s="409"/>
      <c r="RCU129" s="409"/>
      <c r="RCV129" s="409"/>
      <c r="RCW129" s="409"/>
      <c r="RCX129" s="409"/>
      <c r="RCY129" s="409"/>
      <c r="RCZ129" s="409"/>
      <c r="RDA129" s="409"/>
      <c r="RDB129" s="409"/>
      <c r="RDC129" s="409"/>
      <c r="RDD129" s="409"/>
      <c r="RDE129" s="409"/>
      <c r="RDF129" s="409"/>
      <c r="RDG129" s="409"/>
      <c r="RDH129" s="409"/>
      <c r="RDI129" s="409"/>
      <c r="RDJ129" s="409"/>
      <c r="RDK129" s="409"/>
      <c r="RDL129" s="409"/>
      <c r="RDM129" s="409"/>
      <c r="RDN129" s="409"/>
      <c r="RDO129" s="409"/>
      <c r="RDP129" s="409"/>
      <c r="RDQ129" s="409"/>
      <c r="RDR129" s="409"/>
      <c r="RDS129" s="409"/>
      <c r="RDT129" s="409"/>
      <c r="RDU129" s="409"/>
      <c r="RDV129" s="409"/>
      <c r="RDW129" s="409"/>
      <c r="RDX129" s="409"/>
      <c r="RDY129" s="409"/>
      <c r="RDZ129" s="409"/>
      <c r="REA129" s="409"/>
      <c r="REB129" s="409"/>
      <c r="REC129" s="409"/>
      <c r="RED129" s="409"/>
      <c r="REE129" s="409"/>
      <c r="REF129" s="409"/>
      <c r="REG129" s="409"/>
      <c r="REH129" s="409"/>
      <c r="REI129" s="409"/>
      <c r="REJ129" s="409"/>
      <c r="REK129" s="409"/>
      <c r="REL129" s="409"/>
      <c r="REM129" s="409"/>
      <c r="REN129" s="409"/>
      <c r="REO129" s="409"/>
      <c r="REP129" s="409"/>
      <c r="REQ129" s="409"/>
      <c r="RER129" s="409"/>
      <c r="RES129" s="409"/>
      <c r="RET129" s="409"/>
      <c r="REU129" s="409"/>
      <c r="REV129" s="409"/>
      <c r="REW129" s="409"/>
      <c r="REX129" s="409"/>
      <c r="REY129" s="409"/>
      <c r="REZ129" s="409"/>
      <c r="RFA129" s="409"/>
      <c r="RFB129" s="409"/>
      <c r="RFC129" s="409"/>
      <c r="RFD129" s="409"/>
      <c r="RFE129" s="409"/>
      <c r="RFF129" s="409"/>
      <c r="RFG129" s="409"/>
      <c r="RFH129" s="409"/>
      <c r="RFI129" s="409"/>
      <c r="RFJ129" s="409"/>
      <c r="RFK129" s="409"/>
      <c r="RFL129" s="409"/>
      <c r="RFM129" s="409"/>
      <c r="RFN129" s="409"/>
      <c r="RFO129" s="409"/>
      <c r="RFP129" s="409"/>
      <c r="RFQ129" s="409"/>
      <c r="RFR129" s="409"/>
      <c r="RFS129" s="409"/>
      <c r="RFT129" s="409"/>
      <c r="RFU129" s="409"/>
      <c r="RFV129" s="409"/>
      <c r="RFW129" s="409"/>
      <c r="RFX129" s="409"/>
      <c r="RFY129" s="409"/>
      <c r="RFZ129" s="409"/>
      <c r="RGA129" s="409"/>
      <c r="RGB129" s="409"/>
      <c r="RGC129" s="409"/>
      <c r="RGD129" s="409"/>
      <c r="RGE129" s="409"/>
      <c r="RGF129" s="409"/>
      <c r="RGG129" s="409"/>
      <c r="RGH129" s="409"/>
      <c r="RGI129" s="409"/>
      <c r="RGJ129" s="409"/>
      <c r="RGK129" s="409"/>
      <c r="RGL129" s="409"/>
      <c r="RGM129" s="409"/>
      <c r="RGN129" s="409"/>
      <c r="RGO129" s="409"/>
      <c r="RGP129" s="409"/>
      <c r="RGQ129" s="409"/>
      <c r="RGR129" s="409"/>
      <c r="RGS129" s="409"/>
      <c r="RGT129" s="409"/>
      <c r="RGU129" s="409"/>
      <c r="RGV129" s="409"/>
      <c r="RGW129" s="409"/>
      <c r="RGX129" s="409"/>
      <c r="RGY129" s="409"/>
      <c r="RGZ129" s="409"/>
      <c r="RHA129" s="409"/>
      <c r="RHB129" s="409"/>
      <c r="RHC129" s="409"/>
      <c r="RHD129" s="409"/>
      <c r="RHE129" s="409"/>
      <c r="RHF129" s="409"/>
      <c r="RHG129" s="409"/>
      <c r="RHH129" s="409"/>
      <c r="RHI129" s="409"/>
      <c r="RHJ129" s="409"/>
      <c r="RHK129" s="409"/>
      <c r="RHL129" s="409"/>
      <c r="RHM129" s="409"/>
      <c r="RHN129" s="409"/>
      <c r="RHO129" s="409"/>
      <c r="RHP129" s="409"/>
      <c r="RHQ129" s="409"/>
      <c r="RHR129" s="409"/>
      <c r="RHS129" s="409"/>
      <c r="RHT129" s="409"/>
      <c r="RHU129" s="409"/>
      <c r="RHV129" s="409"/>
      <c r="RHW129" s="409"/>
      <c r="RHX129" s="409"/>
      <c r="RHY129" s="409"/>
      <c r="RHZ129" s="409"/>
      <c r="RIA129" s="409"/>
      <c r="RIB129" s="409"/>
      <c r="RIC129" s="409"/>
      <c r="RID129" s="409"/>
      <c r="RIE129" s="409"/>
      <c r="RIF129" s="409"/>
      <c r="RIG129" s="409"/>
      <c r="RIH129" s="409"/>
      <c r="RII129" s="409"/>
      <c r="RIJ129" s="409"/>
      <c r="RIK129" s="409"/>
      <c r="RIL129" s="409"/>
      <c r="RIM129" s="409"/>
      <c r="RIN129" s="409"/>
      <c r="RIO129" s="409"/>
      <c r="RIP129" s="409"/>
      <c r="RIQ129" s="409"/>
      <c r="RIR129" s="409"/>
      <c r="RIS129" s="409"/>
      <c r="RIT129" s="409"/>
      <c r="RIU129" s="409"/>
      <c r="RIV129" s="409"/>
      <c r="RIW129" s="409"/>
      <c r="RIX129" s="409"/>
      <c r="RIY129" s="409"/>
      <c r="RIZ129" s="409"/>
      <c r="RJA129" s="409"/>
      <c r="RJB129" s="409"/>
      <c r="RJC129" s="409"/>
      <c r="RJD129" s="409"/>
      <c r="RJE129" s="409"/>
      <c r="RJF129" s="409"/>
      <c r="RJG129" s="409"/>
      <c r="RJH129" s="409"/>
      <c r="RJI129" s="409"/>
      <c r="RJJ129" s="409"/>
      <c r="RJK129" s="409"/>
      <c r="RJL129" s="409"/>
      <c r="RJM129" s="409"/>
      <c r="RJN129" s="409"/>
      <c r="RJO129" s="409"/>
      <c r="RJP129" s="409"/>
      <c r="RJQ129" s="409"/>
      <c r="RJR129" s="409"/>
      <c r="RJS129" s="409"/>
      <c r="RJT129" s="409"/>
      <c r="RJU129" s="409"/>
      <c r="RJV129" s="409"/>
      <c r="RJW129" s="409"/>
      <c r="RJX129" s="409"/>
      <c r="RJY129" s="409"/>
      <c r="RJZ129" s="409"/>
      <c r="RKA129" s="409"/>
      <c r="RKB129" s="409"/>
      <c r="RKC129" s="409"/>
      <c r="RKD129" s="409"/>
      <c r="RKE129" s="409"/>
      <c r="RKF129" s="409"/>
      <c r="RKG129" s="409"/>
      <c r="RKH129" s="409"/>
      <c r="RKI129" s="409"/>
      <c r="RKJ129" s="409"/>
      <c r="RKK129" s="409"/>
      <c r="RKL129" s="409"/>
      <c r="RKM129" s="409"/>
      <c r="RKN129" s="409"/>
      <c r="RKO129" s="409"/>
      <c r="RKP129" s="409"/>
      <c r="RKQ129" s="409"/>
      <c r="RKR129" s="409"/>
      <c r="RKS129" s="409"/>
      <c r="RKT129" s="409"/>
      <c r="RKU129" s="409"/>
      <c r="RKV129" s="409"/>
      <c r="RKW129" s="409"/>
      <c r="RKX129" s="409"/>
      <c r="RKY129" s="409"/>
      <c r="RKZ129" s="409"/>
      <c r="RLA129" s="409"/>
      <c r="RLB129" s="409"/>
      <c r="RLC129" s="409"/>
      <c r="RLD129" s="409"/>
      <c r="RLE129" s="409"/>
      <c r="RLF129" s="409"/>
      <c r="RLG129" s="409"/>
      <c r="RLH129" s="409"/>
      <c r="RLI129" s="409"/>
      <c r="RLJ129" s="409"/>
      <c r="RLK129" s="409"/>
      <c r="RLL129" s="409"/>
      <c r="RLM129" s="409"/>
      <c r="RLN129" s="409"/>
      <c r="RLO129" s="409"/>
      <c r="RLP129" s="409"/>
      <c r="RLQ129" s="409"/>
      <c r="RLR129" s="409"/>
      <c r="RLS129" s="409"/>
      <c r="RLT129" s="409"/>
      <c r="RLU129" s="409"/>
      <c r="RLV129" s="409"/>
      <c r="RLW129" s="409"/>
      <c r="RLX129" s="409"/>
      <c r="RLY129" s="409"/>
      <c r="RLZ129" s="409"/>
      <c r="RMA129" s="409"/>
      <c r="RMB129" s="409"/>
      <c r="RMC129" s="409"/>
      <c r="RMD129" s="409"/>
      <c r="RME129" s="409"/>
      <c r="RMF129" s="409"/>
      <c r="RMG129" s="409"/>
      <c r="RMH129" s="409"/>
      <c r="RMI129" s="409"/>
      <c r="RMJ129" s="409"/>
      <c r="RMK129" s="409"/>
      <c r="RML129" s="409"/>
      <c r="RMM129" s="409"/>
      <c r="RMN129" s="409"/>
      <c r="RMO129" s="409"/>
      <c r="RMP129" s="409"/>
      <c r="RMQ129" s="409"/>
      <c r="RMR129" s="409"/>
      <c r="RMS129" s="409"/>
      <c r="RMT129" s="409"/>
      <c r="RMU129" s="409"/>
      <c r="RMV129" s="409"/>
      <c r="RMW129" s="409"/>
      <c r="RMX129" s="409"/>
      <c r="RMY129" s="409"/>
      <c r="RMZ129" s="409"/>
      <c r="RNA129" s="409"/>
      <c r="RNB129" s="409"/>
      <c r="RNC129" s="409"/>
      <c r="RND129" s="409"/>
      <c r="RNE129" s="409"/>
      <c r="RNF129" s="409"/>
      <c r="RNG129" s="409"/>
      <c r="RNH129" s="409"/>
      <c r="RNI129" s="409"/>
      <c r="RNJ129" s="409"/>
      <c r="RNK129" s="409"/>
      <c r="RNL129" s="409"/>
      <c r="RNM129" s="409"/>
      <c r="RNN129" s="409"/>
      <c r="RNO129" s="409"/>
      <c r="RNP129" s="409"/>
      <c r="RNQ129" s="409"/>
      <c r="RNR129" s="409"/>
      <c r="RNS129" s="409"/>
      <c r="RNT129" s="409"/>
      <c r="RNU129" s="409"/>
      <c r="RNV129" s="409"/>
      <c r="RNW129" s="409"/>
      <c r="RNX129" s="409"/>
      <c r="RNY129" s="409"/>
      <c r="RNZ129" s="409"/>
      <c r="ROA129" s="409"/>
      <c r="ROB129" s="409"/>
      <c r="ROC129" s="409"/>
      <c r="ROD129" s="409"/>
      <c r="ROE129" s="409"/>
      <c r="ROF129" s="409"/>
      <c r="ROG129" s="409"/>
      <c r="ROH129" s="409"/>
      <c r="ROI129" s="409"/>
      <c r="ROJ129" s="409"/>
      <c r="ROK129" s="409"/>
      <c r="ROL129" s="409"/>
      <c r="ROM129" s="409"/>
      <c r="RON129" s="409"/>
      <c r="ROO129" s="409"/>
      <c r="ROP129" s="409"/>
      <c r="ROQ129" s="409"/>
      <c r="ROR129" s="409"/>
      <c r="ROS129" s="409"/>
      <c r="ROT129" s="409"/>
      <c r="ROU129" s="409"/>
      <c r="ROV129" s="409"/>
      <c r="ROW129" s="409"/>
      <c r="ROX129" s="409"/>
      <c r="ROY129" s="409"/>
      <c r="ROZ129" s="409"/>
      <c r="RPA129" s="409"/>
      <c r="RPB129" s="409"/>
      <c r="RPC129" s="409"/>
      <c r="RPD129" s="409"/>
      <c r="RPE129" s="409"/>
      <c r="RPF129" s="409"/>
      <c r="RPG129" s="409"/>
      <c r="RPH129" s="409"/>
      <c r="RPI129" s="409"/>
      <c r="RPJ129" s="409"/>
      <c r="RPK129" s="409"/>
      <c r="RPL129" s="409"/>
      <c r="RPM129" s="409"/>
      <c r="RPN129" s="409"/>
      <c r="RPO129" s="409"/>
      <c r="RPP129" s="409"/>
      <c r="RPQ129" s="409"/>
      <c r="RPR129" s="409"/>
      <c r="RPS129" s="409"/>
      <c r="RPT129" s="409"/>
      <c r="RPU129" s="409"/>
      <c r="RPV129" s="409"/>
      <c r="RPW129" s="409"/>
      <c r="RPX129" s="409"/>
      <c r="RPY129" s="409"/>
      <c r="RPZ129" s="409"/>
      <c r="RQA129" s="409"/>
      <c r="RQB129" s="409"/>
      <c r="RQC129" s="409"/>
      <c r="RQD129" s="409"/>
      <c r="RQE129" s="409"/>
      <c r="RQF129" s="409"/>
      <c r="RQG129" s="409"/>
      <c r="RQH129" s="409"/>
      <c r="RQI129" s="409"/>
      <c r="RQJ129" s="409"/>
      <c r="RQK129" s="409"/>
      <c r="RQL129" s="409"/>
      <c r="RQM129" s="409"/>
      <c r="RQN129" s="409"/>
      <c r="RQO129" s="409"/>
      <c r="RQP129" s="409"/>
      <c r="RQQ129" s="409"/>
      <c r="RQR129" s="409"/>
      <c r="RQS129" s="409"/>
      <c r="RQT129" s="409"/>
      <c r="RQU129" s="409"/>
      <c r="RQV129" s="409"/>
      <c r="RQW129" s="409"/>
      <c r="RQX129" s="409"/>
      <c r="RQY129" s="409"/>
      <c r="RQZ129" s="409"/>
      <c r="RRA129" s="409"/>
      <c r="RRB129" s="409"/>
      <c r="RRC129" s="409"/>
      <c r="RRD129" s="409"/>
      <c r="RRE129" s="409"/>
      <c r="RRF129" s="409"/>
      <c r="RRG129" s="409"/>
      <c r="RRH129" s="409"/>
      <c r="RRI129" s="409"/>
      <c r="RRJ129" s="409"/>
      <c r="RRK129" s="409"/>
      <c r="RRL129" s="409"/>
      <c r="RRM129" s="409"/>
      <c r="RRN129" s="409"/>
      <c r="RRO129" s="409"/>
      <c r="RRP129" s="409"/>
      <c r="RRQ129" s="409"/>
      <c r="RRR129" s="409"/>
      <c r="RRS129" s="409"/>
      <c r="RRT129" s="409"/>
      <c r="RRU129" s="409"/>
      <c r="RRV129" s="409"/>
      <c r="RRW129" s="409"/>
      <c r="RRX129" s="409"/>
      <c r="RRY129" s="409"/>
      <c r="RRZ129" s="409"/>
      <c r="RSA129" s="409"/>
      <c r="RSB129" s="409"/>
      <c r="RSC129" s="409"/>
      <c r="RSD129" s="409"/>
      <c r="RSE129" s="409"/>
      <c r="RSF129" s="409"/>
      <c r="RSG129" s="409"/>
      <c r="RSH129" s="409"/>
      <c r="RSI129" s="409"/>
      <c r="RSJ129" s="409"/>
      <c r="RSK129" s="409"/>
      <c r="RSL129" s="409"/>
      <c r="RSM129" s="409"/>
      <c r="RSN129" s="409"/>
      <c r="RSO129" s="409"/>
      <c r="RSP129" s="409"/>
      <c r="RSQ129" s="409"/>
      <c r="RSR129" s="409"/>
      <c r="RSS129" s="409"/>
      <c r="RST129" s="409"/>
      <c r="RSU129" s="409"/>
      <c r="RSV129" s="409"/>
      <c r="RSW129" s="409"/>
      <c r="RSX129" s="409"/>
      <c r="RSY129" s="409"/>
      <c r="RSZ129" s="409"/>
      <c r="RTA129" s="409"/>
      <c r="RTB129" s="409"/>
      <c r="RTC129" s="409"/>
      <c r="RTD129" s="409"/>
      <c r="RTE129" s="409"/>
      <c r="RTF129" s="409"/>
      <c r="RTG129" s="409"/>
      <c r="RTH129" s="409"/>
      <c r="RTI129" s="409"/>
      <c r="RTJ129" s="409"/>
      <c r="RTK129" s="409"/>
      <c r="RTL129" s="409"/>
      <c r="RTM129" s="409"/>
      <c r="RTN129" s="409"/>
      <c r="RTO129" s="409"/>
      <c r="RTP129" s="409"/>
      <c r="RTQ129" s="409"/>
      <c r="RTR129" s="409"/>
      <c r="RTS129" s="409"/>
      <c r="RTT129" s="409"/>
      <c r="RTU129" s="409"/>
      <c r="RTV129" s="409"/>
      <c r="RTW129" s="409"/>
      <c r="RTX129" s="409"/>
      <c r="RTY129" s="409"/>
      <c r="RTZ129" s="409"/>
      <c r="RUA129" s="409"/>
      <c r="RUB129" s="409"/>
      <c r="RUC129" s="409"/>
      <c r="RUD129" s="409"/>
      <c r="RUE129" s="409"/>
      <c r="RUF129" s="409"/>
      <c r="RUG129" s="409"/>
      <c r="RUH129" s="409"/>
      <c r="RUI129" s="409"/>
      <c r="RUJ129" s="409"/>
      <c r="RUK129" s="409"/>
      <c r="RUL129" s="409"/>
      <c r="RUM129" s="409"/>
      <c r="RUN129" s="409"/>
      <c r="RUO129" s="409"/>
      <c r="RUP129" s="409"/>
      <c r="RUQ129" s="409"/>
      <c r="RUR129" s="409"/>
      <c r="RUS129" s="409"/>
      <c r="RUT129" s="409"/>
      <c r="RUU129" s="409"/>
      <c r="RUV129" s="409"/>
      <c r="RUW129" s="409"/>
      <c r="RUX129" s="409"/>
      <c r="RUY129" s="409"/>
      <c r="RUZ129" s="409"/>
      <c r="RVA129" s="409"/>
      <c r="RVB129" s="409"/>
      <c r="RVC129" s="409"/>
      <c r="RVD129" s="409"/>
      <c r="RVE129" s="409"/>
      <c r="RVF129" s="409"/>
      <c r="RVG129" s="409"/>
      <c r="RVH129" s="409"/>
      <c r="RVI129" s="409"/>
      <c r="RVJ129" s="409"/>
      <c r="RVK129" s="409"/>
      <c r="RVL129" s="409"/>
      <c r="RVM129" s="409"/>
      <c r="RVN129" s="409"/>
      <c r="RVO129" s="409"/>
      <c r="RVP129" s="409"/>
      <c r="RVQ129" s="409"/>
      <c r="RVR129" s="409"/>
      <c r="RVS129" s="409"/>
      <c r="RVT129" s="409"/>
      <c r="RVU129" s="409"/>
      <c r="RVV129" s="409"/>
      <c r="RVW129" s="409"/>
      <c r="RVX129" s="409"/>
      <c r="RVY129" s="409"/>
      <c r="RVZ129" s="409"/>
      <c r="RWA129" s="409"/>
      <c r="RWB129" s="409"/>
      <c r="RWC129" s="409"/>
      <c r="RWD129" s="409"/>
      <c r="RWE129" s="409"/>
      <c r="RWF129" s="409"/>
      <c r="RWG129" s="409"/>
      <c r="RWH129" s="409"/>
      <c r="RWI129" s="409"/>
      <c r="RWJ129" s="409"/>
      <c r="RWK129" s="409"/>
      <c r="RWL129" s="409"/>
      <c r="RWM129" s="409"/>
      <c r="RWN129" s="409"/>
      <c r="RWO129" s="409"/>
      <c r="RWP129" s="409"/>
      <c r="RWQ129" s="409"/>
      <c r="RWR129" s="409"/>
      <c r="RWS129" s="409"/>
      <c r="RWT129" s="409"/>
      <c r="RWU129" s="409"/>
      <c r="RWV129" s="409"/>
      <c r="RWW129" s="409"/>
      <c r="RWX129" s="409"/>
      <c r="RWY129" s="409"/>
      <c r="RWZ129" s="409"/>
      <c r="RXA129" s="409"/>
      <c r="RXB129" s="409"/>
      <c r="RXC129" s="409"/>
      <c r="RXD129" s="409"/>
      <c r="RXE129" s="409"/>
      <c r="RXF129" s="409"/>
      <c r="RXG129" s="409"/>
      <c r="RXH129" s="409"/>
      <c r="RXI129" s="409"/>
      <c r="RXJ129" s="409"/>
      <c r="RXK129" s="409"/>
      <c r="RXL129" s="409"/>
      <c r="RXM129" s="409"/>
      <c r="RXN129" s="409"/>
      <c r="RXO129" s="409"/>
      <c r="RXP129" s="409"/>
      <c r="RXQ129" s="409"/>
      <c r="RXR129" s="409"/>
      <c r="RXS129" s="409"/>
      <c r="RXT129" s="409"/>
      <c r="RXU129" s="409"/>
      <c r="RXV129" s="409"/>
      <c r="RXW129" s="409"/>
      <c r="RXX129" s="409"/>
      <c r="RXY129" s="409"/>
      <c r="RXZ129" s="409"/>
      <c r="RYA129" s="409"/>
      <c r="RYB129" s="409"/>
      <c r="RYC129" s="409"/>
      <c r="RYD129" s="409"/>
      <c r="RYE129" s="409"/>
      <c r="RYF129" s="409"/>
      <c r="RYG129" s="409"/>
      <c r="RYH129" s="409"/>
      <c r="RYI129" s="409"/>
      <c r="RYJ129" s="409"/>
      <c r="RYK129" s="409"/>
      <c r="RYL129" s="409"/>
      <c r="RYM129" s="409"/>
      <c r="RYN129" s="409"/>
      <c r="RYO129" s="409"/>
      <c r="RYP129" s="409"/>
      <c r="RYQ129" s="409"/>
      <c r="RYR129" s="409"/>
      <c r="RYS129" s="409"/>
      <c r="RYT129" s="409"/>
      <c r="RYU129" s="409"/>
      <c r="RYV129" s="409"/>
      <c r="RYW129" s="409"/>
      <c r="RYX129" s="409"/>
      <c r="RYY129" s="409"/>
      <c r="RYZ129" s="409"/>
      <c r="RZA129" s="409"/>
      <c r="RZB129" s="409"/>
      <c r="RZC129" s="409"/>
      <c r="RZD129" s="409"/>
      <c r="RZE129" s="409"/>
      <c r="RZF129" s="409"/>
      <c r="RZG129" s="409"/>
      <c r="RZH129" s="409"/>
      <c r="RZI129" s="409"/>
      <c r="RZJ129" s="409"/>
      <c r="RZK129" s="409"/>
      <c r="RZL129" s="409"/>
      <c r="RZM129" s="409"/>
      <c r="RZN129" s="409"/>
      <c r="RZO129" s="409"/>
      <c r="RZP129" s="409"/>
      <c r="RZQ129" s="409"/>
      <c r="RZR129" s="409"/>
      <c r="RZS129" s="409"/>
      <c r="RZT129" s="409"/>
      <c r="RZU129" s="409"/>
      <c r="RZV129" s="409"/>
      <c r="RZW129" s="409"/>
      <c r="RZX129" s="409"/>
      <c r="RZY129" s="409"/>
      <c r="RZZ129" s="409"/>
      <c r="SAA129" s="409"/>
      <c r="SAB129" s="409"/>
      <c r="SAC129" s="409"/>
      <c r="SAD129" s="409"/>
      <c r="SAE129" s="409"/>
      <c r="SAF129" s="409"/>
      <c r="SAG129" s="409"/>
      <c r="SAH129" s="409"/>
      <c r="SAI129" s="409"/>
      <c r="SAJ129" s="409"/>
      <c r="SAK129" s="409"/>
      <c r="SAL129" s="409"/>
      <c r="SAM129" s="409"/>
      <c r="SAN129" s="409"/>
      <c r="SAO129" s="409"/>
      <c r="SAP129" s="409"/>
      <c r="SAQ129" s="409"/>
      <c r="SAR129" s="409"/>
      <c r="SAS129" s="409"/>
      <c r="SAT129" s="409"/>
      <c r="SAU129" s="409"/>
      <c r="SAV129" s="409"/>
      <c r="SAW129" s="409"/>
      <c r="SAX129" s="409"/>
      <c r="SAY129" s="409"/>
      <c r="SAZ129" s="409"/>
      <c r="SBA129" s="409"/>
      <c r="SBB129" s="409"/>
      <c r="SBC129" s="409"/>
      <c r="SBD129" s="409"/>
      <c r="SBE129" s="409"/>
      <c r="SBF129" s="409"/>
      <c r="SBG129" s="409"/>
      <c r="SBH129" s="409"/>
      <c r="SBI129" s="409"/>
      <c r="SBJ129" s="409"/>
      <c r="SBK129" s="409"/>
      <c r="SBL129" s="409"/>
      <c r="SBM129" s="409"/>
      <c r="SBN129" s="409"/>
      <c r="SBO129" s="409"/>
      <c r="SBP129" s="409"/>
      <c r="SBQ129" s="409"/>
      <c r="SBR129" s="409"/>
      <c r="SBS129" s="409"/>
      <c r="SBT129" s="409"/>
      <c r="SBU129" s="409"/>
      <c r="SBV129" s="409"/>
      <c r="SBW129" s="409"/>
      <c r="SBX129" s="409"/>
      <c r="SBY129" s="409"/>
      <c r="SBZ129" s="409"/>
      <c r="SCA129" s="409"/>
      <c r="SCB129" s="409"/>
      <c r="SCC129" s="409"/>
      <c r="SCD129" s="409"/>
      <c r="SCE129" s="409"/>
      <c r="SCF129" s="409"/>
      <c r="SCG129" s="409"/>
      <c r="SCH129" s="409"/>
      <c r="SCI129" s="409"/>
      <c r="SCJ129" s="409"/>
      <c r="SCK129" s="409"/>
      <c r="SCL129" s="409"/>
      <c r="SCM129" s="409"/>
      <c r="SCN129" s="409"/>
      <c r="SCO129" s="409"/>
      <c r="SCP129" s="409"/>
      <c r="SCQ129" s="409"/>
      <c r="SCR129" s="409"/>
      <c r="SCS129" s="409"/>
      <c r="SCT129" s="409"/>
      <c r="SCU129" s="409"/>
      <c r="SCV129" s="409"/>
      <c r="SCW129" s="409"/>
      <c r="SCX129" s="409"/>
      <c r="SCY129" s="409"/>
      <c r="SCZ129" s="409"/>
      <c r="SDA129" s="409"/>
      <c r="SDB129" s="409"/>
      <c r="SDC129" s="409"/>
      <c r="SDD129" s="409"/>
      <c r="SDE129" s="409"/>
      <c r="SDF129" s="409"/>
      <c r="SDG129" s="409"/>
      <c r="SDH129" s="409"/>
      <c r="SDI129" s="409"/>
      <c r="SDJ129" s="409"/>
      <c r="SDK129" s="409"/>
      <c r="SDL129" s="409"/>
      <c r="SDM129" s="409"/>
      <c r="SDN129" s="409"/>
      <c r="SDO129" s="409"/>
      <c r="SDP129" s="409"/>
      <c r="SDQ129" s="409"/>
      <c r="SDR129" s="409"/>
      <c r="SDS129" s="409"/>
      <c r="SDT129" s="409"/>
      <c r="SDU129" s="409"/>
      <c r="SDV129" s="409"/>
      <c r="SDW129" s="409"/>
      <c r="SDX129" s="409"/>
      <c r="SDY129" s="409"/>
      <c r="SDZ129" s="409"/>
      <c r="SEA129" s="409"/>
      <c r="SEB129" s="409"/>
      <c r="SEC129" s="409"/>
      <c r="SED129" s="409"/>
      <c r="SEE129" s="409"/>
      <c r="SEF129" s="409"/>
      <c r="SEG129" s="409"/>
      <c r="SEH129" s="409"/>
      <c r="SEI129" s="409"/>
      <c r="SEJ129" s="409"/>
      <c r="SEK129" s="409"/>
      <c r="SEL129" s="409"/>
      <c r="SEM129" s="409"/>
      <c r="SEN129" s="409"/>
      <c r="SEO129" s="409"/>
      <c r="SEP129" s="409"/>
      <c r="SEQ129" s="409"/>
      <c r="SER129" s="409"/>
      <c r="SES129" s="409"/>
      <c r="SET129" s="409"/>
      <c r="SEU129" s="409"/>
      <c r="SEV129" s="409"/>
      <c r="SEW129" s="409"/>
      <c r="SEX129" s="409"/>
      <c r="SEY129" s="409"/>
      <c r="SEZ129" s="409"/>
      <c r="SFA129" s="409"/>
      <c r="SFB129" s="409"/>
      <c r="SFC129" s="409"/>
      <c r="SFD129" s="409"/>
      <c r="SFE129" s="409"/>
      <c r="SFF129" s="409"/>
      <c r="SFG129" s="409"/>
      <c r="SFH129" s="409"/>
      <c r="SFI129" s="409"/>
      <c r="SFJ129" s="409"/>
      <c r="SFK129" s="409"/>
      <c r="SFL129" s="409"/>
      <c r="SFM129" s="409"/>
      <c r="SFN129" s="409"/>
      <c r="SFO129" s="409"/>
      <c r="SFP129" s="409"/>
      <c r="SFQ129" s="409"/>
      <c r="SFR129" s="409"/>
      <c r="SFS129" s="409"/>
      <c r="SFT129" s="409"/>
      <c r="SFU129" s="409"/>
      <c r="SFV129" s="409"/>
      <c r="SFW129" s="409"/>
      <c r="SFX129" s="409"/>
      <c r="SFY129" s="409"/>
      <c r="SFZ129" s="409"/>
      <c r="SGA129" s="409"/>
      <c r="SGB129" s="409"/>
      <c r="SGC129" s="409"/>
      <c r="SGD129" s="409"/>
      <c r="SGE129" s="409"/>
      <c r="SGF129" s="409"/>
      <c r="SGG129" s="409"/>
      <c r="SGH129" s="409"/>
      <c r="SGI129" s="409"/>
      <c r="SGJ129" s="409"/>
      <c r="SGK129" s="409"/>
      <c r="SGL129" s="409"/>
      <c r="SGM129" s="409"/>
      <c r="SGN129" s="409"/>
      <c r="SGO129" s="409"/>
      <c r="SGP129" s="409"/>
      <c r="SGQ129" s="409"/>
      <c r="SGR129" s="409"/>
      <c r="SGS129" s="409"/>
      <c r="SGT129" s="409"/>
      <c r="SGU129" s="409"/>
      <c r="SGV129" s="409"/>
      <c r="SGW129" s="409"/>
      <c r="SGX129" s="409"/>
      <c r="SGY129" s="409"/>
      <c r="SGZ129" s="409"/>
      <c r="SHA129" s="409"/>
      <c r="SHB129" s="409"/>
      <c r="SHC129" s="409"/>
      <c r="SHD129" s="409"/>
      <c r="SHE129" s="409"/>
      <c r="SHF129" s="409"/>
      <c r="SHG129" s="409"/>
      <c r="SHH129" s="409"/>
      <c r="SHI129" s="409"/>
      <c r="SHJ129" s="409"/>
      <c r="SHK129" s="409"/>
      <c r="SHL129" s="409"/>
      <c r="SHM129" s="409"/>
      <c r="SHN129" s="409"/>
      <c r="SHO129" s="409"/>
      <c r="SHP129" s="409"/>
      <c r="SHQ129" s="409"/>
      <c r="SHR129" s="409"/>
      <c r="SHS129" s="409"/>
      <c r="SHT129" s="409"/>
      <c r="SHU129" s="409"/>
      <c r="SHV129" s="409"/>
      <c r="SHW129" s="409"/>
      <c r="SHX129" s="409"/>
      <c r="SHY129" s="409"/>
      <c r="SHZ129" s="409"/>
      <c r="SIA129" s="409"/>
      <c r="SIB129" s="409"/>
      <c r="SIC129" s="409"/>
      <c r="SID129" s="409"/>
      <c r="SIE129" s="409"/>
      <c r="SIF129" s="409"/>
      <c r="SIG129" s="409"/>
      <c r="SIH129" s="409"/>
      <c r="SII129" s="409"/>
      <c r="SIJ129" s="409"/>
      <c r="SIK129" s="409"/>
      <c r="SIL129" s="409"/>
      <c r="SIM129" s="409"/>
      <c r="SIN129" s="409"/>
      <c r="SIO129" s="409"/>
      <c r="SIP129" s="409"/>
      <c r="SIQ129" s="409"/>
      <c r="SIR129" s="409"/>
      <c r="SIS129" s="409"/>
      <c r="SIT129" s="409"/>
      <c r="SIU129" s="409"/>
      <c r="SIV129" s="409"/>
      <c r="SIW129" s="409"/>
      <c r="SIX129" s="409"/>
      <c r="SIY129" s="409"/>
      <c r="SIZ129" s="409"/>
      <c r="SJA129" s="409"/>
      <c r="SJB129" s="409"/>
      <c r="SJC129" s="409"/>
      <c r="SJD129" s="409"/>
      <c r="SJE129" s="409"/>
      <c r="SJF129" s="409"/>
      <c r="SJG129" s="409"/>
      <c r="SJH129" s="409"/>
      <c r="SJI129" s="409"/>
      <c r="SJJ129" s="409"/>
      <c r="SJK129" s="409"/>
      <c r="SJL129" s="409"/>
      <c r="SJM129" s="409"/>
      <c r="SJN129" s="409"/>
      <c r="SJO129" s="409"/>
      <c r="SJP129" s="409"/>
      <c r="SJQ129" s="409"/>
      <c r="SJR129" s="409"/>
      <c r="SJS129" s="409"/>
      <c r="SJT129" s="409"/>
      <c r="SJU129" s="409"/>
      <c r="SJV129" s="409"/>
      <c r="SJW129" s="409"/>
      <c r="SJX129" s="409"/>
      <c r="SJY129" s="409"/>
      <c r="SJZ129" s="409"/>
      <c r="SKA129" s="409"/>
      <c r="SKB129" s="409"/>
      <c r="SKC129" s="409"/>
      <c r="SKD129" s="409"/>
      <c r="SKE129" s="409"/>
      <c r="SKF129" s="409"/>
      <c r="SKG129" s="409"/>
      <c r="SKH129" s="409"/>
      <c r="SKI129" s="409"/>
      <c r="SKJ129" s="409"/>
      <c r="SKK129" s="409"/>
      <c r="SKL129" s="409"/>
      <c r="SKM129" s="409"/>
      <c r="SKN129" s="409"/>
      <c r="SKO129" s="409"/>
      <c r="SKP129" s="409"/>
      <c r="SKQ129" s="409"/>
      <c r="SKR129" s="409"/>
      <c r="SKS129" s="409"/>
      <c r="SKT129" s="409"/>
      <c r="SKU129" s="409"/>
      <c r="SKV129" s="409"/>
      <c r="SKW129" s="409"/>
      <c r="SKX129" s="409"/>
      <c r="SKY129" s="409"/>
      <c r="SKZ129" s="409"/>
      <c r="SLA129" s="409"/>
      <c r="SLB129" s="409"/>
      <c r="SLC129" s="409"/>
      <c r="SLD129" s="409"/>
      <c r="SLE129" s="409"/>
      <c r="SLF129" s="409"/>
      <c r="SLG129" s="409"/>
      <c r="SLH129" s="409"/>
      <c r="SLI129" s="409"/>
      <c r="SLJ129" s="409"/>
      <c r="SLK129" s="409"/>
      <c r="SLL129" s="409"/>
      <c r="SLM129" s="409"/>
      <c r="SLN129" s="409"/>
      <c r="SLO129" s="409"/>
      <c r="SLP129" s="409"/>
      <c r="SLQ129" s="409"/>
      <c r="SLR129" s="409"/>
      <c r="SLS129" s="409"/>
      <c r="SLT129" s="409"/>
      <c r="SLU129" s="409"/>
      <c r="SLV129" s="409"/>
      <c r="SLW129" s="409"/>
      <c r="SLX129" s="409"/>
      <c r="SLY129" s="409"/>
      <c r="SLZ129" s="409"/>
      <c r="SMA129" s="409"/>
      <c r="SMB129" s="409"/>
      <c r="SMC129" s="409"/>
      <c r="SMD129" s="409"/>
      <c r="SME129" s="409"/>
      <c r="SMF129" s="409"/>
      <c r="SMG129" s="409"/>
      <c r="SMH129" s="409"/>
      <c r="SMI129" s="409"/>
      <c r="SMJ129" s="409"/>
      <c r="SMK129" s="409"/>
      <c r="SML129" s="409"/>
      <c r="SMM129" s="409"/>
      <c r="SMN129" s="409"/>
      <c r="SMO129" s="409"/>
      <c r="SMP129" s="409"/>
      <c r="SMQ129" s="409"/>
      <c r="SMR129" s="409"/>
      <c r="SMS129" s="409"/>
      <c r="SMT129" s="409"/>
      <c r="SMU129" s="409"/>
      <c r="SMV129" s="409"/>
      <c r="SMW129" s="409"/>
      <c r="SMX129" s="409"/>
      <c r="SMY129" s="409"/>
      <c r="SMZ129" s="409"/>
      <c r="SNA129" s="409"/>
      <c r="SNB129" s="409"/>
      <c r="SNC129" s="409"/>
      <c r="SND129" s="409"/>
      <c r="SNE129" s="409"/>
      <c r="SNF129" s="409"/>
      <c r="SNG129" s="409"/>
      <c r="SNH129" s="409"/>
      <c r="SNI129" s="409"/>
      <c r="SNJ129" s="409"/>
      <c r="SNK129" s="409"/>
      <c r="SNL129" s="409"/>
      <c r="SNM129" s="409"/>
      <c r="SNN129" s="409"/>
      <c r="SNO129" s="409"/>
      <c r="SNP129" s="409"/>
      <c r="SNQ129" s="409"/>
      <c r="SNR129" s="409"/>
      <c r="SNS129" s="409"/>
      <c r="SNT129" s="409"/>
      <c r="SNU129" s="409"/>
      <c r="SNV129" s="409"/>
      <c r="SNW129" s="409"/>
      <c r="SNX129" s="409"/>
      <c r="SNY129" s="409"/>
      <c r="SNZ129" s="409"/>
      <c r="SOA129" s="409"/>
      <c r="SOB129" s="409"/>
      <c r="SOC129" s="409"/>
      <c r="SOD129" s="409"/>
      <c r="SOE129" s="409"/>
      <c r="SOF129" s="409"/>
      <c r="SOG129" s="409"/>
      <c r="SOH129" s="409"/>
      <c r="SOI129" s="409"/>
      <c r="SOJ129" s="409"/>
      <c r="SOK129" s="409"/>
      <c r="SOL129" s="409"/>
      <c r="SOM129" s="409"/>
      <c r="SON129" s="409"/>
      <c r="SOO129" s="409"/>
      <c r="SOP129" s="409"/>
      <c r="SOQ129" s="409"/>
      <c r="SOR129" s="409"/>
      <c r="SOS129" s="409"/>
      <c r="SOT129" s="409"/>
      <c r="SOU129" s="409"/>
      <c r="SOV129" s="409"/>
      <c r="SOW129" s="409"/>
      <c r="SOX129" s="409"/>
      <c r="SOY129" s="409"/>
      <c r="SOZ129" s="409"/>
      <c r="SPA129" s="409"/>
      <c r="SPB129" s="409"/>
      <c r="SPC129" s="409"/>
      <c r="SPD129" s="409"/>
      <c r="SPE129" s="409"/>
      <c r="SPF129" s="409"/>
      <c r="SPG129" s="409"/>
      <c r="SPH129" s="409"/>
      <c r="SPI129" s="409"/>
      <c r="SPJ129" s="409"/>
      <c r="SPK129" s="409"/>
      <c r="SPL129" s="409"/>
      <c r="SPM129" s="409"/>
      <c r="SPN129" s="409"/>
      <c r="SPO129" s="409"/>
      <c r="SPP129" s="409"/>
      <c r="SPQ129" s="409"/>
      <c r="SPR129" s="409"/>
      <c r="SPS129" s="409"/>
      <c r="SPT129" s="409"/>
      <c r="SPU129" s="409"/>
      <c r="SPV129" s="409"/>
      <c r="SPW129" s="409"/>
      <c r="SPX129" s="409"/>
      <c r="SPY129" s="409"/>
      <c r="SPZ129" s="409"/>
      <c r="SQA129" s="409"/>
      <c r="SQB129" s="409"/>
      <c r="SQC129" s="409"/>
      <c r="SQD129" s="409"/>
      <c r="SQE129" s="409"/>
      <c r="SQF129" s="409"/>
      <c r="SQG129" s="409"/>
      <c r="SQH129" s="409"/>
      <c r="SQI129" s="409"/>
      <c r="SQJ129" s="409"/>
      <c r="SQK129" s="409"/>
      <c r="SQL129" s="409"/>
      <c r="SQM129" s="409"/>
      <c r="SQN129" s="409"/>
      <c r="SQO129" s="409"/>
      <c r="SQP129" s="409"/>
      <c r="SQQ129" s="409"/>
      <c r="SQR129" s="409"/>
      <c r="SQS129" s="409"/>
      <c r="SQT129" s="409"/>
      <c r="SQU129" s="409"/>
      <c r="SQV129" s="409"/>
      <c r="SQW129" s="409"/>
      <c r="SQX129" s="409"/>
      <c r="SQY129" s="409"/>
      <c r="SQZ129" s="409"/>
      <c r="SRA129" s="409"/>
      <c r="SRB129" s="409"/>
      <c r="SRC129" s="409"/>
      <c r="SRD129" s="409"/>
      <c r="SRE129" s="409"/>
      <c r="SRF129" s="409"/>
      <c r="SRG129" s="409"/>
      <c r="SRH129" s="409"/>
      <c r="SRI129" s="409"/>
      <c r="SRJ129" s="409"/>
      <c r="SRK129" s="409"/>
      <c r="SRL129" s="409"/>
      <c r="SRM129" s="409"/>
      <c r="SRN129" s="409"/>
      <c r="SRO129" s="409"/>
      <c r="SRP129" s="409"/>
      <c r="SRQ129" s="409"/>
      <c r="SRR129" s="409"/>
      <c r="SRS129" s="409"/>
      <c r="SRT129" s="409"/>
      <c r="SRU129" s="409"/>
      <c r="SRV129" s="409"/>
      <c r="SRW129" s="409"/>
      <c r="SRX129" s="409"/>
      <c r="SRY129" s="409"/>
      <c r="SRZ129" s="409"/>
      <c r="SSA129" s="409"/>
      <c r="SSB129" s="409"/>
      <c r="SSC129" s="409"/>
      <c r="SSD129" s="409"/>
      <c r="SSE129" s="409"/>
      <c r="SSF129" s="409"/>
      <c r="SSG129" s="409"/>
      <c r="SSH129" s="409"/>
      <c r="SSI129" s="409"/>
      <c r="SSJ129" s="409"/>
      <c r="SSK129" s="409"/>
      <c r="SSL129" s="409"/>
      <c r="SSM129" s="409"/>
      <c r="SSN129" s="409"/>
      <c r="SSO129" s="409"/>
      <c r="SSP129" s="409"/>
      <c r="SSQ129" s="409"/>
      <c r="SSR129" s="409"/>
      <c r="SSS129" s="409"/>
      <c r="SST129" s="409"/>
      <c r="SSU129" s="409"/>
      <c r="SSV129" s="409"/>
      <c r="SSW129" s="409"/>
      <c r="SSX129" s="409"/>
      <c r="SSY129" s="409"/>
      <c r="SSZ129" s="409"/>
      <c r="STA129" s="409"/>
      <c r="STB129" s="409"/>
      <c r="STC129" s="409"/>
      <c r="STD129" s="409"/>
      <c r="STE129" s="409"/>
      <c r="STF129" s="409"/>
      <c r="STG129" s="409"/>
      <c r="STH129" s="409"/>
      <c r="STI129" s="409"/>
      <c r="STJ129" s="409"/>
      <c r="STK129" s="409"/>
      <c r="STL129" s="409"/>
      <c r="STM129" s="409"/>
      <c r="STN129" s="409"/>
      <c r="STO129" s="409"/>
      <c r="STP129" s="409"/>
      <c r="STQ129" s="409"/>
      <c r="STR129" s="409"/>
      <c r="STS129" s="409"/>
      <c r="STT129" s="409"/>
      <c r="STU129" s="409"/>
      <c r="STV129" s="409"/>
      <c r="STW129" s="409"/>
      <c r="STX129" s="409"/>
      <c r="STY129" s="409"/>
      <c r="STZ129" s="409"/>
      <c r="SUA129" s="409"/>
      <c r="SUB129" s="409"/>
      <c r="SUC129" s="409"/>
      <c r="SUD129" s="409"/>
      <c r="SUE129" s="409"/>
      <c r="SUF129" s="409"/>
      <c r="SUG129" s="409"/>
      <c r="SUH129" s="409"/>
      <c r="SUI129" s="409"/>
      <c r="SUJ129" s="409"/>
      <c r="SUK129" s="409"/>
      <c r="SUL129" s="409"/>
      <c r="SUM129" s="409"/>
      <c r="SUN129" s="409"/>
      <c r="SUO129" s="409"/>
      <c r="SUP129" s="409"/>
      <c r="SUQ129" s="409"/>
      <c r="SUR129" s="409"/>
      <c r="SUS129" s="409"/>
      <c r="SUT129" s="409"/>
      <c r="SUU129" s="409"/>
      <c r="SUV129" s="409"/>
      <c r="SUW129" s="409"/>
      <c r="SUX129" s="409"/>
      <c r="SUY129" s="409"/>
      <c r="SUZ129" s="409"/>
      <c r="SVA129" s="409"/>
      <c r="SVB129" s="409"/>
      <c r="SVC129" s="409"/>
      <c r="SVD129" s="409"/>
      <c r="SVE129" s="409"/>
      <c r="SVF129" s="409"/>
      <c r="SVG129" s="409"/>
      <c r="SVH129" s="409"/>
      <c r="SVI129" s="409"/>
      <c r="SVJ129" s="409"/>
      <c r="SVK129" s="409"/>
      <c r="SVL129" s="409"/>
      <c r="SVM129" s="409"/>
      <c r="SVN129" s="409"/>
      <c r="SVO129" s="409"/>
      <c r="SVP129" s="409"/>
      <c r="SVQ129" s="409"/>
      <c r="SVR129" s="409"/>
      <c r="SVS129" s="409"/>
      <c r="SVT129" s="409"/>
      <c r="SVU129" s="409"/>
      <c r="SVV129" s="409"/>
      <c r="SVW129" s="409"/>
      <c r="SVX129" s="409"/>
      <c r="SVY129" s="409"/>
      <c r="SVZ129" s="409"/>
      <c r="SWA129" s="409"/>
      <c r="SWB129" s="409"/>
      <c r="SWC129" s="409"/>
      <c r="SWD129" s="409"/>
      <c r="SWE129" s="409"/>
      <c r="SWF129" s="409"/>
      <c r="SWG129" s="409"/>
      <c r="SWH129" s="409"/>
      <c r="SWI129" s="409"/>
      <c r="SWJ129" s="409"/>
      <c r="SWK129" s="409"/>
      <c r="SWL129" s="409"/>
      <c r="SWM129" s="409"/>
      <c r="SWN129" s="409"/>
      <c r="SWO129" s="409"/>
      <c r="SWP129" s="409"/>
      <c r="SWQ129" s="409"/>
      <c r="SWR129" s="409"/>
      <c r="SWS129" s="409"/>
      <c r="SWT129" s="409"/>
      <c r="SWU129" s="409"/>
      <c r="SWV129" s="409"/>
      <c r="SWW129" s="409"/>
      <c r="SWX129" s="409"/>
      <c r="SWY129" s="409"/>
      <c r="SWZ129" s="409"/>
      <c r="SXA129" s="409"/>
      <c r="SXB129" s="409"/>
      <c r="SXC129" s="409"/>
      <c r="SXD129" s="409"/>
      <c r="SXE129" s="409"/>
      <c r="SXF129" s="409"/>
      <c r="SXG129" s="409"/>
      <c r="SXH129" s="409"/>
      <c r="SXI129" s="409"/>
      <c r="SXJ129" s="409"/>
      <c r="SXK129" s="409"/>
      <c r="SXL129" s="409"/>
      <c r="SXM129" s="409"/>
      <c r="SXN129" s="409"/>
      <c r="SXO129" s="409"/>
      <c r="SXP129" s="409"/>
      <c r="SXQ129" s="409"/>
      <c r="SXR129" s="409"/>
      <c r="SXS129" s="409"/>
      <c r="SXT129" s="409"/>
      <c r="SXU129" s="409"/>
      <c r="SXV129" s="409"/>
      <c r="SXW129" s="409"/>
      <c r="SXX129" s="409"/>
      <c r="SXY129" s="409"/>
      <c r="SXZ129" s="409"/>
      <c r="SYA129" s="409"/>
      <c r="SYB129" s="409"/>
      <c r="SYC129" s="409"/>
      <c r="SYD129" s="409"/>
      <c r="SYE129" s="409"/>
      <c r="SYF129" s="409"/>
      <c r="SYG129" s="409"/>
      <c r="SYH129" s="409"/>
      <c r="SYI129" s="409"/>
      <c r="SYJ129" s="409"/>
      <c r="SYK129" s="409"/>
      <c r="SYL129" s="409"/>
      <c r="SYM129" s="409"/>
      <c r="SYN129" s="409"/>
      <c r="SYO129" s="409"/>
      <c r="SYP129" s="409"/>
      <c r="SYQ129" s="409"/>
      <c r="SYR129" s="409"/>
      <c r="SYS129" s="409"/>
      <c r="SYT129" s="409"/>
      <c r="SYU129" s="409"/>
      <c r="SYV129" s="409"/>
      <c r="SYW129" s="409"/>
      <c r="SYX129" s="409"/>
      <c r="SYY129" s="409"/>
      <c r="SYZ129" s="409"/>
      <c r="SZA129" s="409"/>
      <c r="SZB129" s="409"/>
      <c r="SZC129" s="409"/>
      <c r="SZD129" s="409"/>
      <c r="SZE129" s="409"/>
      <c r="SZF129" s="409"/>
      <c r="SZG129" s="409"/>
      <c r="SZH129" s="409"/>
      <c r="SZI129" s="409"/>
      <c r="SZJ129" s="409"/>
      <c r="SZK129" s="409"/>
      <c r="SZL129" s="409"/>
      <c r="SZM129" s="409"/>
      <c r="SZN129" s="409"/>
      <c r="SZO129" s="409"/>
      <c r="SZP129" s="409"/>
      <c r="SZQ129" s="409"/>
      <c r="SZR129" s="409"/>
      <c r="SZS129" s="409"/>
      <c r="SZT129" s="409"/>
      <c r="SZU129" s="409"/>
      <c r="SZV129" s="409"/>
      <c r="SZW129" s="409"/>
      <c r="SZX129" s="409"/>
      <c r="SZY129" s="409"/>
      <c r="SZZ129" s="409"/>
      <c r="TAA129" s="409"/>
      <c r="TAB129" s="409"/>
      <c r="TAC129" s="409"/>
      <c r="TAD129" s="409"/>
      <c r="TAE129" s="409"/>
      <c r="TAF129" s="409"/>
      <c r="TAG129" s="409"/>
      <c r="TAH129" s="409"/>
      <c r="TAI129" s="409"/>
      <c r="TAJ129" s="409"/>
      <c r="TAK129" s="409"/>
      <c r="TAL129" s="409"/>
      <c r="TAM129" s="409"/>
      <c r="TAN129" s="409"/>
      <c r="TAO129" s="409"/>
      <c r="TAP129" s="409"/>
      <c r="TAQ129" s="409"/>
      <c r="TAR129" s="409"/>
      <c r="TAS129" s="409"/>
      <c r="TAT129" s="409"/>
      <c r="TAU129" s="409"/>
      <c r="TAV129" s="409"/>
      <c r="TAW129" s="409"/>
      <c r="TAX129" s="409"/>
      <c r="TAY129" s="409"/>
      <c r="TAZ129" s="409"/>
      <c r="TBA129" s="409"/>
      <c r="TBB129" s="409"/>
      <c r="TBC129" s="409"/>
      <c r="TBD129" s="409"/>
      <c r="TBE129" s="409"/>
      <c r="TBF129" s="409"/>
      <c r="TBG129" s="409"/>
      <c r="TBH129" s="409"/>
      <c r="TBI129" s="409"/>
      <c r="TBJ129" s="409"/>
      <c r="TBK129" s="409"/>
      <c r="TBL129" s="409"/>
      <c r="TBM129" s="409"/>
      <c r="TBN129" s="409"/>
      <c r="TBO129" s="409"/>
      <c r="TBP129" s="409"/>
      <c r="TBQ129" s="409"/>
      <c r="TBR129" s="409"/>
      <c r="TBS129" s="409"/>
      <c r="TBT129" s="409"/>
      <c r="TBU129" s="409"/>
      <c r="TBV129" s="409"/>
      <c r="TBW129" s="409"/>
      <c r="TBX129" s="409"/>
      <c r="TBY129" s="409"/>
      <c r="TBZ129" s="409"/>
      <c r="TCA129" s="409"/>
      <c r="TCB129" s="409"/>
      <c r="TCC129" s="409"/>
      <c r="TCD129" s="409"/>
      <c r="TCE129" s="409"/>
      <c r="TCF129" s="409"/>
      <c r="TCG129" s="409"/>
      <c r="TCH129" s="409"/>
      <c r="TCI129" s="409"/>
      <c r="TCJ129" s="409"/>
      <c r="TCK129" s="409"/>
      <c r="TCL129" s="409"/>
      <c r="TCM129" s="409"/>
      <c r="TCN129" s="409"/>
      <c r="TCO129" s="409"/>
      <c r="TCP129" s="409"/>
      <c r="TCQ129" s="409"/>
      <c r="TCR129" s="409"/>
      <c r="TCS129" s="409"/>
      <c r="TCT129" s="409"/>
      <c r="TCU129" s="409"/>
      <c r="TCV129" s="409"/>
      <c r="TCW129" s="409"/>
      <c r="TCX129" s="409"/>
      <c r="TCY129" s="409"/>
      <c r="TCZ129" s="409"/>
      <c r="TDA129" s="409"/>
      <c r="TDB129" s="409"/>
      <c r="TDC129" s="409"/>
      <c r="TDD129" s="409"/>
      <c r="TDE129" s="409"/>
      <c r="TDF129" s="409"/>
      <c r="TDG129" s="409"/>
      <c r="TDH129" s="409"/>
      <c r="TDI129" s="409"/>
      <c r="TDJ129" s="409"/>
      <c r="TDK129" s="409"/>
      <c r="TDL129" s="409"/>
      <c r="TDM129" s="409"/>
      <c r="TDN129" s="409"/>
      <c r="TDO129" s="409"/>
      <c r="TDP129" s="409"/>
      <c r="TDQ129" s="409"/>
      <c r="TDR129" s="409"/>
      <c r="TDS129" s="409"/>
      <c r="TDT129" s="409"/>
      <c r="TDU129" s="409"/>
      <c r="TDV129" s="409"/>
      <c r="TDW129" s="409"/>
      <c r="TDX129" s="409"/>
      <c r="TDY129" s="409"/>
      <c r="TDZ129" s="409"/>
      <c r="TEA129" s="409"/>
      <c r="TEB129" s="409"/>
      <c r="TEC129" s="409"/>
      <c r="TED129" s="409"/>
      <c r="TEE129" s="409"/>
      <c r="TEF129" s="409"/>
      <c r="TEG129" s="409"/>
      <c r="TEH129" s="409"/>
      <c r="TEI129" s="409"/>
      <c r="TEJ129" s="409"/>
      <c r="TEK129" s="409"/>
      <c r="TEL129" s="409"/>
      <c r="TEM129" s="409"/>
      <c r="TEN129" s="409"/>
      <c r="TEO129" s="409"/>
      <c r="TEP129" s="409"/>
      <c r="TEQ129" s="409"/>
      <c r="TER129" s="409"/>
      <c r="TES129" s="409"/>
      <c r="TET129" s="409"/>
      <c r="TEU129" s="409"/>
      <c r="TEV129" s="409"/>
      <c r="TEW129" s="409"/>
      <c r="TEX129" s="409"/>
      <c r="TEY129" s="409"/>
      <c r="TEZ129" s="409"/>
      <c r="TFA129" s="409"/>
      <c r="TFB129" s="409"/>
      <c r="TFC129" s="409"/>
      <c r="TFD129" s="409"/>
      <c r="TFE129" s="409"/>
      <c r="TFF129" s="409"/>
      <c r="TFG129" s="409"/>
      <c r="TFH129" s="409"/>
      <c r="TFI129" s="409"/>
      <c r="TFJ129" s="409"/>
      <c r="TFK129" s="409"/>
      <c r="TFL129" s="409"/>
      <c r="TFM129" s="409"/>
      <c r="TFN129" s="409"/>
      <c r="TFO129" s="409"/>
      <c r="TFP129" s="409"/>
      <c r="TFQ129" s="409"/>
      <c r="TFR129" s="409"/>
      <c r="TFS129" s="409"/>
      <c r="TFT129" s="409"/>
      <c r="TFU129" s="409"/>
      <c r="TFV129" s="409"/>
      <c r="TFW129" s="409"/>
      <c r="TFX129" s="409"/>
      <c r="TFY129" s="409"/>
      <c r="TFZ129" s="409"/>
      <c r="TGA129" s="409"/>
      <c r="TGB129" s="409"/>
      <c r="TGC129" s="409"/>
      <c r="TGD129" s="409"/>
      <c r="TGE129" s="409"/>
      <c r="TGF129" s="409"/>
      <c r="TGG129" s="409"/>
      <c r="TGH129" s="409"/>
      <c r="TGI129" s="409"/>
      <c r="TGJ129" s="409"/>
      <c r="TGK129" s="409"/>
      <c r="TGL129" s="409"/>
      <c r="TGM129" s="409"/>
      <c r="TGN129" s="409"/>
      <c r="TGO129" s="409"/>
      <c r="TGP129" s="409"/>
      <c r="TGQ129" s="409"/>
      <c r="TGR129" s="409"/>
      <c r="TGS129" s="409"/>
      <c r="TGT129" s="409"/>
      <c r="TGU129" s="409"/>
      <c r="TGV129" s="409"/>
      <c r="TGW129" s="409"/>
      <c r="TGX129" s="409"/>
      <c r="TGY129" s="409"/>
      <c r="TGZ129" s="409"/>
      <c r="THA129" s="409"/>
      <c r="THB129" s="409"/>
      <c r="THC129" s="409"/>
      <c r="THD129" s="409"/>
      <c r="THE129" s="409"/>
      <c r="THF129" s="409"/>
      <c r="THG129" s="409"/>
      <c r="THH129" s="409"/>
      <c r="THI129" s="409"/>
      <c r="THJ129" s="409"/>
      <c r="THK129" s="409"/>
      <c r="THL129" s="409"/>
      <c r="THM129" s="409"/>
      <c r="THN129" s="409"/>
      <c r="THO129" s="409"/>
      <c r="THP129" s="409"/>
      <c r="THQ129" s="409"/>
      <c r="THR129" s="409"/>
      <c r="THS129" s="409"/>
      <c r="THT129" s="409"/>
      <c r="THU129" s="409"/>
      <c r="THV129" s="409"/>
      <c r="THW129" s="409"/>
      <c r="THX129" s="409"/>
      <c r="THY129" s="409"/>
      <c r="THZ129" s="409"/>
      <c r="TIA129" s="409"/>
      <c r="TIB129" s="409"/>
      <c r="TIC129" s="409"/>
      <c r="TID129" s="409"/>
      <c r="TIE129" s="409"/>
      <c r="TIF129" s="409"/>
      <c r="TIG129" s="409"/>
      <c r="TIH129" s="409"/>
      <c r="TII129" s="409"/>
      <c r="TIJ129" s="409"/>
      <c r="TIK129" s="409"/>
      <c r="TIL129" s="409"/>
      <c r="TIM129" s="409"/>
      <c r="TIN129" s="409"/>
      <c r="TIO129" s="409"/>
      <c r="TIP129" s="409"/>
      <c r="TIQ129" s="409"/>
      <c r="TIR129" s="409"/>
      <c r="TIS129" s="409"/>
      <c r="TIT129" s="409"/>
      <c r="TIU129" s="409"/>
      <c r="TIV129" s="409"/>
      <c r="TIW129" s="409"/>
      <c r="TIX129" s="409"/>
      <c r="TIY129" s="409"/>
      <c r="TIZ129" s="409"/>
      <c r="TJA129" s="409"/>
      <c r="TJB129" s="409"/>
      <c r="TJC129" s="409"/>
      <c r="TJD129" s="409"/>
      <c r="TJE129" s="409"/>
      <c r="TJF129" s="409"/>
      <c r="TJG129" s="409"/>
      <c r="TJH129" s="409"/>
      <c r="TJI129" s="409"/>
      <c r="TJJ129" s="409"/>
      <c r="TJK129" s="409"/>
      <c r="TJL129" s="409"/>
      <c r="TJM129" s="409"/>
      <c r="TJN129" s="409"/>
      <c r="TJO129" s="409"/>
      <c r="TJP129" s="409"/>
      <c r="TJQ129" s="409"/>
      <c r="TJR129" s="409"/>
      <c r="TJS129" s="409"/>
      <c r="TJT129" s="409"/>
      <c r="TJU129" s="409"/>
      <c r="TJV129" s="409"/>
      <c r="TJW129" s="409"/>
      <c r="TJX129" s="409"/>
      <c r="TJY129" s="409"/>
      <c r="TJZ129" s="409"/>
      <c r="TKA129" s="409"/>
      <c r="TKB129" s="409"/>
      <c r="TKC129" s="409"/>
      <c r="TKD129" s="409"/>
      <c r="TKE129" s="409"/>
      <c r="TKF129" s="409"/>
      <c r="TKG129" s="409"/>
      <c r="TKH129" s="409"/>
      <c r="TKI129" s="409"/>
      <c r="TKJ129" s="409"/>
      <c r="TKK129" s="409"/>
      <c r="TKL129" s="409"/>
      <c r="TKM129" s="409"/>
      <c r="TKN129" s="409"/>
      <c r="TKO129" s="409"/>
      <c r="TKP129" s="409"/>
      <c r="TKQ129" s="409"/>
      <c r="TKR129" s="409"/>
      <c r="TKS129" s="409"/>
      <c r="TKT129" s="409"/>
      <c r="TKU129" s="409"/>
      <c r="TKV129" s="409"/>
      <c r="TKW129" s="409"/>
      <c r="TKX129" s="409"/>
      <c r="TKY129" s="409"/>
      <c r="TKZ129" s="409"/>
      <c r="TLA129" s="409"/>
      <c r="TLB129" s="409"/>
      <c r="TLC129" s="409"/>
      <c r="TLD129" s="409"/>
      <c r="TLE129" s="409"/>
      <c r="TLF129" s="409"/>
      <c r="TLG129" s="409"/>
      <c r="TLH129" s="409"/>
      <c r="TLI129" s="409"/>
      <c r="TLJ129" s="409"/>
      <c r="TLK129" s="409"/>
      <c r="TLL129" s="409"/>
      <c r="TLM129" s="409"/>
      <c r="TLN129" s="409"/>
      <c r="TLO129" s="409"/>
      <c r="TLP129" s="409"/>
      <c r="TLQ129" s="409"/>
      <c r="TLR129" s="409"/>
      <c r="TLS129" s="409"/>
      <c r="TLT129" s="409"/>
      <c r="TLU129" s="409"/>
      <c r="TLV129" s="409"/>
      <c r="TLW129" s="409"/>
      <c r="TLX129" s="409"/>
      <c r="TLY129" s="409"/>
      <c r="TLZ129" s="409"/>
      <c r="TMA129" s="409"/>
      <c r="TMB129" s="409"/>
      <c r="TMC129" s="409"/>
      <c r="TMD129" s="409"/>
      <c r="TME129" s="409"/>
      <c r="TMF129" s="409"/>
      <c r="TMG129" s="409"/>
      <c r="TMH129" s="409"/>
      <c r="TMI129" s="409"/>
      <c r="TMJ129" s="409"/>
      <c r="TMK129" s="409"/>
      <c r="TML129" s="409"/>
      <c r="TMM129" s="409"/>
      <c r="TMN129" s="409"/>
      <c r="TMO129" s="409"/>
      <c r="TMP129" s="409"/>
      <c r="TMQ129" s="409"/>
      <c r="TMR129" s="409"/>
      <c r="TMS129" s="409"/>
      <c r="TMT129" s="409"/>
      <c r="TMU129" s="409"/>
      <c r="TMV129" s="409"/>
      <c r="TMW129" s="409"/>
      <c r="TMX129" s="409"/>
      <c r="TMY129" s="409"/>
      <c r="TMZ129" s="409"/>
      <c r="TNA129" s="409"/>
      <c r="TNB129" s="409"/>
      <c r="TNC129" s="409"/>
      <c r="TND129" s="409"/>
      <c r="TNE129" s="409"/>
      <c r="TNF129" s="409"/>
      <c r="TNG129" s="409"/>
      <c r="TNH129" s="409"/>
      <c r="TNI129" s="409"/>
      <c r="TNJ129" s="409"/>
      <c r="TNK129" s="409"/>
      <c r="TNL129" s="409"/>
      <c r="TNM129" s="409"/>
      <c r="TNN129" s="409"/>
      <c r="TNO129" s="409"/>
      <c r="TNP129" s="409"/>
      <c r="TNQ129" s="409"/>
      <c r="TNR129" s="409"/>
      <c r="TNS129" s="409"/>
      <c r="TNT129" s="409"/>
      <c r="TNU129" s="409"/>
      <c r="TNV129" s="409"/>
      <c r="TNW129" s="409"/>
      <c r="TNX129" s="409"/>
      <c r="TNY129" s="409"/>
      <c r="TNZ129" s="409"/>
      <c r="TOA129" s="409"/>
      <c r="TOB129" s="409"/>
      <c r="TOC129" s="409"/>
      <c r="TOD129" s="409"/>
      <c r="TOE129" s="409"/>
      <c r="TOF129" s="409"/>
      <c r="TOG129" s="409"/>
      <c r="TOH129" s="409"/>
      <c r="TOI129" s="409"/>
      <c r="TOJ129" s="409"/>
      <c r="TOK129" s="409"/>
      <c r="TOL129" s="409"/>
      <c r="TOM129" s="409"/>
      <c r="TON129" s="409"/>
      <c r="TOO129" s="409"/>
      <c r="TOP129" s="409"/>
      <c r="TOQ129" s="409"/>
      <c r="TOR129" s="409"/>
      <c r="TOS129" s="409"/>
      <c r="TOT129" s="409"/>
      <c r="TOU129" s="409"/>
      <c r="TOV129" s="409"/>
      <c r="TOW129" s="409"/>
      <c r="TOX129" s="409"/>
      <c r="TOY129" s="409"/>
      <c r="TOZ129" s="409"/>
      <c r="TPA129" s="409"/>
      <c r="TPB129" s="409"/>
      <c r="TPC129" s="409"/>
      <c r="TPD129" s="409"/>
      <c r="TPE129" s="409"/>
      <c r="TPF129" s="409"/>
      <c r="TPG129" s="409"/>
      <c r="TPH129" s="409"/>
      <c r="TPI129" s="409"/>
      <c r="TPJ129" s="409"/>
      <c r="TPK129" s="409"/>
      <c r="TPL129" s="409"/>
      <c r="TPM129" s="409"/>
      <c r="TPN129" s="409"/>
      <c r="TPO129" s="409"/>
      <c r="TPP129" s="409"/>
      <c r="TPQ129" s="409"/>
      <c r="TPR129" s="409"/>
      <c r="TPS129" s="409"/>
      <c r="TPT129" s="409"/>
      <c r="TPU129" s="409"/>
      <c r="TPV129" s="409"/>
      <c r="TPW129" s="409"/>
      <c r="TPX129" s="409"/>
      <c r="TPY129" s="409"/>
      <c r="TPZ129" s="409"/>
      <c r="TQA129" s="409"/>
      <c r="TQB129" s="409"/>
      <c r="TQC129" s="409"/>
      <c r="TQD129" s="409"/>
      <c r="TQE129" s="409"/>
      <c r="TQF129" s="409"/>
      <c r="TQG129" s="409"/>
      <c r="TQH129" s="409"/>
      <c r="TQI129" s="409"/>
      <c r="TQJ129" s="409"/>
      <c r="TQK129" s="409"/>
      <c r="TQL129" s="409"/>
      <c r="TQM129" s="409"/>
      <c r="TQN129" s="409"/>
      <c r="TQO129" s="409"/>
      <c r="TQP129" s="409"/>
      <c r="TQQ129" s="409"/>
      <c r="TQR129" s="409"/>
      <c r="TQS129" s="409"/>
      <c r="TQT129" s="409"/>
      <c r="TQU129" s="409"/>
      <c r="TQV129" s="409"/>
      <c r="TQW129" s="409"/>
      <c r="TQX129" s="409"/>
      <c r="TQY129" s="409"/>
      <c r="TQZ129" s="409"/>
      <c r="TRA129" s="409"/>
      <c r="TRB129" s="409"/>
      <c r="TRC129" s="409"/>
      <c r="TRD129" s="409"/>
      <c r="TRE129" s="409"/>
      <c r="TRF129" s="409"/>
      <c r="TRG129" s="409"/>
      <c r="TRH129" s="409"/>
      <c r="TRI129" s="409"/>
      <c r="TRJ129" s="409"/>
      <c r="TRK129" s="409"/>
      <c r="TRL129" s="409"/>
      <c r="TRM129" s="409"/>
      <c r="TRN129" s="409"/>
      <c r="TRO129" s="409"/>
      <c r="TRP129" s="409"/>
      <c r="TRQ129" s="409"/>
      <c r="TRR129" s="409"/>
      <c r="TRS129" s="409"/>
      <c r="TRT129" s="409"/>
      <c r="TRU129" s="409"/>
      <c r="TRV129" s="409"/>
      <c r="TRW129" s="409"/>
      <c r="TRX129" s="409"/>
      <c r="TRY129" s="409"/>
      <c r="TRZ129" s="409"/>
      <c r="TSA129" s="409"/>
      <c r="TSB129" s="409"/>
      <c r="TSC129" s="409"/>
      <c r="TSD129" s="409"/>
      <c r="TSE129" s="409"/>
      <c r="TSF129" s="409"/>
      <c r="TSG129" s="409"/>
      <c r="TSH129" s="409"/>
      <c r="TSI129" s="409"/>
      <c r="TSJ129" s="409"/>
      <c r="TSK129" s="409"/>
      <c r="TSL129" s="409"/>
      <c r="TSM129" s="409"/>
      <c r="TSN129" s="409"/>
      <c r="TSO129" s="409"/>
      <c r="TSP129" s="409"/>
      <c r="TSQ129" s="409"/>
      <c r="TSR129" s="409"/>
      <c r="TSS129" s="409"/>
      <c r="TST129" s="409"/>
      <c r="TSU129" s="409"/>
      <c r="TSV129" s="409"/>
      <c r="TSW129" s="409"/>
      <c r="TSX129" s="409"/>
      <c r="TSY129" s="409"/>
      <c r="TSZ129" s="409"/>
      <c r="TTA129" s="409"/>
      <c r="TTB129" s="409"/>
      <c r="TTC129" s="409"/>
      <c r="TTD129" s="409"/>
      <c r="TTE129" s="409"/>
      <c r="TTF129" s="409"/>
      <c r="TTG129" s="409"/>
      <c r="TTH129" s="409"/>
      <c r="TTI129" s="409"/>
      <c r="TTJ129" s="409"/>
      <c r="TTK129" s="409"/>
      <c r="TTL129" s="409"/>
      <c r="TTM129" s="409"/>
      <c r="TTN129" s="409"/>
      <c r="TTO129" s="409"/>
      <c r="TTP129" s="409"/>
      <c r="TTQ129" s="409"/>
      <c r="TTR129" s="409"/>
      <c r="TTS129" s="409"/>
      <c r="TTT129" s="409"/>
      <c r="TTU129" s="409"/>
      <c r="TTV129" s="409"/>
      <c r="TTW129" s="409"/>
      <c r="TTX129" s="409"/>
      <c r="TTY129" s="409"/>
      <c r="TTZ129" s="409"/>
      <c r="TUA129" s="409"/>
      <c r="TUB129" s="409"/>
      <c r="TUC129" s="409"/>
      <c r="TUD129" s="409"/>
      <c r="TUE129" s="409"/>
      <c r="TUF129" s="409"/>
      <c r="TUG129" s="409"/>
      <c r="TUH129" s="409"/>
      <c r="TUI129" s="409"/>
      <c r="TUJ129" s="409"/>
      <c r="TUK129" s="409"/>
      <c r="TUL129" s="409"/>
      <c r="TUM129" s="409"/>
      <c r="TUN129" s="409"/>
      <c r="TUO129" s="409"/>
      <c r="TUP129" s="409"/>
      <c r="TUQ129" s="409"/>
      <c r="TUR129" s="409"/>
      <c r="TUS129" s="409"/>
      <c r="TUT129" s="409"/>
      <c r="TUU129" s="409"/>
      <c r="TUV129" s="409"/>
      <c r="TUW129" s="409"/>
      <c r="TUX129" s="409"/>
      <c r="TUY129" s="409"/>
      <c r="TUZ129" s="409"/>
      <c r="TVA129" s="409"/>
      <c r="TVB129" s="409"/>
      <c r="TVC129" s="409"/>
      <c r="TVD129" s="409"/>
      <c r="TVE129" s="409"/>
      <c r="TVF129" s="409"/>
      <c r="TVG129" s="409"/>
      <c r="TVH129" s="409"/>
      <c r="TVI129" s="409"/>
      <c r="TVJ129" s="409"/>
      <c r="TVK129" s="409"/>
      <c r="TVL129" s="409"/>
      <c r="TVM129" s="409"/>
      <c r="TVN129" s="409"/>
      <c r="TVO129" s="409"/>
      <c r="TVP129" s="409"/>
      <c r="TVQ129" s="409"/>
      <c r="TVR129" s="409"/>
      <c r="TVS129" s="409"/>
      <c r="TVT129" s="409"/>
      <c r="TVU129" s="409"/>
      <c r="TVV129" s="409"/>
      <c r="TVW129" s="409"/>
      <c r="TVX129" s="409"/>
      <c r="TVY129" s="409"/>
      <c r="TVZ129" s="409"/>
      <c r="TWA129" s="409"/>
      <c r="TWB129" s="409"/>
      <c r="TWC129" s="409"/>
      <c r="TWD129" s="409"/>
      <c r="TWE129" s="409"/>
      <c r="TWF129" s="409"/>
      <c r="TWG129" s="409"/>
      <c r="TWH129" s="409"/>
      <c r="TWI129" s="409"/>
      <c r="TWJ129" s="409"/>
      <c r="TWK129" s="409"/>
      <c r="TWL129" s="409"/>
      <c r="TWM129" s="409"/>
      <c r="TWN129" s="409"/>
      <c r="TWO129" s="409"/>
      <c r="TWP129" s="409"/>
      <c r="TWQ129" s="409"/>
      <c r="TWR129" s="409"/>
      <c r="TWS129" s="409"/>
      <c r="TWT129" s="409"/>
      <c r="TWU129" s="409"/>
      <c r="TWV129" s="409"/>
      <c r="TWW129" s="409"/>
      <c r="TWX129" s="409"/>
      <c r="TWY129" s="409"/>
      <c r="TWZ129" s="409"/>
      <c r="TXA129" s="409"/>
      <c r="TXB129" s="409"/>
      <c r="TXC129" s="409"/>
      <c r="TXD129" s="409"/>
      <c r="TXE129" s="409"/>
      <c r="TXF129" s="409"/>
      <c r="TXG129" s="409"/>
      <c r="TXH129" s="409"/>
      <c r="TXI129" s="409"/>
      <c r="TXJ129" s="409"/>
      <c r="TXK129" s="409"/>
      <c r="TXL129" s="409"/>
      <c r="TXM129" s="409"/>
      <c r="TXN129" s="409"/>
      <c r="TXO129" s="409"/>
      <c r="TXP129" s="409"/>
      <c r="TXQ129" s="409"/>
      <c r="TXR129" s="409"/>
      <c r="TXS129" s="409"/>
      <c r="TXT129" s="409"/>
      <c r="TXU129" s="409"/>
      <c r="TXV129" s="409"/>
      <c r="TXW129" s="409"/>
      <c r="TXX129" s="409"/>
      <c r="TXY129" s="409"/>
      <c r="TXZ129" s="409"/>
      <c r="TYA129" s="409"/>
      <c r="TYB129" s="409"/>
      <c r="TYC129" s="409"/>
      <c r="TYD129" s="409"/>
      <c r="TYE129" s="409"/>
      <c r="TYF129" s="409"/>
      <c r="TYG129" s="409"/>
      <c r="TYH129" s="409"/>
      <c r="TYI129" s="409"/>
      <c r="TYJ129" s="409"/>
      <c r="TYK129" s="409"/>
      <c r="TYL129" s="409"/>
      <c r="TYM129" s="409"/>
      <c r="TYN129" s="409"/>
      <c r="TYO129" s="409"/>
      <c r="TYP129" s="409"/>
      <c r="TYQ129" s="409"/>
      <c r="TYR129" s="409"/>
      <c r="TYS129" s="409"/>
      <c r="TYT129" s="409"/>
      <c r="TYU129" s="409"/>
      <c r="TYV129" s="409"/>
      <c r="TYW129" s="409"/>
      <c r="TYX129" s="409"/>
      <c r="TYY129" s="409"/>
      <c r="TYZ129" s="409"/>
      <c r="TZA129" s="409"/>
      <c r="TZB129" s="409"/>
      <c r="TZC129" s="409"/>
      <c r="TZD129" s="409"/>
      <c r="TZE129" s="409"/>
      <c r="TZF129" s="409"/>
      <c r="TZG129" s="409"/>
      <c r="TZH129" s="409"/>
      <c r="TZI129" s="409"/>
      <c r="TZJ129" s="409"/>
      <c r="TZK129" s="409"/>
      <c r="TZL129" s="409"/>
      <c r="TZM129" s="409"/>
      <c r="TZN129" s="409"/>
      <c r="TZO129" s="409"/>
      <c r="TZP129" s="409"/>
      <c r="TZQ129" s="409"/>
      <c r="TZR129" s="409"/>
      <c r="TZS129" s="409"/>
      <c r="TZT129" s="409"/>
      <c r="TZU129" s="409"/>
      <c r="TZV129" s="409"/>
      <c r="TZW129" s="409"/>
      <c r="TZX129" s="409"/>
      <c r="TZY129" s="409"/>
      <c r="TZZ129" s="409"/>
      <c r="UAA129" s="409"/>
      <c r="UAB129" s="409"/>
      <c r="UAC129" s="409"/>
      <c r="UAD129" s="409"/>
      <c r="UAE129" s="409"/>
      <c r="UAF129" s="409"/>
      <c r="UAG129" s="409"/>
      <c r="UAH129" s="409"/>
      <c r="UAI129" s="409"/>
      <c r="UAJ129" s="409"/>
      <c r="UAK129" s="409"/>
      <c r="UAL129" s="409"/>
      <c r="UAM129" s="409"/>
      <c r="UAN129" s="409"/>
      <c r="UAO129" s="409"/>
      <c r="UAP129" s="409"/>
      <c r="UAQ129" s="409"/>
      <c r="UAR129" s="409"/>
      <c r="UAS129" s="409"/>
      <c r="UAT129" s="409"/>
      <c r="UAU129" s="409"/>
      <c r="UAV129" s="409"/>
      <c r="UAW129" s="409"/>
      <c r="UAX129" s="409"/>
      <c r="UAY129" s="409"/>
      <c r="UAZ129" s="409"/>
      <c r="UBA129" s="409"/>
      <c r="UBB129" s="409"/>
      <c r="UBC129" s="409"/>
      <c r="UBD129" s="409"/>
      <c r="UBE129" s="409"/>
      <c r="UBF129" s="409"/>
      <c r="UBG129" s="409"/>
      <c r="UBH129" s="409"/>
      <c r="UBI129" s="409"/>
      <c r="UBJ129" s="409"/>
      <c r="UBK129" s="409"/>
      <c r="UBL129" s="409"/>
      <c r="UBM129" s="409"/>
      <c r="UBN129" s="409"/>
      <c r="UBO129" s="409"/>
      <c r="UBP129" s="409"/>
      <c r="UBQ129" s="409"/>
      <c r="UBR129" s="409"/>
      <c r="UBS129" s="409"/>
      <c r="UBT129" s="409"/>
      <c r="UBU129" s="409"/>
      <c r="UBV129" s="409"/>
      <c r="UBW129" s="409"/>
      <c r="UBX129" s="409"/>
      <c r="UBY129" s="409"/>
      <c r="UBZ129" s="409"/>
      <c r="UCA129" s="409"/>
      <c r="UCB129" s="409"/>
      <c r="UCC129" s="409"/>
      <c r="UCD129" s="409"/>
      <c r="UCE129" s="409"/>
      <c r="UCF129" s="409"/>
      <c r="UCG129" s="409"/>
      <c r="UCH129" s="409"/>
      <c r="UCI129" s="409"/>
      <c r="UCJ129" s="409"/>
      <c r="UCK129" s="409"/>
      <c r="UCL129" s="409"/>
      <c r="UCM129" s="409"/>
      <c r="UCN129" s="409"/>
      <c r="UCO129" s="409"/>
      <c r="UCP129" s="409"/>
      <c r="UCQ129" s="409"/>
      <c r="UCR129" s="409"/>
      <c r="UCS129" s="409"/>
      <c r="UCT129" s="409"/>
      <c r="UCU129" s="409"/>
      <c r="UCV129" s="409"/>
      <c r="UCW129" s="409"/>
      <c r="UCX129" s="409"/>
      <c r="UCY129" s="409"/>
      <c r="UCZ129" s="409"/>
      <c r="UDA129" s="409"/>
      <c r="UDB129" s="409"/>
      <c r="UDC129" s="409"/>
      <c r="UDD129" s="409"/>
      <c r="UDE129" s="409"/>
      <c r="UDF129" s="409"/>
      <c r="UDG129" s="409"/>
      <c r="UDH129" s="409"/>
      <c r="UDI129" s="409"/>
      <c r="UDJ129" s="409"/>
      <c r="UDK129" s="409"/>
      <c r="UDL129" s="409"/>
      <c r="UDM129" s="409"/>
      <c r="UDN129" s="409"/>
      <c r="UDO129" s="409"/>
      <c r="UDP129" s="409"/>
      <c r="UDQ129" s="409"/>
      <c r="UDR129" s="409"/>
      <c r="UDS129" s="409"/>
      <c r="UDT129" s="409"/>
      <c r="UDU129" s="409"/>
      <c r="UDV129" s="409"/>
      <c r="UDW129" s="409"/>
      <c r="UDX129" s="409"/>
      <c r="UDY129" s="409"/>
      <c r="UDZ129" s="409"/>
      <c r="UEA129" s="409"/>
      <c r="UEB129" s="409"/>
      <c r="UEC129" s="409"/>
      <c r="UED129" s="409"/>
      <c r="UEE129" s="409"/>
      <c r="UEF129" s="409"/>
      <c r="UEG129" s="409"/>
      <c r="UEH129" s="409"/>
      <c r="UEI129" s="409"/>
      <c r="UEJ129" s="409"/>
      <c r="UEK129" s="409"/>
      <c r="UEL129" s="409"/>
      <c r="UEM129" s="409"/>
      <c r="UEN129" s="409"/>
      <c r="UEO129" s="409"/>
      <c r="UEP129" s="409"/>
      <c r="UEQ129" s="409"/>
      <c r="UER129" s="409"/>
      <c r="UES129" s="409"/>
      <c r="UET129" s="409"/>
      <c r="UEU129" s="409"/>
      <c r="UEV129" s="409"/>
      <c r="UEW129" s="409"/>
      <c r="UEX129" s="409"/>
      <c r="UEY129" s="409"/>
      <c r="UEZ129" s="409"/>
      <c r="UFA129" s="409"/>
      <c r="UFB129" s="409"/>
      <c r="UFC129" s="409"/>
      <c r="UFD129" s="409"/>
      <c r="UFE129" s="409"/>
      <c r="UFF129" s="409"/>
      <c r="UFG129" s="409"/>
      <c r="UFH129" s="409"/>
      <c r="UFI129" s="409"/>
      <c r="UFJ129" s="409"/>
      <c r="UFK129" s="409"/>
      <c r="UFL129" s="409"/>
      <c r="UFM129" s="409"/>
      <c r="UFN129" s="409"/>
      <c r="UFO129" s="409"/>
      <c r="UFP129" s="409"/>
      <c r="UFQ129" s="409"/>
      <c r="UFR129" s="409"/>
      <c r="UFS129" s="409"/>
      <c r="UFT129" s="409"/>
      <c r="UFU129" s="409"/>
      <c r="UFV129" s="409"/>
      <c r="UFW129" s="409"/>
      <c r="UFX129" s="409"/>
      <c r="UFY129" s="409"/>
      <c r="UFZ129" s="409"/>
      <c r="UGA129" s="409"/>
      <c r="UGB129" s="409"/>
      <c r="UGC129" s="409"/>
      <c r="UGD129" s="409"/>
      <c r="UGE129" s="409"/>
      <c r="UGF129" s="409"/>
      <c r="UGG129" s="409"/>
      <c r="UGH129" s="409"/>
      <c r="UGI129" s="409"/>
      <c r="UGJ129" s="409"/>
      <c r="UGK129" s="409"/>
      <c r="UGL129" s="409"/>
      <c r="UGM129" s="409"/>
      <c r="UGN129" s="409"/>
      <c r="UGO129" s="409"/>
      <c r="UGP129" s="409"/>
      <c r="UGQ129" s="409"/>
      <c r="UGR129" s="409"/>
      <c r="UGS129" s="409"/>
      <c r="UGT129" s="409"/>
      <c r="UGU129" s="409"/>
      <c r="UGV129" s="409"/>
      <c r="UGW129" s="409"/>
      <c r="UGX129" s="409"/>
      <c r="UGY129" s="409"/>
      <c r="UGZ129" s="409"/>
      <c r="UHA129" s="409"/>
      <c r="UHB129" s="409"/>
      <c r="UHC129" s="409"/>
      <c r="UHD129" s="409"/>
      <c r="UHE129" s="409"/>
      <c r="UHF129" s="409"/>
      <c r="UHG129" s="409"/>
      <c r="UHH129" s="409"/>
      <c r="UHI129" s="409"/>
      <c r="UHJ129" s="409"/>
      <c r="UHK129" s="409"/>
      <c r="UHL129" s="409"/>
      <c r="UHM129" s="409"/>
      <c r="UHN129" s="409"/>
      <c r="UHO129" s="409"/>
      <c r="UHP129" s="409"/>
      <c r="UHQ129" s="409"/>
      <c r="UHR129" s="409"/>
      <c r="UHS129" s="409"/>
      <c r="UHT129" s="409"/>
      <c r="UHU129" s="409"/>
      <c r="UHV129" s="409"/>
      <c r="UHW129" s="409"/>
      <c r="UHX129" s="409"/>
      <c r="UHY129" s="409"/>
      <c r="UHZ129" s="409"/>
      <c r="UIA129" s="409"/>
      <c r="UIB129" s="409"/>
      <c r="UIC129" s="409"/>
      <c r="UID129" s="409"/>
      <c r="UIE129" s="409"/>
      <c r="UIF129" s="409"/>
      <c r="UIG129" s="409"/>
      <c r="UIH129" s="409"/>
      <c r="UII129" s="409"/>
      <c r="UIJ129" s="409"/>
      <c r="UIK129" s="409"/>
      <c r="UIL129" s="409"/>
      <c r="UIM129" s="409"/>
      <c r="UIN129" s="409"/>
      <c r="UIO129" s="409"/>
      <c r="UIP129" s="409"/>
      <c r="UIQ129" s="409"/>
      <c r="UIR129" s="409"/>
      <c r="UIS129" s="409"/>
      <c r="UIT129" s="409"/>
      <c r="UIU129" s="409"/>
      <c r="UIV129" s="409"/>
      <c r="UIW129" s="409"/>
      <c r="UIX129" s="409"/>
      <c r="UIY129" s="409"/>
      <c r="UIZ129" s="409"/>
      <c r="UJA129" s="409"/>
      <c r="UJB129" s="409"/>
      <c r="UJC129" s="409"/>
      <c r="UJD129" s="409"/>
      <c r="UJE129" s="409"/>
      <c r="UJF129" s="409"/>
      <c r="UJG129" s="409"/>
      <c r="UJH129" s="409"/>
      <c r="UJI129" s="409"/>
      <c r="UJJ129" s="409"/>
      <c r="UJK129" s="409"/>
      <c r="UJL129" s="409"/>
      <c r="UJM129" s="409"/>
      <c r="UJN129" s="409"/>
      <c r="UJO129" s="409"/>
      <c r="UJP129" s="409"/>
      <c r="UJQ129" s="409"/>
      <c r="UJR129" s="409"/>
      <c r="UJS129" s="409"/>
      <c r="UJT129" s="409"/>
      <c r="UJU129" s="409"/>
      <c r="UJV129" s="409"/>
      <c r="UJW129" s="409"/>
      <c r="UJX129" s="409"/>
      <c r="UJY129" s="409"/>
      <c r="UJZ129" s="409"/>
      <c r="UKA129" s="409"/>
      <c r="UKB129" s="409"/>
      <c r="UKC129" s="409"/>
      <c r="UKD129" s="409"/>
      <c r="UKE129" s="409"/>
      <c r="UKF129" s="409"/>
      <c r="UKG129" s="409"/>
      <c r="UKH129" s="409"/>
      <c r="UKI129" s="409"/>
      <c r="UKJ129" s="409"/>
      <c r="UKK129" s="409"/>
      <c r="UKL129" s="409"/>
      <c r="UKM129" s="409"/>
      <c r="UKN129" s="409"/>
      <c r="UKO129" s="409"/>
      <c r="UKP129" s="409"/>
      <c r="UKQ129" s="409"/>
      <c r="UKR129" s="409"/>
      <c r="UKS129" s="409"/>
      <c r="UKT129" s="409"/>
      <c r="UKU129" s="409"/>
      <c r="UKV129" s="409"/>
      <c r="UKW129" s="409"/>
      <c r="UKX129" s="409"/>
      <c r="UKY129" s="409"/>
      <c r="UKZ129" s="409"/>
      <c r="ULA129" s="409"/>
      <c r="ULB129" s="409"/>
      <c r="ULC129" s="409"/>
      <c r="ULD129" s="409"/>
      <c r="ULE129" s="409"/>
      <c r="ULF129" s="409"/>
      <c r="ULG129" s="409"/>
      <c r="ULH129" s="409"/>
      <c r="ULI129" s="409"/>
      <c r="ULJ129" s="409"/>
      <c r="ULK129" s="409"/>
      <c r="ULL129" s="409"/>
      <c r="ULM129" s="409"/>
      <c r="ULN129" s="409"/>
      <c r="ULO129" s="409"/>
      <c r="ULP129" s="409"/>
      <c r="ULQ129" s="409"/>
      <c r="ULR129" s="409"/>
      <c r="ULS129" s="409"/>
      <c r="ULT129" s="409"/>
      <c r="ULU129" s="409"/>
      <c r="ULV129" s="409"/>
      <c r="ULW129" s="409"/>
      <c r="ULX129" s="409"/>
      <c r="ULY129" s="409"/>
      <c r="ULZ129" s="409"/>
      <c r="UMA129" s="409"/>
      <c r="UMB129" s="409"/>
      <c r="UMC129" s="409"/>
      <c r="UMD129" s="409"/>
      <c r="UME129" s="409"/>
      <c r="UMF129" s="409"/>
      <c r="UMG129" s="409"/>
      <c r="UMH129" s="409"/>
      <c r="UMI129" s="409"/>
      <c r="UMJ129" s="409"/>
      <c r="UMK129" s="409"/>
      <c r="UML129" s="409"/>
      <c r="UMM129" s="409"/>
      <c r="UMN129" s="409"/>
      <c r="UMO129" s="409"/>
      <c r="UMP129" s="409"/>
      <c r="UMQ129" s="409"/>
      <c r="UMR129" s="409"/>
      <c r="UMS129" s="409"/>
      <c r="UMT129" s="409"/>
      <c r="UMU129" s="409"/>
      <c r="UMV129" s="409"/>
      <c r="UMW129" s="409"/>
      <c r="UMX129" s="409"/>
      <c r="UMY129" s="409"/>
      <c r="UMZ129" s="409"/>
      <c r="UNA129" s="409"/>
      <c r="UNB129" s="409"/>
      <c r="UNC129" s="409"/>
      <c r="UND129" s="409"/>
      <c r="UNE129" s="409"/>
      <c r="UNF129" s="409"/>
      <c r="UNG129" s="409"/>
      <c r="UNH129" s="409"/>
      <c r="UNI129" s="409"/>
      <c r="UNJ129" s="409"/>
      <c r="UNK129" s="409"/>
      <c r="UNL129" s="409"/>
      <c r="UNM129" s="409"/>
      <c r="UNN129" s="409"/>
      <c r="UNO129" s="409"/>
      <c r="UNP129" s="409"/>
      <c r="UNQ129" s="409"/>
      <c r="UNR129" s="409"/>
      <c r="UNS129" s="409"/>
      <c r="UNT129" s="409"/>
      <c r="UNU129" s="409"/>
      <c r="UNV129" s="409"/>
      <c r="UNW129" s="409"/>
      <c r="UNX129" s="409"/>
      <c r="UNY129" s="409"/>
      <c r="UNZ129" s="409"/>
      <c r="UOA129" s="409"/>
      <c r="UOB129" s="409"/>
      <c r="UOC129" s="409"/>
      <c r="UOD129" s="409"/>
      <c r="UOE129" s="409"/>
      <c r="UOF129" s="409"/>
      <c r="UOG129" s="409"/>
      <c r="UOH129" s="409"/>
      <c r="UOI129" s="409"/>
      <c r="UOJ129" s="409"/>
      <c r="UOK129" s="409"/>
      <c r="UOL129" s="409"/>
      <c r="UOM129" s="409"/>
      <c r="UON129" s="409"/>
      <c r="UOO129" s="409"/>
      <c r="UOP129" s="409"/>
      <c r="UOQ129" s="409"/>
      <c r="UOR129" s="409"/>
      <c r="UOS129" s="409"/>
      <c r="UOT129" s="409"/>
      <c r="UOU129" s="409"/>
      <c r="UOV129" s="409"/>
      <c r="UOW129" s="409"/>
      <c r="UOX129" s="409"/>
      <c r="UOY129" s="409"/>
      <c r="UOZ129" s="409"/>
      <c r="UPA129" s="409"/>
      <c r="UPB129" s="409"/>
      <c r="UPC129" s="409"/>
      <c r="UPD129" s="409"/>
      <c r="UPE129" s="409"/>
      <c r="UPF129" s="409"/>
      <c r="UPG129" s="409"/>
      <c r="UPH129" s="409"/>
      <c r="UPI129" s="409"/>
      <c r="UPJ129" s="409"/>
      <c r="UPK129" s="409"/>
      <c r="UPL129" s="409"/>
      <c r="UPM129" s="409"/>
      <c r="UPN129" s="409"/>
      <c r="UPO129" s="409"/>
      <c r="UPP129" s="409"/>
      <c r="UPQ129" s="409"/>
      <c r="UPR129" s="409"/>
      <c r="UPS129" s="409"/>
      <c r="UPT129" s="409"/>
      <c r="UPU129" s="409"/>
      <c r="UPV129" s="409"/>
      <c r="UPW129" s="409"/>
      <c r="UPX129" s="409"/>
      <c r="UPY129" s="409"/>
      <c r="UPZ129" s="409"/>
      <c r="UQA129" s="409"/>
      <c r="UQB129" s="409"/>
      <c r="UQC129" s="409"/>
      <c r="UQD129" s="409"/>
      <c r="UQE129" s="409"/>
      <c r="UQF129" s="409"/>
      <c r="UQG129" s="409"/>
      <c r="UQH129" s="409"/>
      <c r="UQI129" s="409"/>
      <c r="UQJ129" s="409"/>
      <c r="UQK129" s="409"/>
      <c r="UQL129" s="409"/>
      <c r="UQM129" s="409"/>
      <c r="UQN129" s="409"/>
      <c r="UQO129" s="409"/>
      <c r="UQP129" s="409"/>
      <c r="UQQ129" s="409"/>
      <c r="UQR129" s="409"/>
      <c r="UQS129" s="409"/>
      <c r="UQT129" s="409"/>
      <c r="UQU129" s="409"/>
      <c r="UQV129" s="409"/>
      <c r="UQW129" s="409"/>
      <c r="UQX129" s="409"/>
      <c r="UQY129" s="409"/>
      <c r="UQZ129" s="409"/>
      <c r="URA129" s="409"/>
      <c r="URB129" s="409"/>
      <c r="URC129" s="409"/>
      <c r="URD129" s="409"/>
      <c r="URE129" s="409"/>
      <c r="URF129" s="409"/>
      <c r="URG129" s="409"/>
      <c r="URH129" s="409"/>
      <c r="URI129" s="409"/>
      <c r="URJ129" s="409"/>
      <c r="URK129" s="409"/>
      <c r="URL129" s="409"/>
      <c r="URM129" s="409"/>
      <c r="URN129" s="409"/>
      <c r="URO129" s="409"/>
      <c r="URP129" s="409"/>
      <c r="URQ129" s="409"/>
      <c r="URR129" s="409"/>
      <c r="URS129" s="409"/>
      <c r="URT129" s="409"/>
      <c r="URU129" s="409"/>
      <c r="URV129" s="409"/>
      <c r="URW129" s="409"/>
      <c r="URX129" s="409"/>
      <c r="URY129" s="409"/>
      <c r="URZ129" s="409"/>
      <c r="USA129" s="409"/>
      <c r="USB129" s="409"/>
      <c r="USC129" s="409"/>
      <c r="USD129" s="409"/>
      <c r="USE129" s="409"/>
      <c r="USF129" s="409"/>
      <c r="USG129" s="409"/>
      <c r="USH129" s="409"/>
      <c r="USI129" s="409"/>
      <c r="USJ129" s="409"/>
      <c r="USK129" s="409"/>
      <c r="USL129" s="409"/>
      <c r="USM129" s="409"/>
      <c r="USN129" s="409"/>
      <c r="USO129" s="409"/>
      <c r="USP129" s="409"/>
      <c r="USQ129" s="409"/>
      <c r="USR129" s="409"/>
      <c r="USS129" s="409"/>
      <c r="UST129" s="409"/>
      <c r="USU129" s="409"/>
      <c r="USV129" s="409"/>
      <c r="USW129" s="409"/>
      <c r="USX129" s="409"/>
      <c r="USY129" s="409"/>
      <c r="USZ129" s="409"/>
      <c r="UTA129" s="409"/>
      <c r="UTB129" s="409"/>
      <c r="UTC129" s="409"/>
      <c r="UTD129" s="409"/>
      <c r="UTE129" s="409"/>
      <c r="UTF129" s="409"/>
      <c r="UTG129" s="409"/>
      <c r="UTH129" s="409"/>
      <c r="UTI129" s="409"/>
      <c r="UTJ129" s="409"/>
      <c r="UTK129" s="409"/>
      <c r="UTL129" s="409"/>
      <c r="UTM129" s="409"/>
      <c r="UTN129" s="409"/>
      <c r="UTO129" s="409"/>
      <c r="UTP129" s="409"/>
      <c r="UTQ129" s="409"/>
      <c r="UTR129" s="409"/>
      <c r="UTS129" s="409"/>
      <c r="UTT129" s="409"/>
      <c r="UTU129" s="409"/>
      <c r="UTV129" s="409"/>
      <c r="UTW129" s="409"/>
      <c r="UTX129" s="409"/>
      <c r="UTY129" s="409"/>
      <c r="UTZ129" s="409"/>
      <c r="UUA129" s="409"/>
      <c r="UUB129" s="409"/>
      <c r="UUC129" s="409"/>
      <c r="UUD129" s="409"/>
      <c r="UUE129" s="409"/>
      <c r="UUF129" s="409"/>
      <c r="UUG129" s="409"/>
      <c r="UUH129" s="409"/>
      <c r="UUI129" s="409"/>
      <c r="UUJ129" s="409"/>
      <c r="UUK129" s="409"/>
      <c r="UUL129" s="409"/>
      <c r="UUM129" s="409"/>
      <c r="UUN129" s="409"/>
      <c r="UUO129" s="409"/>
      <c r="UUP129" s="409"/>
      <c r="UUQ129" s="409"/>
      <c r="UUR129" s="409"/>
      <c r="UUS129" s="409"/>
      <c r="UUT129" s="409"/>
      <c r="UUU129" s="409"/>
      <c r="UUV129" s="409"/>
      <c r="UUW129" s="409"/>
      <c r="UUX129" s="409"/>
      <c r="UUY129" s="409"/>
      <c r="UUZ129" s="409"/>
      <c r="UVA129" s="409"/>
      <c r="UVB129" s="409"/>
      <c r="UVC129" s="409"/>
      <c r="UVD129" s="409"/>
      <c r="UVE129" s="409"/>
      <c r="UVF129" s="409"/>
      <c r="UVG129" s="409"/>
      <c r="UVH129" s="409"/>
      <c r="UVI129" s="409"/>
      <c r="UVJ129" s="409"/>
      <c r="UVK129" s="409"/>
      <c r="UVL129" s="409"/>
      <c r="UVM129" s="409"/>
      <c r="UVN129" s="409"/>
      <c r="UVO129" s="409"/>
      <c r="UVP129" s="409"/>
      <c r="UVQ129" s="409"/>
      <c r="UVR129" s="409"/>
      <c r="UVS129" s="409"/>
      <c r="UVT129" s="409"/>
      <c r="UVU129" s="409"/>
      <c r="UVV129" s="409"/>
      <c r="UVW129" s="409"/>
      <c r="UVX129" s="409"/>
      <c r="UVY129" s="409"/>
      <c r="UVZ129" s="409"/>
      <c r="UWA129" s="409"/>
      <c r="UWB129" s="409"/>
      <c r="UWC129" s="409"/>
      <c r="UWD129" s="409"/>
      <c r="UWE129" s="409"/>
      <c r="UWF129" s="409"/>
      <c r="UWG129" s="409"/>
      <c r="UWH129" s="409"/>
      <c r="UWI129" s="409"/>
      <c r="UWJ129" s="409"/>
      <c r="UWK129" s="409"/>
      <c r="UWL129" s="409"/>
      <c r="UWM129" s="409"/>
      <c r="UWN129" s="409"/>
      <c r="UWO129" s="409"/>
      <c r="UWP129" s="409"/>
      <c r="UWQ129" s="409"/>
      <c r="UWR129" s="409"/>
      <c r="UWS129" s="409"/>
      <c r="UWT129" s="409"/>
      <c r="UWU129" s="409"/>
      <c r="UWV129" s="409"/>
      <c r="UWW129" s="409"/>
      <c r="UWX129" s="409"/>
      <c r="UWY129" s="409"/>
      <c r="UWZ129" s="409"/>
      <c r="UXA129" s="409"/>
      <c r="UXB129" s="409"/>
      <c r="UXC129" s="409"/>
      <c r="UXD129" s="409"/>
      <c r="UXE129" s="409"/>
      <c r="UXF129" s="409"/>
      <c r="UXG129" s="409"/>
      <c r="UXH129" s="409"/>
      <c r="UXI129" s="409"/>
      <c r="UXJ129" s="409"/>
      <c r="UXK129" s="409"/>
      <c r="UXL129" s="409"/>
      <c r="UXM129" s="409"/>
      <c r="UXN129" s="409"/>
      <c r="UXO129" s="409"/>
      <c r="UXP129" s="409"/>
      <c r="UXQ129" s="409"/>
      <c r="UXR129" s="409"/>
      <c r="UXS129" s="409"/>
      <c r="UXT129" s="409"/>
      <c r="UXU129" s="409"/>
      <c r="UXV129" s="409"/>
      <c r="UXW129" s="409"/>
      <c r="UXX129" s="409"/>
      <c r="UXY129" s="409"/>
      <c r="UXZ129" s="409"/>
      <c r="UYA129" s="409"/>
      <c r="UYB129" s="409"/>
      <c r="UYC129" s="409"/>
      <c r="UYD129" s="409"/>
      <c r="UYE129" s="409"/>
      <c r="UYF129" s="409"/>
      <c r="UYG129" s="409"/>
      <c r="UYH129" s="409"/>
      <c r="UYI129" s="409"/>
      <c r="UYJ129" s="409"/>
      <c r="UYK129" s="409"/>
      <c r="UYL129" s="409"/>
      <c r="UYM129" s="409"/>
      <c r="UYN129" s="409"/>
      <c r="UYO129" s="409"/>
      <c r="UYP129" s="409"/>
      <c r="UYQ129" s="409"/>
      <c r="UYR129" s="409"/>
      <c r="UYS129" s="409"/>
      <c r="UYT129" s="409"/>
      <c r="UYU129" s="409"/>
      <c r="UYV129" s="409"/>
      <c r="UYW129" s="409"/>
      <c r="UYX129" s="409"/>
      <c r="UYY129" s="409"/>
      <c r="UYZ129" s="409"/>
      <c r="UZA129" s="409"/>
      <c r="UZB129" s="409"/>
      <c r="UZC129" s="409"/>
      <c r="UZD129" s="409"/>
      <c r="UZE129" s="409"/>
      <c r="UZF129" s="409"/>
      <c r="UZG129" s="409"/>
      <c r="UZH129" s="409"/>
      <c r="UZI129" s="409"/>
      <c r="UZJ129" s="409"/>
      <c r="UZK129" s="409"/>
      <c r="UZL129" s="409"/>
      <c r="UZM129" s="409"/>
      <c r="UZN129" s="409"/>
      <c r="UZO129" s="409"/>
      <c r="UZP129" s="409"/>
      <c r="UZQ129" s="409"/>
      <c r="UZR129" s="409"/>
      <c r="UZS129" s="409"/>
      <c r="UZT129" s="409"/>
      <c r="UZU129" s="409"/>
      <c r="UZV129" s="409"/>
      <c r="UZW129" s="409"/>
      <c r="UZX129" s="409"/>
      <c r="UZY129" s="409"/>
      <c r="UZZ129" s="409"/>
      <c r="VAA129" s="409"/>
      <c r="VAB129" s="409"/>
      <c r="VAC129" s="409"/>
      <c r="VAD129" s="409"/>
      <c r="VAE129" s="409"/>
      <c r="VAF129" s="409"/>
      <c r="VAG129" s="409"/>
      <c r="VAH129" s="409"/>
      <c r="VAI129" s="409"/>
      <c r="VAJ129" s="409"/>
      <c r="VAK129" s="409"/>
      <c r="VAL129" s="409"/>
      <c r="VAM129" s="409"/>
      <c r="VAN129" s="409"/>
      <c r="VAO129" s="409"/>
      <c r="VAP129" s="409"/>
      <c r="VAQ129" s="409"/>
      <c r="VAR129" s="409"/>
      <c r="VAS129" s="409"/>
      <c r="VAT129" s="409"/>
      <c r="VAU129" s="409"/>
      <c r="VAV129" s="409"/>
      <c r="VAW129" s="409"/>
      <c r="VAX129" s="409"/>
      <c r="VAY129" s="409"/>
      <c r="VAZ129" s="409"/>
      <c r="VBA129" s="409"/>
      <c r="VBB129" s="409"/>
      <c r="VBC129" s="409"/>
      <c r="VBD129" s="409"/>
      <c r="VBE129" s="409"/>
      <c r="VBF129" s="409"/>
      <c r="VBG129" s="409"/>
      <c r="VBH129" s="409"/>
      <c r="VBI129" s="409"/>
      <c r="VBJ129" s="409"/>
      <c r="VBK129" s="409"/>
      <c r="VBL129" s="409"/>
      <c r="VBM129" s="409"/>
      <c r="VBN129" s="409"/>
      <c r="VBO129" s="409"/>
      <c r="VBP129" s="409"/>
      <c r="VBQ129" s="409"/>
      <c r="VBR129" s="409"/>
      <c r="VBS129" s="409"/>
      <c r="VBT129" s="409"/>
      <c r="VBU129" s="409"/>
      <c r="VBV129" s="409"/>
      <c r="VBW129" s="409"/>
      <c r="VBX129" s="409"/>
      <c r="VBY129" s="409"/>
      <c r="VBZ129" s="409"/>
      <c r="VCA129" s="409"/>
      <c r="VCB129" s="409"/>
      <c r="VCC129" s="409"/>
      <c r="VCD129" s="409"/>
      <c r="VCE129" s="409"/>
      <c r="VCF129" s="409"/>
      <c r="VCG129" s="409"/>
      <c r="VCH129" s="409"/>
      <c r="VCI129" s="409"/>
      <c r="VCJ129" s="409"/>
      <c r="VCK129" s="409"/>
      <c r="VCL129" s="409"/>
      <c r="VCM129" s="409"/>
      <c r="VCN129" s="409"/>
      <c r="VCO129" s="409"/>
      <c r="VCP129" s="409"/>
      <c r="VCQ129" s="409"/>
      <c r="VCR129" s="409"/>
      <c r="VCS129" s="409"/>
      <c r="VCT129" s="409"/>
      <c r="VCU129" s="409"/>
      <c r="VCV129" s="409"/>
      <c r="VCW129" s="409"/>
      <c r="VCX129" s="409"/>
      <c r="VCY129" s="409"/>
      <c r="VCZ129" s="409"/>
      <c r="VDA129" s="409"/>
      <c r="VDB129" s="409"/>
      <c r="VDC129" s="409"/>
      <c r="VDD129" s="409"/>
      <c r="VDE129" s="409"/>
      <c r="VDF129" s="409"/>
      <c r="VDG129" s="409"/>
      <c r="VDH129" s="409"/>
      <c r="VDI129" s="409"/>
      <c r="VDJ129" s="409"/>
      <c r="VDK129" s="409"/>
      <c r="VDL129" s="409"/>
      <c r="VDM129" s="409"/>
      <c r="VDN129" s="409"/>
      <c r="VDO129" s="409"/>
      <c r="VDP129" s="409"/>
      <c r="VDQ129" s="409"/>
      <c r="VDR129" s="409"/>
      <c r="VDS129" s="409"/>
      <c r="VDT129" s="409"/>
      <c r="VDU129" s="409"/>
      <c r="VDV129" s="409"/>
      <c r="VDW129" s="409"/>
      <c r="VDX129" s="409"/>
      <c r="VDY129" s="409"/>
      <c r="VDZ129" s="409"/>
      <c r="VEA129" s="409"/>
      <c r="VEB129" s="409"/>
      <c r="VEC129" s="409"/>
      <c r="VED129" s="409"/>
      <c r="VEE129" s="409"/>
      <c r="VEF129" s="409"/>
      <c r="VEG129" s="409"/>
      <c r="VEH129" s="409"/>
      <c r="VEI129" s="409"/>
      <c r="VEJ129" s="409"/>
      <c r="VEK129" s="409"/>
      <c r="VEL129" s="409"/>
      <c r="VEM129" s="409"/>
      <c r="VEN129" s="409"/>
      <c r="VEO129" s="409"/>
      <c r="VEP129" s="409"/>
      <c r="VEQ129" s="409"/>
      <c r="VER129" s="409"/>
      <c r="VES129" s="409"/>
      <c r="VET129" s="409"/>
      <c r="VEU129" s="409"/>
      <c r="VEV129" s="409"/>
      <c r="VEW129" s="409"/>
      <c r="VEX129" s="409"/>
      <c r="VEY129" s="409"/>
      <c r="VEZ129" s="409"/>
      <c r="VFA129" s="409"/>
      <c r="VFB129" s="409"/>
      <c r="VFC129" s="409"/>
      <c r="VFD129" s="409"/>
      <c r="VFE129" s="409"/>
      <c r="VFF129" s="409"/>
      <c r="VFG129" s="409"/>
      <c r="VFH129" s="409"/>
      <c r="VFI129" s="409"/>
      <c r="VFJ129" s="409"/>
      <c r="VFK129" s="409"/>
      <c r="VFL129" s="409"/>
      <c r="VFM129" s="409"/>
      <c r="VFN129" s="409"/>
      <c r="VFO129" s="409"/>
      <c r="VFP129" s="409"/>
      <c r="VFQ129" s="409"/>
      <c r="VFR129" s="409"/>
      <c r="VFS129" s="409"/>
      <c r="VFT129" s="409"/>
      <c r="VFU129" s="409"/>
      <c r="VFV129" s="409"/>
      <c r="VFW129" s="409"/>
      <c r="VFX129" s="409"/>
      <c r="VFY129" s="409"/>
      <c r="VFZ129" s="409"/>
      <c r="VGA129" s="409"/>
      <c r="VGB129" s="409"/>
      <c r="VGC129" s="409"/>
      <c r="VGD129" s="409"/>
      <c r="VGE129" s="409"/>
      <c r="VGF129" s="409"/>
      <c r="VGG129" s="409"/>
      <c r="VGH129" s="409"/>
      <c r="VGI129" s="409"/>
      <c r="VGJ129" s="409"/>
      <c r="VGK129" s="409"/>
      <c r="VGL129" s="409"/>
      <c r="VGM129" s="409"/>
      <c r="VGN129" s="409"/>
      <c r="VGO129" s="409"/>
      <c r="VGP129" s="409"/>
      <c r="VGQ129" s="409"/>
      <c r="VGR129" s="409"/>
      <c r="VGS129" s="409"/>
      <c r="VGT129" s="409"/>
      <c r="VGU129" s="409"/>
      <c r="VGV129" s="409"/>
      <c r="VGW129" s="409"/>
      <c r="VGX129" s="409"/>
      <c r="VGY129" s="409"/>
      <c r="VGZ129" s="409"/>
      <c r="VHA129" s="409"/>
      <c r="VHB129" s="409"/>
      <c r="VHC129" s="409"/>
      <c r="VHD129" s="409"/>
      <c r="VHE129" s="409"/>
      <c r="VHF129" s="409"/>
      <c r="VHG129" s="409"/>
      <c r="VHH129" s="409"/>
      <c r="VHI129" s="409"/>
      <c r="VHJ129" s="409"/>
      <c r="VHK129" s="409"/>
      <c r="VHL129" s="409"/>
      <c r="VHM129" s="409"/>
      <c r="VHN129" s="409"/>
      <c r="VHO129" s="409"/>
      <c r="VHP129" s="409"/>
      <c r="VHQ129" s="409"/>
      <c r="VHR129" s="409"/>
      <c r="VHS129" s="409"/>
      <c r="VHT129" s="409"/>
      <c r="VHU129" s="409"/>
      <c r="VHV129" s="409"/>
      <c r="VHW129" s="409"/>
      <c r="VHX129" s="409"/>
      <c r="VHY129" s="409"/>
      <c r="VHZ129" s="409"/>
      <c r="VIA129" s="409"/>
      <c r="VIB129" s="409"/>
      <c r="VIC129" s="409"/>
      <c r="VID129" s="409"/>
      <c r="VIE129" s="409"/>
      <c r="VIF129" s="409"/>
      <c r="VIG129" s="409"/>
      <c r="VIH129" s="409"/>
      <c r="VII129" s="409"/>
      <c r="VIJ129" s="409"/>
      <c r="VIK129" s="409"/>
      <c r="VIL129" s="409"/>
      <c r="VIM129" s="409"/>
      <c r="VIN129" s="409"/>
      <c r="VIO129" s="409"/>
      <c r="VIP129" s="409"/>
      <c r="VIQ129" s="409"/>
      <c r="VIR129" s="409"/>
      <c r="VIS129" s="409"/>
      <c r="VIT129" s="409"/>
      <c r="VIU129" s="409"/>
      <c r="VIV129" s="409"/>
      <c r="VIW129" s="409"/>
      <c r="VIX129" s="409"/>
      <c r="VIY129" s="409"/>
      <c r="VIZ129" s="409"/>
      <c r="VJA129" s="409"/>
      <c r="VJB129" s="409"/>
      <c r="VJC129" s="409"/>
      <c r="VJD129" s="409"/>
      <c r="VJE129" s="409"/>
      <c r="VJF129" s="409"/>
      <c r="VJG129" s="409"/>
      <c r="VJH129" s="409"/>
      <c r="VJI129" s="409"/>
      <c r="VJJ129" s="409"/>
      <c r="VJK129" s="409"/>
      <c r="VJL129" s="409"/>
      <c r="VJM129" s="409"/>
      <c r="VJN129" s="409"/>
      <c r="VJO129" s="409"/>
      <c r="VJP129" s="409"/>
      <c r="VJQ129" s="409"/>
      <c r="VJR129" s="409"/>
      <c r="VJS129" s="409"/>
      <c r="VJT129" s="409"/>
      <c r="VJU129" s="409"/>
      <c r="VJV129" s="409"/>
      <c r="VJW129" s="409"/>
      <c r="VJX129" s="409"/>
      <c r="VJY129" s="409"/>
      <c r="VJZ129" s="409"/>
      <c r="VKA129" s="409"/>
      <c r="VKB129" s="409"/>
      <c r="VKC129" s="409"/>
      <c r="VKD129" s="409"/>
      <c r="VKE129" s="409"/>
      <c r="VKF129" s="409"/>
      <c r="VKG129" s="409"/>
      <c r="VKH129" s="409"/>
      <c r="VKI129" s="409"/>
      <c r="VKJ129" s="409"/>
      <c r="VKK129" s="409"/>
      <c r="VKL129" s="409"/>
      <c r="VKM129" s="409"/>
      <c r="VKN129" s="409"/>
      <c r="VKO129" s="409"/>
      <c r="VKP129" s="409"/>
      <c r="VKQ129" s="409"/>
      <c r="VKR129" s="409"/>
      <c r="VKS129" s="409"/>
      <c r="VKT129" s="409"/>
      <c r="VKU129" s="409"/>
      <c r="VKV129" s="409"/>
      <c r="VKW129" s="409"/>
      <c r="VKX129" s="409"/>
      <c r="VKY129" s="409"/>
      <c r="VKZ129" s="409"/>
      <c r="VLA129" s="409"/>
      <c r="VLB129" s="409"/>
      <c r="VLC129" s="409"/>
      <c r="VLD129" s="409"/>
      <c r="VLE129" s="409"/>
      <c r="VLF129" s="409"/>
      <c r="VLG129" s="409"/>
      <c r="VLH129" s="409"/>
      <c r="VLI129" s="409"/>
      <c r="VLJ129" s="409"/>
      <c r="VLK129" s="409"/>
      <c r="VLL129" s="409"/>
      <c r="VLM129" s="409"/>
      <c r="VLN129" s="409"/>
      <c r="VLO129" s="409"/>
      <c r="VLP129" s="409"/>
      <c r="VLQ129" s="409"/>
      <c r="VLR129" s="409"/>
      <c r="VLS129" s="409"/>
      <c r="VLT129" s="409"/>
      <c r="VLU129" s="409"/>
      <c r="VLV129" s="409"/>
      <c r="VLW129" s="409"/>
      <c r="VLX129" s="409"/>
      <c r="VLY129" s="409"/>
      <c r="VLZ129" s="409"/>
      <c r="VMA129" s="409"/>
      <c r="VMB129" s="409"/>
      <c r="VMC129" s="409"/>
      <c r="VMD129" s="409"/>
      <c r="VME129" s="409"/>
      <c r="VMF129" s="409"/>
      <c r="VMG129" s="409"/>
      <c r="VMH129" s="409"/>
      <c r="VMI129" s="409"/>
      <c r="VMJ129" s="409"/>
      <c r="VMK129" s="409"/>
      <c r="VML129" s="409"/>
      <c r="VMM129" s="409"/>
      <c r="VMN129" s="409"/>
      <c r="VMO129" s="409"/>
      <c r="VMP129" s="409"/>
      <c r="VMQ129" s="409"/>
      <c r="VMR129" s="409"/>
      <c r="VMS129" s="409"/>
      <c r="VMT129" s="409"/>
      <c r="VMU129" s="409"/>
      <c r="VMV129" s="409"/>
      <c r="VMW129" s="409"/>
      <c r="VMX129" s="409"/>
      <c r="VMY129" s="409"/>
      <c r="VMZ129" s="409"/>
      <c r="VNA129" s="409"/>
      <c r="VNB129" s="409"/>
      <c r="VNC129" s="409"/>
      <c r="VND129" s="409"/>
      <c r="VNE129" s="409"/>
      <c r="VNF129" s="409"/>
      <c r="VNG129" s="409"/>
      <c r="VNH129" s="409"/>
      <c r="VNI129" s="409"/>
      <c r="VNJ129" s="409"/>
      <c r="VNK129" s="409"/>
      <c r="VNL129" s="409"/>
      <c r="VNM129" s="409"/>
      <c r="VNN129" s="409"/>
      <c r="VNO129" s="409"/>
      <c r="VNP129" s="409"/>
      <c r="VNQ129" s="409"/>
      <c r="VNR129" s="409"/>
      <c r="VNS129" s="409"/>
      <c r="VNT129" s="409"/>
      <c r="VNU129" s="409"/>
      <c r="VNV129" s="409"/>
      <c r="VNW129" s="409"/>
      <c r="VNX129" s="409"/>
      <c r="VNY129" s="409"/>
      <c r="VNZ129" s="409"/>
      <c r="VOA129" s="409"/>
      <c r="VOB129" s="409"/>
      <c r="VOC129" s="409"/>
      <c r="VOD129" s="409"/>
      <c r="VOE129" s="409"/>
      <c r="VOF129" s="409"/>
      <c r="VOG129" s="409"/>
      <c r="VOH129" s="409"/>
      <c r="VOI129" s="409"/>
      <c r="VOJ129" s="409"/>
      <c r="VOK129" s="409"/>
      <c r="VOL129" s="409"/>
      <c r="VOM129" s="409"/>
      <c r="VON129" s="409"/>
      <c r="VOO129" s="409"/>
      <c r="VOP129" s="409"/>
      <c r="VOQ129" s="409"/>
      <c r="VOR129" s="409"/>
      <c r="VOS129" s="409"/>
      <c r="VOT129" s="409"/>
      <c r="VOU129" s="409"/>
      <c r="VOV129" s="409"/>
      <c r="VOW129" s="409"/>
      <c r="VOX129" s="409"/>
      <c r="VOY129" s="409"/>
      <c r="VOZ129" s="409"/>
      <c r="VPA129" s="409"/>
      <c r="VPB129" s="409"/>
      <c r="VPC129" s="409"/>
      <c r="VPD129" s="409"/>
      <c r="VPE129" s="409"/>
      <c r="VPF129" s="409"/>
      <c r="VPG129" s="409"/>
      <c r="VPH129" s="409"/>
      <c r="VPI129" s="409"/>
      <c r="VPJ129" s="409"/>
      <c r="VPK129" s="409"/>
      <c r="VPL129" s="409"/>
      <c r="VPM129" s="409"/>
      <c r="VPN129" s="409"/>
      <c r="VPO129" s="409"/>
      <c r="VPP129" s="409"/>
      <c r="VPQ129" s="409"/>
      <c r="VPR129" s="409"/>
      <c r="VPS129" s="409"/>
      <c r="VPT129" s="409"/>
      <c r="VPU129" s="409"/>
      <c r="VPV129" s="409"/>
      <c r="VPW129" s="409"/>
      <c r="VPX129" s="409"/>
      <c r="VPY129" s="409"/>
      <c r="VPZ129" s="409"/>
      <c r="VQA129" s="409"/>
      <c r="VQB129" s="409"/>
      <c r="VQC129" s="409"/>
      <c r="VQD129" s="409"/>
      <c r="VQE129" s="409"/>
      <c r="VQF129" s="409"/>
      <c r="VQG129" s="409"/>
      <c r="VQH129" s="409"/>
      <c r="VQI129" s="409"/>
      <c r="VQJ129" s="409"/>
      <c r="VQK129" s="409"/>
      <c r="VQL129" s="409"/>
      <c r="VQM129" s="409"/>
      <c r="VQN129" s="409"/>
      <c r="VQO129" s="409"/>
      <c r="VQP129" s="409"/>
      <c r="VQQ129" s="409"/>
      <c r="VQR129" s="409"/>
      <c r="VQS129" s="409"/>
      <c r="VQT129" s="409"/>
      <c r="VQU129" s="409"/>
      <c r="VQV129" s="409"/>
      <c r="VQW129" s="409"/>
      <c r="VQX129" s="409"/>
      <c r="VQY129" s="409"/>
      <c r="VQZ129" s="409"/>
      <c r="VRA129" s="409"/>
      <c r="VRB129" s="409"/>
      <c r="VRC129" s="409"/>
      <c r="VRD129" s="409"/>
      <c r="VRE129" s="409"/>
      <c r="VRF129" s="409"/>
      <c r="VRG129" s="409"/>
      <c r="VRH129" s="409"/>
      <c r="VRI129" s="409"/>
      <c r="VRJ129" s="409"/>
      <c r="VRK129" s="409"/>
      <c r="VRL129" s="409"/>
      <c r="VRM129" s="409"/>
      <c r="VRN129" s="409"/>
      <c r="VRO129" s="409"/>
      <c r="VRP129" s="409"/>
      <c r="VRQ129" s="409"/>
      <c r="VRR129" s="409"/>
      <c r="VRS129" s="409"/>
      <c r="VRT129" s="409"/>
      <c r="VRU129" s="409"/>
      <c r="VRV129" s="409"/>
      <c r="VRW129" s="409"/>
      <c r="VRX129" s="409"/>
      <c r="VRY129" s="409"/>
      <c r="VRZ129" s="409"/>
      <c r="VSA129" s="409"/>
      <c r="VSB129" s="409"/>
      <c r="VSC129" s="409"/>
      <c r="VSD129" s="409"/>
      <c r="VSE129" s="409"/>
      <c r="VSF129" s="409"/>
      <c r="VSG129" s="409"/>
      <c r="VSH129" s="409"/>
      <c r="VSI129" s="409"/>
      <c r="VSJ129" s="409"/>
      <c r="VSK129" s="409"/>
      <c r="VSL129" s="409"/>
      <c r="VSM129" s="409"/>
      <c r="VSN129" s="409"/>
      <c r="VSO129" s="409"/>
      <c r="VSP129" s="409"/>
      <c r="VSQ129" s="409"/>
      <c r="VSR129" s="409"/>
      <c r="VSS129" s="409"/>
      <c r="VST129" s="409"/>
      <c r="VSU129" s="409"/>
      <c r="VSV129" s="409"/>
      <c r="VSW129" s="409"/>
      <c r="VSX129" s="409"/>
      <c r="VSY129" s="409"/>
      <c r="VSZ129" s="409"/>
      <c r="VTA129" s="409"/>
      <c r="VTB129" s="409"/>
      <c r="VTC129" s="409"/>
      <c r="VTD129" s="409"/>
      <c r="VTE129" s="409"/>
      <c r="VTF129" s="409"/>
      <c r="VTG129" s="409"/>
      <c r="VTH129" s="409"/>
      <c r="VTI129" s="409"/>
      <c r="VTJ129" s="409"/>
      <c r="VTK129" s="409"/>
      <c r="VTL129" s="409"/>
      <c r="VTM129" s="409"/>
      <c r="VTN129" s="409"/>
      <c r="VTO129" s="409"/>
      <c r="VTP129" s="409"/>
      <c r="VTQ129" s="409"/>
      <c r="VTR129" s="409"/>
      <c r="VTS129" s="409"/>
      <c r="VTT129" s="409"/>
      <c r="VTU129" s="409"/>
      <c r="VTV129" s="409"/>
      <c r="VTW129" s="409"/>
      <c r="VTX129" s="409"/>
      <c r="VTY129" s="409"/>
      <c r="VTZ129" s="409"/>
      <c r="VUA129" s="409"/>
      <c r="VUB129" s="409"/>
      <c r="VUC129" s="409"/>
      <c r="VUD129" s="409"/>
      <c r="VUE129" s="409"/>
      <c r="VUF129" s="409"/>
      <c r="VUG129" s="409"/>
      <c r="VUH129" s="409"/>
      <c r="VUI129" s="409"/>
      <c r="VUJ129" s="409"/>
      <c r="VUK129" s="409"/>
      <c r="VUL129" s="409"/>
      <c r="VUM129" s="409"/>
      <c r="VUN129" s="409"/>
      <c r="VUO129" s="409"/>
      <c r="VUP129" s="409"/>
      <c r="VUQ129" s="409"/>
      <c r="VUR129" s="409"/>
      <c r="VUS129" s="409"/>
      <c r="VUT129" s="409"/>
      <c r="VUU129" s="409"/>
      <c r="VUV129" s="409"/>
      <c r="VUW129" s="409"/>
      <c r="VUX129" s="409"/>
      <c r="VUY129" s="409"/>
      <c r="VUZ129" s="409"/>
      <c r="VVA129" s="409"/>
      <c r="VVB129" s="409"/>
      <c r="VVC129" s="409"/>
      <c r="VVD129" s="409"/>
      <c r="VVE129" s="409"/>
      <c r="VVF129" s="409"/>
      <c r="VVG129" s="409"/>
      <c r="VVH129" s="409"/>
      <c r="VVI129" s="409"/>
      <c r="VVJ129" s="409"/>
      <c r="VVK129" s="409"/>
      <c r="VVL129" s="409"/>
      <c r="VVM129" s="409"/>
      <c r="VVN129" s="409"/>
      <c r="VVO129" s="409"/>
      <c r="VVP129" s="409"/>
      <c r="VVQ129" s="409"/>
      <c r="VVR129" s="409"/>
      <c r="VVS129" s="409"/>
      <c r="VVT129" s="409"/>
      <c r="VVU129" s="409"/>
      <c r="VVV129" s="409"/>
      <c r="VVW129" s="409"/>
      <c r="VVX129" s="409"/>
      <c r="VVY129" s="409"/>
      <c r="VVZ129" s="409"/>
      <c r="VWA129" s="409"/>
      <c r="VWB129" s="409"/>
      <c r="VWC129" s="409"/>
      <c r="VWD129" s="409"/>
      <c r="VWE129" s="409"/>
      <c r="VWF129" s="409"/>
      <c r="VWG129" s="409"/>
      <c r="VWH129" s="409"/>
      <c r="VWI129" s="409"/>
      <c r="VWJ129" s="409"/>
      <c r="VWK129" s="409"/>
      <c r="VWL129" s="409"/>
      <c r="VWM129" s="409"/>
      <c r="VWN129" s="409"/>
      <c r="VWO129" s="409"/>
      <c r="VWP129" s="409"/>
      <c r="VWQ129" s="409"/>
      <c r="VWR129" s="409"/>
      <c r="VWS129" s="409"/>
      <c r="VWT129" s="409"/>
      <c r="VWU129" s="409"/>
      <c r="VWV129" s="409"/>
      <c r="VWW129" s="409"/>
      <c r="VWX129" s="409"/>
      <c r="VWY129" s="409"/>
      <c r="VWZ129" s="409"/>
      <c r="VXA129" s="409"/>
      <c r="VXB129" s="409"/>
      <c r="VXC129" s="409"/>
      <c r="VXD129" s="409"/>
      <c r="VXE129" s="409"/>
      <c r="VXF129" s="409"/>
      <c r="VXG129" s="409"/>
      <c r="VXH129" s="409"/>
      <c r="VXI129" s="409"/>
      <c r="VXJ129" s="409"/>
      <c r="VXK129" s="409"/>
      <c r="VXL129" s="409"/>
      <c r="VXM129" s="409"/>
      <c r="VXN129" s="409"/>
      <c r="VXO129" s="409"/>
      <c r="VXP129" s="409"/>
      <c r="VXQ129" s="409"/>
      <c r="VXR129" s="409"/>
      <c r="VXS129" s="409"/>
      <c r="VXT129" s="409"/>
      <c r="VXU129" s="409"/>
      <c r="VXV129" s="409"/>
      <c r="VXW129" s="409"/>
      <c r="VXX129" s="409"/>
      <c r="VXY129" s="409"/>
      <c r="VXZ129" s="409"/>
      <c r="VYA129" s="409"/>
      <c r="VYB129" s="409"/>
      <c r="VYC129" s="409"/>
      <c r="VYD129" s="409"/>
      <c r="VYE129" s="409"/>
      <c r="VYF129" s="409"/>
      <c r="VYG129" s="409"/>
      <c r="VYH129" s="409"/>
      <c r="VYI129" s="409"/>
      <c r="VYJ129" s="409"/>
      <c r="VYK129" s="409"/>
      <c r="VYL129" s="409"/>
      <c r="VYM129" s="409"/>
      <c r="VYN129" s="409"/>
      <c r="VYO129" s="409"/>
      <c r="VYP129" s="409"/>
      <c r="VYQ129" s="409"/>
      <c r="VYR129" s="409"/>
      <c r="VYS129" s="409"/>
      <c r="VYT129" s="409"/>
      <c r="VYU129" s="409"/>
      <c r="VYV129" s="409"/>
      <c r="VYW129" s="409"/>
      <c r="VYX129" s="409"/>
      <c r="VYY129" s="409"/>
      <c r="VYZ129" s="409"/>
      <c r="VZA129" s="409"/>
      <c r="VZB129" s="409"/>
      <c r="VZC129" s="409"/>
      <c r="VZD129" s="409"/>
      <c r="VZE129" s="409"/>
      <c r="VZF129" s="409"/>
      <c r="VZG129" s="409"/>
      <c r="VZH129" s="409"/>
      <c r="VZI129" s="409"/>
      <c r="VZJ129" s="409"/>
      <c r="VZK129" s="409"/>
      <c r="VZL129" s="409"/>
      <c r="VZM129" s="409"/>
      <c r="VZN129" s="409"/>
      <c r="VZO129" s="409"/>
      <c r="VZP129" s="409"/>
      <c r="VZQ129" s="409"/>
      <c r="VZR129" s="409"/>
      <c r="VZS129" s="409"/>
      <c r="VZT129" s="409"/>
      <c r="VZU129" s="409"/>
      <c r="VZV129" s="409"/>
      <c r="VZW129" s="409"/>
      <c r="VZX129" s="409"/>
      <c r="VZY129" s="409"/>
      <c r="VZZ129" s="409"/>
      <c r="WAA129" s="409"/>
      <c r="WAB129" s="409"/>
      <c r="WAC129" s="409"/>
      <c r="WAD129" s="409"/>
      <c r="WAE129" s="409"/>
      <c r="WAF129" s="409"/>
      <c r="WAG129" s="409"/>
      <c r="WAH129" s="409"/>
      <c r="WAI129" s="409"/>
      <c r="WAJ129" s="409"/>
      <c r="WAK129" s="409"/>
      <c r="WAL129" s="409"/>
      <c r="WAM129" s="409"/>
      <c r="WAN129" s="409"/>
      <c r="WAO129" s="409"/>
      <c r="WAP129" s="409"/>
      <c r="WAQ129" s="409"/>
      <c r="WAR129" s="409"/>
      <c r="WAS129" s="409"/>
      <c r="WAT129" s="409"/>
      <c r="WAU129" s="409"/>
      <c r="WAV129" s="409"/>
      <c r="WAW129" s="409"/>
      <c r="WAX129" s="409"/>
      <c r="WAY129" s="409"/>
      <c r="WAZ129" s="409"/>
      <c r="WBA129" s="409"/>
      <c r="WBB129" s="409"/>
      <c r="WBC129" s="409"/>
      <c r="WBD129" s="409"/>
      <c r="WBE129" s="409"/>
      <c r="WBF129" s="409"/>
      <c r="WBG129" s="409"/>
      <c r="WBH129" s="409"/>
      <c r="WBI129" s="409"/>
      <c r="WBJ129" s="409"/>
      <c r="WBK129" s="409"/>
      <c r="WBL129" s="409"/>
      <c r="WBM129" s="409"/>
      <c r="WBN129" s="409"/>
      <c r="WBO129" s="409"/>
      <c r="WBP129" s="409"/>
      <c r="WBQ129" s="409"/>
      <c r="WBR129" s="409"/>
      <c r="WBS129" s="409"/>
      <c r="WBT129" s="409"/>
      <c r="WBU129" s="409"/>
      <c r="WBV129" s="409"/>
      <c r="WBW129" s="409"/>
      <c r="WBX129" s="409"/>
      <c r="WBY129" s="409"/>
      <c r="WBZ129" s="409"/>
      <c r="WCA129" s="409"/>
      <c r="WCB129" s="409"/>
      <c r="WCC129" s="409"/>
      <c r="WCD129" s="409"/>
      <c r="WCE129" s="409"/>
      <c r="WCF129" s="409"/>
      <c r="WCG129" s="409"/>
      <c r="WCH129" s="409"/>
      <c r="WCI129" s="409"/>
      <c r="WCJ129" s="409"/>
      <c r="WCK129" s="409"/>
      <c r="WCL129" s="409"/>
      <c r="WCM129" s="409"/>
      <c r="WCN129" s="409"/>
      <c r="WCO129" s="409"/>
      <c r="WCP129" s="409"/>
      <c r="WCQ129" s="409"/>
      <c r="WCR129" s="409"/>
      <c r="WCS129" s="409"/>
      <c r="WCT129" s="409"/>
      <c r="WCU129" s="409"/>
      <c r="WCV129" s="409"/>
      <c r="WCW129" s="409"/>
      <c r="WCX129" s="409"/>
      <c r="WCY129" s="409"/>
      <c r="WCZ129" s="409"/>
      <c r="WDA129" s="409"/>
      <c r="WDB129" s="409"/>
      <c r="WDC129" s="409"/>
      <c r="WDD129" s="409"/>
      <c r="WDE129" s="409"/>
      <c r="WDF129" s="409"/>
      <c r="WDG129" s="409"/>
      <c r="WDH129" s="409"/>
      <c r="WDI129" s="409"/>
      <c r="WDJ129" s="409"/>
      <c r="WDK129" s="409"/>
      <c r="WDL129" s="409"/>
      <c r="WDM129" s="409"/>
      <c r="WDN129" s="409"/>
      <c r="WDO129" s="409"/>
      <c r="WDP129" s="409"/>
      <c r="WDQ129" s="409"/>
      <c r="WDR129" s="409"/>
      <c r="WDS129" s="409"/>
      <c r="WDT129" s="409"/>
      <c r="WDU129" s="409"/>
      <c r="WDV129" s="409"/>
      <c r="WDW129" s="409"/>
      <c r="WDX129" s="409"/>
      <c r="WDY129" s="409"/>
      <c r="WDZ129" s="409"/>
      <c r="WEA129" s="409"/>
      <c r="WEB129" s="409"/>
      <c r="WEC129" s="409"/>
      <c r="WED129" s="409"/>
      <c r="WEE129" s="409"/>
      <c r="WEF129" s="409"/>
      <c r="WEG129" s="409"/>
      <c r="WEH129" s="409"/>
      <c r="WEI129" s="409"/>
      <c r="WEJ129" s="409"/>
      <c r="WEK129" s="409"/>
      <c r="WEL129" s="409"/>
      <c r="WEM129" s="409"/>
      <c r="WEN129" s="409"/>
      <c r="WEO129" s="409"/>
      <c r="WEP129" s="409"/>
      <c r="WEQ129" s="409"/>
      <c r="WER129" s="409"/>
      <c r="WES129" s="409"/>
      <c r="WET129" s="409"/>
      <c r="WEU129" s="409"/>
      <c r="WEV129" s="409"/>
      <c r="WEW129" s="409"/>
      <c r="WEX129" s="409"/>
      <c r="WEY129" s="409"/>
      <c r="WEZ129" s="409"/>
      <c r="WFA129" s="409"/>
      <c r="WFB129" s="409"/>
      <c r="WFC129" s="409"/>
      <c r="WFD129" s="409"/>
      <c r="WFE129" s="409"/>
      <c r="WFF129" s="409"/>
      <c r="WFG129" s="409"/>
      <c r="WFH129" s="409"/>
      <c r="WFI129" s="409"/>
      <c r="WFJ129" s="409"/>
      <c r="WFK129" s="409"/>
      <c r="WFL129" s="409"/>
      <c r="WFM129" s="409"/>
      <c r="WFN129" s="409"/>
      <c r="WFO129" s="409"/>
      <c r="WFP129" s="409"/>
      <c r="WFQ129" s="409"/>
      <c r="WFR129" s="409"/>
      <c r="WFS129" s="409"/>
      <c r="WFT129" s="409"/>
      <c r="WFU129" s="409"/>
      <c r="WFV129" s="409"/>
      <c r="WFW129" s="409"/>
      <c r="WFX129" s="409"/>
      <c r="WFY129" s="409"/>
      <c r="WFZ129" s="409"/>
      <c r="WGA129" s="409"/>
      <c r="WGB129" s="409"/>
      <c r="WGC129" s="409"/>
      <c r="WGD129" s="409"/>
      <c r="WGE129" s="409"/>
      <c r="WGF129" s="409"/>
      <c r="WGG129" s="409"/>
      <c r="WGH129" s="409"/>
      <c r="WGI129" s="409"/>
      <c r="WGJ129" s="409"/>
      <c r="WGK129" s="409"/>
      <c r="WGL129" s="409"/>
      <c r="WGM129" s="409"/>
      <c r="WGN129" s="409"/>
      <c r="WGO129" s="409"/>
      <c r="WGP129" s="409"/>
      <c r="WGQ129" s="409"/>
      <c r="WGR129" s="409"/>
      <c r="WGS129" s="409"/>
      <c r="WGT129" s="409"/>
      <c r="WGU129" s="409"/>
      <c r="WGV129" s="409"/>
      <c r="WGW129" s="409"/>
      <c r="WGX129" s="409"/>
      <c r="WGY129" s="409"/>
      <c r="WGZ129" s="409"/>
      <c r="WHA129" s="409"/>
      <c r="WHB129" s="409"/>
      <c r="WHC129" s="409"/>
      <c r="WHD129" s="409"/>
      <c r="WHE129" s="409"/>
      <c r="WHF129" s="409"/>
      <c r="WHG129" s="409"/>
      <c r="WHH129" s="409"/>
      <c r="WHI129" s="409"/>
      <c r="WHJ129" s="409"/>
      <c r="WHK129" s="409"/>
      <c r="WHL129" s="409"/>
      <c r="WHM129" s="409"/>
      <c r="WHN129" s="409"/>
      <c r="WHO129" s="409"/>
      <c r="WHP129" s="409"/>
      <c r="WHQ129" s="409"/>
      <c r="WHR129" s="409"/>
      <c r="WHS129" s="409"/>
      <c r="WHT129" s="409"/>
      <c r="WHU129" s="409"/>
      <c r="WHV129" s="409"/>
      <c r="WHW129" s="409"/>
      <c r="WHX129" s="409"/>
      <c r="WHY129" s="409"/>
      <c r="WHZ129" s="409"/>
      <c r="WIA129" s="409"/>
      <c r="WIB129" s="409"/>
      <c r="WIC129" s="409"/>
      <c r="WID129" s="409"/>
      <c r="WIE129" s="409"/>
      <c r="WIF129" s="409"/>
      <c r="WIG129" s="409"/>
      <c r="WIH129" s="409"/>
      <c r="WII129" s="409"/>
      <c r="WIJ129" s="409"/>
      <c r="WIK129" s="409"/>
      <c r="WIL129" s="409"/>
      <c r="WIM129" s="409"/>
      <c r="WIN129" s="409"/>
      <c r="WIO129" s="409"/>
      <c r="WIP129" s="409"/>
      <c r="WIQ129" s="409"/>
      <c r="WIR129" s="409"/>
      <c r="WIS129" s="409"/>
      <c r="WIT129" s="409"/>
      <c r="WIU129" s="409"/>
      <c r="WIV129" s="409"/>
      <c r="WIW129" s="409"/>
      <c r="WIX129" s="409"/>
      <c r="WIY129" s="409"/>
      <c r="WIZ129" s="409"/>
      <c r="WJA129" s="409"/>
      <c r="WJB129" s="409"/>
      <c r="WJC129" s="409"/>
      <c r="WJD129" s="409"/>
      <c r="WJE129" s="409"/>
      <c r="WJF129" s="409"/>
      <c r="WJG129" s="409"/>
      <c r="WJH129" s="409"/>
      <c r="WJI129" s="409"/>
      <c r="WJJ129" s="409"/>
      <c r="WJK129" s="409"/>
      <c r="WJL129" s="409"/>
      <c r="WJM129" s="409"/>
      <c r="WJN129" s="409"/>
      <c r="WJO129" s="409"/>
      <c r="WJP129" s="409"/>
      <c r="WJQ129" s="409"/>
      <c r="WJR129" s="409"/>
      <c r="WJS129" s="409"/>
      <c r="WJT129" s="409"/>
      <c r="WJU129" s="409"/>
      <c r="WJV129" s="409"/>
      <c r="WJW129" s="409"/>
      <c r="WJX129" s="409"/>
      <c r="WJY129" s="409"/>
      <c r="WJZ129" s="409"/>
      <c r="WKA129" s="409"/>
      <c r="WKB129" s="409"/>
      <c r="WKC129" s="409"/>
      <c r="WKD129" s="409"/>
      <c r="WKE129" s="409"/>
      <c r="WKF129" s="409"/>
      <c r="WKG129" s="409"/>
      <c r="WKH129" s="409"/>
      <c r="WKI129" s="409"/>
      <c r="WKJ129" s="409"/>
      <c r="WKK129" s="409"/>
      <c r="WKL129" s="409"/>
      <c r="WKM129" s="409"/>
      <c r="WKN129" s="409"/>
      <c r="WKO129" s="409"/>
      <c r="WKP129" s="409"/>
      <c r="WKQ129" s="409"/>
      <c r="WKR129" s="409"/>
      <c r="WKS129" s="409"/>
      <c r="WKT129" s="409"/>
      <c r="WKU129" s="409"/>
      <c r="WKV129" s="409"/>
      <c r="WKW129" s="409"/>
      <c r="WKX129" s="409"/>
      <c r="WKY129" s="409"/>
      <c r="WKZ129" s="409"/>
      <c r="WLA129" s="409"/>
      <c r="WLB129" s="409"/>
      <c r="WLC129" s="409"/>
      <c r="WLD129" s="409"/>
      <c r="WLE129" s="409"/>
      <c r="WLF129" s="409"/>
      <c r="WLG129" s="409"/>
      <c r="WLH129" s="409"/>
      <c r="WLI129" s="409"/>
      <c r="WLJ129" s="409"/>
      <c r="WLK129" s="409"/>
      <c r="WLL129" s="409"/>
      <c r="WLM129" s="409"/>
      <c r="WLN129" s="409"/>
      <c r="WLO129" s="409"/>
      <c r="WLP129" s="409"/>
      <c r="WLQ129" s="409"/>
      <c r="WLR129" s="409"/>
      <c r="WLS129" s="409"/>
      <c r="WLT129" s="409"/>
      <c r="WLU129" s="409"/>
      <c r="WLV129" s="409"/>
      <c r="WLW129" s="409"/>
      <c r="WLX129" s="409"/>
      <c r="WLY129" s="409"/>
      <c r="WLZ129" s="409"/>
      <c r="WMA129" s="409"/>
      <c r="WMB129" s="409"/>
      <c r="WMC129" s="409"/>
      <c r="WMD129" s="409"/>
      <c r="WME129" s="409"/>
      <c r="WMF129" s="409"/>
      <c r="WMG129" s="409"/>
      <c r="WMH129" s="409"/>
      <c r="WMI129" s="409"/>
      <c r="WMJ129" s="409"/>
      <c r="WMK129" s="409"/>
      <c r="WML129" s="409"/>
      <c r="WMM129" s="409"/>
      <c r="WMN129" s="409"/>
      <c r="WMO129" s="409"/>
      <c r="WMP129" s="409"/>
      <c r="WMQ129" s="409"/>
      <c r="WMR129" s="409"/>
      <c r="WMS129" s="409"/>
      <c r="WMT129" s="409"/>
      <c r="WMU129" s="409"/>
      <c r="WMV129" s="409"/>
      <c r="WMW129" s="409"/>
      <c r="WMX129" s="409"/>
      <c r="WMY129" s="409"/>
      <c r="WMZ129" s="409"/>
      <c r="WNA129" s="409"/>
      <c r="WNB129" s="409"/>
      <c r="WNC129" s="409"/>
      <c r="WND129" s="409"/>
      <c r="WNE129" s="409"/>
      <c r="WNF129" s="409"/>
      <c r="WNG129" s="409"/>
      <c r="WNH129" s="409"/>
      <c r="WNI129" s="409"/>
      <c r="WNJ129" s="409"/>
      <c r="WNK129" s="409"/>
      <c r="WNL129" s="409"/>
      <c r="WNM129" s="409"/>
      <c r="WNN129" s="409"/>
      <c r="WNO129" s="409"/>
      <c r="WNP129" s="409"/>
      <c r="WNQ129" s="409"/>
      <c r="WNR129" s="409"/>
      <c r="WNS129" s="409"/>
      <c r="WNT129" s="409"/>
      <c r="WNU129" s="409"/>
      <c r="WNV129" s="409"/>
      <c r="WNW129" s="409"/>
      <c r="WNX129" s="409"/>
      <c r="WNY129" s="409"/>
      <c r="WNZ129" s="409"/>
      <c r="WOA129" s="409"/>
      <c r="WOB129" s="409"/>
      <c r="WOC129" s="409"/>
      <c r="WOD129" s="409"/>
      <c r="WOE129" s="409"/>
      <c r="WOF129" s="409"/>
      <c r="WOG129" s="409"/>
      <c r="WOH129" s="409"/>
      <c r="WOI129" s="409"/>
      <c r="WOJ129" s="409"/>
      <c r="WOK129" s="409"/>
      <c r="WOL129" s="409"/>
      <c r="WOM129" s="409"/>
      <c r="WON129" s="409"/>
      <c r="WOO129" s="409"/>
      <c r="WOP129" s="409"/>
      <c r="WOQ129" s="409"/>
      <c r="WOR129" s="409"/>
      <c r="WOS129" s="409"/>
      <c r="WOT129" s="409"/>
      <c r="WOU129" s="409"/>
      <c r="WOV129" s="409"/>
      <c r="WOW129" s="409"/>
      <c r="WOX129" s="409"/>
      <c r="WOY129" s="409"/>
      <c r="WOZ129" s="409"/>
      <c r="WPA129" s="409"/>
      <c r="WPB129" s="409"/>
      <c r="WPC129" s="409"/>
      <c r="WPD129" s="409"/>
      <c r="WPE129" s="409"/>
      <c r="WPF129" s="409"/>
      <c r="WPG129" s="409"/>
      <c r="WPH129" s="409"/>
      <c r="WPI129" s="409"/>
      <c r="WPJ129" s="409"/>
      <c r="WPK129" s="409"/>
      <c r="WPL129" s="409"/>
      <c r="WPM129" s="409"/>
      <c r="WPN129" s="409"/>
      <c r="WPO129" s="409"/>
      <c r="WPP129" s="409"/>
      <c r="WPQ129" s="409"/>
      <c r="WPR129" s="409"/>
      <c r="WPS129" s="409"/>
      <c r="WPT129" s="409"/>
      <c r="WPU129" s="409"/>
      <c r="WPV129" s="409"/>
      <c r="WPW129" s="409"/>
      <c r="WPX129" s="409"/>
      <c r="WPY129" s="409"/>
      <c r="WPZ129" s="409"/>
      <c r="WQA129" s="409"/>
      <c r="WQB129" s="409"/>
      <c r="WQC129" s="409"/>
      <c r="WQD129" s="409"/>
      <c r="WQE129" s="409"/>
      <c r="WQF129" s="409"/>
      <c r="WQG129" s="409"/>
      <c r="WQH129" s="409"/>
      <c r="WQI129" s="409"/>
      <c r="WQJ129" s="409"/>
      <c r="WQK129" s="409"/>
      <c r="WQL129" s="409"/>
      <c r="WQM129" s="409"/>
      <c r="WQN129" s="409"/>
      <c r="WQO129" s="409"/>
      <c r="WQP129" s="409"/>
      <c r="WQQ129" s="409"/>
      <c r="WQR129" s="409"/>
      <c r="WQS129" s="409"/>
      <c r="WQT129" s="409"/>
      <c r="WQU129" s="409"/>
      <c r="WQV129" s="409"/>
      <c r="WQW129" s="409"/>
      <c r="WQX129" s="409"/>
      <c r="WQY129" s="409"/>
      <c r="WQZ129" s="409"/>
      <c r="WRA129" s="409"/>
      <c r="WRB129" s="409"/>
      <c r="WRC129" s="409"/>
      <c r="WRD129" s="409"/>
      <c r="WRE129" s="409"/>
      <c r="WRF129" s="409"/>
      <c r="WRG129" s="409"/>
      <c r="WRH129" s="409"/>
      <c r="WRI129" s="409"/>
      <c r="WRJ129" s="409"/>
      <c r="WRK129" s="409"/>
      <c r="WRL129" s="409"/>
      <c r="WRM129" s="409"/>
      <c r="WRN129" s="409"/>
      <c r="WRO129" s="409"/>
      <c r="WRP129" s="409"/>
      <c r="WRQ129" s="409"/>
      <c r="WRR129" s="409"/>
      <c r="WRS129" s="409"/>
      <c r="WRT129" s="409"/>
      <c r="WRU129" s="409"/>
      <c r="WRV129" s="409"/>
      <c r="WRW129" s="409"/>
      <c r="WRX129" s="409"/>
      <c r="WRY129" s="409"/>
      <c r="WRZ129" s="409"/>
      <c r="WSA129" s="409"/>
      <c r="WSB129" s="409"/>
      <c r="WSC129" s="409"/>
      <c r="WSD129" s="409"/>
      <c r="WSE129" s="409"/>
      <c r="WSF129" s="409"/>
      <c r="WSG129" s="409"/>
      <c r="WSH129" s="409"/>
      <c r="WSI129" s="409"/>
      <c r="WSJ129" s="409"/>
      <c r="WSK129" s="409"/>
      <c r="WSL129" s="409"/>
      <c r="WSM129" s="409"/>
      <c r="WSN129" s="409"/>
      <c r="WSO129" s="409"/>
      <c r="WSP129" s="409"/>
      <c r="WSQ129" s="409"/>
      <c r="WSR129" s="409"/>
      <c r="WSS129" s="409"/>
      <c r="WST129" s="409"/>
      <c r="WSU129" s="409"/>
      <c r="WSV129" s="409"/>
      <c r="WSW129" s="409"/>
      <c r="WSX129" s="409"/>
      <c r="WSY129" s="409"/>
      <c r="WSZ129" s="409"/>
      <c r="WTA129" s="409"/>
      <c r="WTB129" s="409"/>
      <c r="WTC129" s="409"/>
      <c r="WTD129" s="409"/>
      <c r="WTE129" s="409"/>
      <c r="WTF129" s="409"/>
      <c r="WTG129" s="409"/>
      <c r="WTH129" s="409"/>
      <c r="WTI129" s="409"/>
      <c r="WTJ129" s="409"/>
      <c r="WTK129" s="409"/>
      <c r="WTL129" s="409"/>
      <c r="WTM129" s="409"/>
      <c r="WTN129" s="409"/>
      <c r="WTO129" s="409"/>
      <c r="WTP129" s="409"/>
      <c r="WTQ129" s="409"/>
      <c r="WTR129" s="409"/>
      <c r="WTS129" s="409"/>
      <c r="WTT129" s="409"/>
      <c r="WTU129" s="409"/>
      <c r="WTV129" s="409"/>
      <c r="WTW129" s="409"/>
      <c r="WTX129" s="409"/>
      <c r="WTY129" s="409"/>
      <c r="WTZ129" s="409"/>
      <c r="WUA129" s="409"/>
      <c r="WUB129" s="409"/>
      <c r="WUC129" s="409"/>
      <c r="WUD129" s="409"/>
      <c r="WUE129" s="409"/>
      <c r="WUF129" s="409"/>
      <c r="WUG129" s="409"/>
      <c r="WUH129" s="409"/>
      <c r="WUI129" s="409"/>
      <c r="WUJ129" s="409"/>
      <c r="WUK129" s="409"/>
      <c r="WUL129" s="409"/>
      <c r="WUM129" s="409"/>
      <c r="WUN129" s="409"/>
      <c r="WUO129" s="409"/>
      <c r="WUP129" s="409"/>
      <c r="WUQ129" s="409"/>
      <c r="WUR129" s="409"/>
      <c r="WUS129" s="409"/>
      <c r="WUT129" s="409"/>
      <c r="WUU129" s="409"/>
      <c r="WUV129" s="409"/>
      <c r="WUW129" s="409"/>
      <c r="WUX129" s="409"/>
      <c r="WUY129" s="409"/>
      <c r="WUZ129" s="409"/>
      <c r="WVA129" s="409"/>
      <c r="WVB129" s="409"/>
      <c r="WVC129" s="409"/>
      <c r="WVD129" s="409"/>
      <c r="WVE129" s="409"/>
      <c r="WVF129" s="409"/>
      <c r="WVG129" s="409"/>
      <c r="WVH129" s="409"/>
      <c r="WVI129" s="409"/>
      <c r="WVJ129" s="409"/>
      <c r="WVK129" s="409"/>
      <c r="WVL129" s="409"/>
      <c r="WVM129" s="409"/>
      <c r="WVN129" s="409"/>
      <c r="WVO129" s="409"/>
      <c r="WVP129" s="409"/>
      <c r="WVQ129" s="409"/>
      <c r="WVR129" s="409"/>
      <c r="WVS129" s="409"/>
      <c r="WVT129" s="409"/>
      <c r="WVU129" s="409"/>
      <c r="WVV129" s="409"/>
      <c r="WVW129" s="409"/>
      <c r="WVX129" s="409"/>
      <c r="WVY129" s="409"/>
      <c r="WVZ129" s="409"/>
      <c r="WWA129" s="409"/>
      <c r="WWB129" s="409"/>
      <c r="WWC129" s="409"/>
      <c r="WWD129" s="409"/>
      <c r="WWE129" s="409"/>
      <c r="WWF129" s="409"/>
      <c r="WWG129" s="409"/>
      <c r="WWH129" s="409"/>
      <c r="WWI129" s="409"/>
      <c r="WWJ129" s="409"/>
      <c r="WWK129" s="409"/>
      <c r="WWL129" s="409"/>
      <c r="WWM129" s="409"/>
      <c r="WWN129" s="409"/>
      <c r="WWO129" s="409"/>
      <c r="WWP129" s="409"/>
      <c r="WWQ129" s="409"/>
      <c r="WWR129" s="409"/>
      <c r="WWS129" s="409"/>
      <c r="WWT129" s="409"/>
      <c r="WWU129" s="409"/>
      <c r="WWV129" s="409"/>
      <c r="WWW129" s="409"/>
      <c r="WWX129" s="409"/>
      <c r="WWY129" s="409"/>
      <c r="WWZ129" s="409"/>
      <c r="WXA129" s="409"/>
      <c r="WXB129" s="409"/>
      <c r="WXC129" s="409"/>
      <c r="WXD129" s="409"/>
      <c r="WXE129" s="409"/>
      <c r="WXF129" s="409"/>
      <c r="WXG129" s="409"/>
      <c r="WXH129" s="409"/>
      <c r="WXI129" s="409"/>
      <c r="WXJ129" s="409"/>
      <c r="WXK129" s="409"/>
      <c r="WXL129" s="409"/>
      <c r="WXM129" s="409"/>
      <c r="WXN129" s="409"/>
      <c r="WXO129" s="409"/>
      <c r="WXP129" s="409"/>
      <c r="WXQ129" s="409"/>
      <c r="WXR129" s="409"/>
      <c r="WXS129" s="409"/>
      <c r="WXT129" s="409"/>
      <c r="WXU129" s="409"/>
      <c r="WXV129" s="409"/>
      <c r="WXW129" s="409"/>
      <c r="WXX129" s="409"/>
      <c r="WXY129" s="409"/>
      <c r="WXZ129" s="409"/>
      <c r="WYA129" s="409"/>
      <c r="WYB129" s="409"/>
      <c r="WYC129" s="409"/>
      <c r="WYD129" s="409"/>
      <c r="WYE129" s="409"/>
      <c r="WYF129" s="409"/>
      <c r="WYG129" s="409"/>
      <c r="WYH129" s="409"/>
      <c r="WYI129" s="409"/>
      <c r="WYJ129" s="409"/>
      <c r="WYK129" s="409"/>
      <c r="WYL129" s="409"/>
      <c r="WYM129" s="409"/>
      <c r="WYN129" s="409"/>
      <c r="WYO129" s="409"/>
      <c r="WYP129" s="409"/>
      <c r="WYQ129" s="409"/>
      <c r="WYR129" s="409"/>
      <c r="WYS129" s="409"/>
      <c r="WYT129" s="409"/>
      <c r="WYU129" s="409"/>
      <c r="WYV129" s="409"/>
      <c r="WYW129" s="409"/>
      <c r="WYX129" s="409"/>
      <c r="WYY129" s="409"/>
      <c r="WYZ129" s="409"/>
      <c r="WZA129" s="409"/>
      <c r="WZB129" s="409"/>
      <c r="WZC129" s="409"/>
      <c r="WZD129" s="409"/>
      <c r="WZE129" s="409"/>
      <c r="WZF129" s="409"/>
      <c r="WZG129" s="409"/>
      <c r="WZH129" s="409"/>
      <c r="WZI129" s="409"/>
      <c r="WZJ129" s="409"/>
      <c r="WZK129" s="409"/>
      <c r="WZL129" s="409"/>
      <c r="WZM129" s="409"/>
      <c r="WZN129" s="409"/>
      <c r="WZO129" s="409"/>
      <c r="WZP129" s="409"/>
      <c r="WZQ129" s="409"/>
      <c r="WZR129" s="409"/>
      <c r="WZS129" s="409"/>
      <c r="WZT129" s="409"/>
      <c r="WZU129" s="409"/>
      <c r="WZV129" s="409"/>
      <c r="WZW129" s="409"/>
      <c r="WZX129" s="409"/>
      <c r="WZY129" s="409"/>
      <c r="WZZ129" s="409"/>
      <c r="XAA129" s="409"/>
      <c r="XAB129" s="409"/>
      <c r="XAC129" s="409"/>
      <c r="XAD129" s="409"/>
      <c r="XAE129" s="409"/>
      <c r="XAF129" s="409"/>
      <c r="XAG129" s="409"/>
      <c r="XAH129" s="409"/>
      <c r="XAI129" s="409"/>
      <c r="XAJ129" s="409"/>
      <c r="XAK129" s="409"/>
      <c r="XAL129" s="409"/>
      <c r="XAM129" s="409"/>
      <c r="XAN129" s="409"/>
      <c r="XAO129" s="409"/>
      <c r="XAP129" s="409"/>
      <c r="XAQ129" s="409"/>
      <c r="XAR129" s="409"/>
      <c r="XAS129" s="409"/>
      <c r="XAT129" s="409"/>
      <c r="XAU129" s="409"/>
      <c r="XAV129" s="409"/>
      <c r="XAW129" s="409"/>
      <c r="XAX129" s="409"/>
      <c r="XAY129" s="409"/>
      <c r="XAZ129" s="409"/>
      <c r="XBA129" s="409"/>
      <c r="XBB129" s="409"/>
      <c r="XBC129" s="409"/>
      <c r="XBD129" s="409"/>
      <c r="XBE129" s="409"/>
      <c r="XBF129" s="409"/>
      <c r="XBG129" s="409"/>
      <c r="XBH129" s="409"/>
      <c r="XBI129" s="409"/>
      <c r="XBJ129" s="409"/>
      <c r="XBK129" s="409"/>
      <c r="XBL129" s="409"/>
      <c r="XBM129" s="409"/>
      <c r="XBN129" s="409"/>
      <c r="XBO129" s="409"/>
      <c r="XBP129" s="409"/>
      <c r="XBQ129" s="409"/>
      <c r="XBR129" s="409"/>
      <c r="XBS129" s="409"/>
      <c r="XBT129" s="409"/>
      <c r="XBU129" s="409"/>
      <c r="XBV129" s="409"/>
      <c r="XBW129" s="409"/>
      <c r="XBX129" s="409"/>
      <c r="XBY129" s="409"/>
      <c r="XBZ129" s="409"/>
      <c r="XCA129" s="409"/>
      <c r="XCB129" s="409"/>
      <c r="XCC129" s="409"/>
      <c r="XCD129" s="409"/>
      <c r="XCE129" s="409"/>
      <c r="XCF129" s="409"/>
      <c r="XCG129" s="409"/>
      <c r="XCH129" s="409"/>
      <c r="XCI129" s="409"/>
      <c r="XCJ129" s="409"/>
      <c r="XCK129" s="409"/>
      <c r="XCL129" s="409"/>
      <c r="XCM129" s="409"/>
      <c r="XCN129" s="409"/>
      <c r="XCO129" s="409"/>
      <c r="XCP129" s="409"/>
      <c r="XCQ129" s="409"/>
      <c r="XCR129" s="409"/>
      <c r="XCS129" s="409"/>
      <c r="XCT129" s="409"/>
      <c r="XCU129" s="409"/>
      <c r="XCV129" s="409"/>
      <c r="XCW129" s="409"/>
      <c r="XCX129" s="409"/>
      <c r="XCY129" s="409"/>
      <c r="XCZ129" s="409"/>
      <c r="XDA129" s="409"/>
      <c r="XDB129" s="409"/>
      <c r="XDC129" s="409"/>
      <c r="XDD129" s="409"/>
      <c r="XDE129" s="409"/>
      <c r="XDF129" s="409"/>
      <c r="XDG129" s="409"/>
      <c r="XDH129" s="409"/>
      <c r="XDI129" s="409"/>
      <c r="XDJ129" s="409"/>
      <c r="XDK129" s="409"/>
      <c r="XDL129" s="409"/>
      <c r="XDM129" s="409"/>
      <c r="XDN129" s="409"/>
      <c r="XDO129" s="409"/>
      <c r="XDP129" s="409"/>
      <c r="XDQ129" s="409"/>
      <c r="XDR129" s="409"/>
      <c r="XDS129" s="409"/>
      <c r="XDT129" s="409"/>
      <c r="XDU129" s="409"/>
      <c r="XDV129" s="409"/>
      <c r="XDW129" s="409"/>
      <c r="XDX129" s="409"/>
      <c r="XDY129" s="409"/>
      <c r="XDZ129" s="409"/>
      <c r="XEA129" s="409"/>
      <c r="XEB129" s="409"/>
      <c r="XEC129" s="409"/>
      <c r="XED129" s="409"/>
      <c r="XEE129" s="409"/>
      <c r="XEF129" s="409"/>
      <c r="XEG129" s="409"/>
      <c r="XEH129" s="409"/>
      <c r="XEI129" s="409"/>
      <c r="XEJ129" s="409"/>
      <c r="XEK129" s="409"/>
      <c r="XEL129" s="409"/>
      <c r="XEM129" s="409"/>
      <c r="XEN129" s="409"/>
      <c r="XEO129" s="409"/>
      <c r="XEP129" s="409"/>
      <c r="XEQ129" s="409"/>
      <c r="XER129" s="409"/>
      <c r="XES129" s="409"/>
      <c r="XET129" s="409"/>
      <c r="XEU129" s="409"/>
      <c r="XEV129" s="409"/>
      <c r="XEW129" s="409"/>
      <c r="XEX129" s="409"/>
      <c r="XEY129" s="409"/>
      <c r="XEZ129" s="409"/>
      <c r="XFA129" s="409"/>
    </row>
    <row r="130" spans="1:16381" s="41" customFormat="1" ht="30" customHeight="1">
      <c r="A130" s="409"/>
      <c r="B130" s="409"/>
      <c r="C130" s="409"/>
      <c r="D130" s="409"/>
      <c r="E130" s="409"/>
      <c r="F130" s="568"/>
      <c r="G130" s="597"/>
      <c r="H130" s="42"/>
      <c r="I130" s="409"/>
      <c r="J130" s="409"/>
      <c r="K130" s="409"/>
      <c r="L130" s="409"/>
      <c r="M130" s="409"/>
      <c r="N130" s="204"/>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409"/>
      <c r="AN130" s="409"/>
      <c r="AO130" s="409"/>
      <c r="AP130" s="409"/>
      <c r="AQ130" s="409"/>
      <c r="AR130" s="409"/>
      <c r="AS130" s="409"/>
      <c r="AT130" s="409"/>
      <c r="AU130" s="409"/>
      <c r="AV130" s="409"/>
      <c r="AW130" s="409"/>
      <c r="AX130" s="409"/>
      <c r="AY130" s="409"/>
      <c r="AZ130" s="409"/>
      <c r="BA130" s="409"/>
      <c r="BB130" s="409"/>
      <c r="BC130" s="409"/>
      <c r="BD130" s="409"/>
      <c r="BE130" s="409"/>
      <c r="BF130" s="409"/>
      <c r="BG130" s="409"/>
      <c r="BH130" s="409"/>
      <c r="BI130" s="409"/>
      <c r="BJ130" s="409"/>
      <c r="BK130" s="409"/>
      <c r="BL130" s="409"/>
      <c r="BM130" s="409"/>
      <c r="BN130" s="409"/>
      <c r="BO130" s="409"/>
      <c r="BP130" s="409"/>
      <c r="BQ130" s="409"/>
      <c r="BR130" s="409"/>
      <c r="BS130" s="409"/>
      <c r="BT130" s="409"/>
      <c r="BU130" s="409"/>
      <c r="BV130" s="409"/>
      <c r="BW130" s="409"/>
      <c r="BX130" s="409"/>
      <c r="BY130" s="409"/>
      <c r="BZ130" s="409"/>
      <c r="CA130" s="409"/>
      <c r="CB130" s="409"/>
      <c r="CC130" s="409"/>
      <c r="CD130" s="409"/>
      <c r="CE130" s="409"/>
      <c r="CF130" s="409"/>
      <c r="CG130" s="409"/>
      <c r="CH130" s="409"/>
      <c r="CI130" s="409"/>
      <c r="CJ130" s="409"/>
      <c r="CK130" s="409"/>
      <c r="CL130" s="409"/>
      <c r="CM130" s="409"/>
      <c r="CN130" s="409"/>
      <c r="CO130" s="409"/>
      <c r="CP130" s="409"/>
      <c r="CQ130" s="409"/>
      <c r="CR130" s="409"/>
      <c r="CS130" s="409"/>
      <c r="CT130" s="409"/>
      <c r="CU130" s="409"/>
      <c r="CV130" s="409"/>
      <c r="CW130" s="409"/>
      <c r="CX130" s="409"/>
      <c r="CY130" s="409"/>
      <c r="CZ130" s="409"/>
      <c r="DA130" s="409"/>
      <c r="DB130" s="409"/>
      <c r="DC130" s="409"/>
      <c r="DD130" s="409"/>
      <c r="DE130" s="409"/>
      <c r="DF130" s="409"/>
      <c r="DG130" s="409"/>
      <c r="DH130" s="409"/>
      <c r="DI130" s="409"/>
      <c r="DJ130" s="409"/>
      <c r="DK130" s="409"/>
      <c r="DL130" s="409"/>
      <c r="DM130" s="409"/>
      <c r="DN130" s="409"/>
      <c r="DO130" s="409"/>
      <c r="DP130" s="409"/>
      <c r="DQ130" s="409"/>
      <c r="DR130" s="409"/>
      <c r="DS130" s="409"/>
      <c r="DT130" s="409"/>
      <c r="DU130" s="409"/>
      <c r="DV130" s="409"/>
      <c r="DW130" s="409"/>
      <c r="DX130" s="409"/>
      <c r="DY130" s="409"/>
      <c r="DZ130" s="409"/>
      <c r="EA130" s="409"/>
      <c r="EB130" s="409"/>
      <c r="EC130" s="409"/>
      <c r="ED130" s="409"/>
      <c r="EE130" s="409"/>
      <c r="EF130" s="409"/>
      <c r="EG130" s="409"/>
      <c r="EH130" s="409"/>
      <c r="EI130" s="409"/>
      <c r="EJ130" s="409"/>
      <c r="EK130" s="409"/>
      <c r="EL130" s="409"/>
      <c r="EM130" s="409"/>
      <c r="EN130" s="409"/>
      <c r="EO130" s="409"/>
      <c r="EP130" s="409"/>
      <c r="EQ130" s="409"/>
      <c r="ER130" s="409"/>
      <c r="ES130" s="409"/>
      <c r="ET130" s="409"/>
      <c r="EU130" s="409"/>
      <c r="EV130" s="409"/>
      <c r="EW130" s="409"/>
      <c r="EX130" s="409"/>
      <c r="EY130" s="409"/>
      <c r="EZ130" s="409"/>
      <c r="FA130" s="409"/>
      <c r="FB130" s="409"/>
      <c r="FC130" s="409"/>
      <c r="FD130" s="409"/>
      <c r="FE130" s="409"/>
      <c r="FF130" s="409"/>
      <c r="FG130" s="409"/>
      <c r="FH130" s="409"/>
      <c r="FI130" s="409"/>
      <c r="FJ130" s="409"/>
      <c r="FK130" s="409"/>
      <c r="FL130" s="409"/>
      <c r="FM130" s="409"/>
      <c r="FN130" s="409"/>
      <c r="FO130" s="409"/>
      <c r="FP130" s="409"/>
      <c r="FQ130" s="409"/>
      <c r="FR130" s="409"/>
      <c r="FS130" s="409"/>
      <c r="FT130" s="409"/>
      <c r="FU130" s="409"/>
      <c r="FV130" s="409"/>
      <c r="FW130" s="409"/>
      <c r="FX130" s="409"/>
      <c r="FY130" s="409"/>
      <c r="FZ130" s="409"/>
      <c r="GA130" s="409"/>
      <c r="GB130" s="409"/>
      <c r="GC130" s="409"/>
      <c r="GD130" s="409"/>
      <c r="GE130" s="409"/>
      <c r="GF130" s="409"/>
      <c r="GG130" s="409"/>
      <c r="GH130" s="409"/>
      <c r="GI130" s="409"/>
      <c r="GJ130" s="409"/>
      <c r="GK130" s="409"/>
      <c r="GL130" s="409"/>
      <c r="GM130" s="409"/>
      <c r="GN130" s="409"/>
      <c r="GO130" s="409"/>
      <c r="GP130" s="409"/>
      <c r="GQ130" s="409"/>
      <c r="GR130" s="409"/>
      <c r="GS130" s="409"/>
      <c r="GT130" s="409"/>
      <c r="GU130" s="409"/>
      <c r="GV130" s="409"/>
      <c r="GW130" s="409"/>
      <c r="GX130" s="409"/>
      <c r="GY130" s="409"/>
      <c r="GZ130" s="409"/>
      <c r="HA130" s="409"/>
      <c r="HB130" s="409"/>
      <c r="HC130" s="409"/>
      <c r="HD130" s="409"/>
      <c r="HE130" s="409"/>
      <c r="HF130" s="409"/>
      <c r="HG130" s="409"/>
      <c r="HH130" s="409"/>
      <c r="HI130" s="409"/>
      <c r="HJ130" s="409"/>
      <c r="HK130" s="409"/>
      <c r="HL130" s="409"/>
      <c r="HM130" s="409"/>
      <c r="HN130" s="409"/>
      <c r="HO130" s="409"/>
      <c r="HP130" s="409"/>
      <c r="HQ130" s="409"/>
      <c r="HR130" s="409"/>
      <c r="HS130" s="409"/>
      <c r="HT130" s="409"/>
      <c r="HU130" s="409"/>
      <c r="HV130" s="409"/>
      <c r="HW130" s="409"/>
      <c r="HX130" s="409"/>
      <c r="HY130" s="409"/>
      <c r="HZ130" s="409"/>
      <c r="IA130" s="409"/>
      <c r="IB130" s="409"/>
      <c r="IC130" s="409"/>
      <c r="ID130" s="409"/>
      <c r="IE130" s="409"/>
      <c r="IF130" s="409"/>
      <c r="IG130" s="409"/>
      <c r="IH130" s="409"/>
      <c r="II130" s="409"/>
      <c r="IJ130" s="409"/>
      <c r="IK130" s="409"/>
      <c r="IL130" s="409"/>
      <c r="IM130" s="409"/>
      <c r="IN130" s="409"/>
      <c r="IO130" s="409"/>
      <c r="IP130" s="409"/>
      <c r="IQ130" s="409"/>
      <c r="IR130" s="409"/>
      <c r="IS130" s="409"/>
      <c r="IT130" s="409"/>
      <c r="IU130" s="409"/>
      <c r="IV130" s="409"/>
      <c r="IW130" s="409"/>
      <c r="IX130" s="409"/>
      <c r="IY130" s="409"/>
      <c r="IZ130" s="409"/>
      <c r="JA130" s="409"/>
      <c r="JB130" s="409"/>
      <c r="JC130" s="409"/>
      <c r="JD130" s="409"/>
      <c r="JE130" s="409"/>
      <c r="JF130" s="409"/>
      <c r="JG130" s="409"/>
      <c r="JH130" s="409"/>
      <c r="JI130" s="409"/>
      <c r="JJ130" s="409"/>
      <c r="JK130" s="409"/>
      <c r="JL130" s="409"/>
      <c r="JM130" s="409"/>
      <c r="JN130" s="409"/>
      <c r="JO130" s="409"/>
      <c r="JP130" s="409"/>
      <c r="JQ130" s="409"/>
      <c r="JR130" s="409"/>
      <c r="JS130" s="409"/>
      <c r="JT130" s="409"/>
      <c r="JU130" s="409"/>
      <c r="JV130" s="409"/>
      <c r="JW130" s="409"/>
      <c r="JX130" s="409"/>
      <c r="JY130" s="409"/>
      <c r="JZ130" s="409"/>
      <c r="KA130" s="409"/>
      <c r="KB130" s="409"/>
      <c r="KC130" s="409"/>
      <c r="KD130" s="409"/>
      <c r="KE130" s="409"/>
      <c r="KF130" s="409"/>
      <c r="KG130" s="409"/>
      <c r="KH130" s="409"/>
      <c r="KI130" s="409"/>
      <c r="KJ130" s="409"/>
      <c r="KK130" s="409"/>
      <c r="KL130" s="409"/>
      <c r="KM130" s="409"/>
      <c r="KN130" s="409"/>
      <c r="KO130" s="409"/>
      <c r="KP130" s="409"/>
      <c r="KQ130" s="409"/>
      <c r="KR130" s="409"/>
      <c r="KS130" s="409"/>
      <c r="KT130" s="409"/>
      <c r="KU130" s="409"/>
      <c r="KV130" s="409"/>
      <c r="KW130" s="409"/>
      <c r="KX130" s="409"/>
      <c r="KY130" s="409"/>
      <c r="KZ130" s="409"/>
      <c r="LA130" s="409"/>
      <c r="LB130" s="409"/>
      <c r="LC130" s="409"/>
      <c r="LD130" s="409"/>
      <c r="LE130" s="409"/>
      <c r="LF130" s="409"/>
      <c r="LG130" s="409"/>
      <c r="LH130" s="409"/>
      <c r="LI130" s="409"/>
      <c r="LJ130" s="409"/>
      <c r="LK130" s="409"/>
      <c r="LL130" s="409"/>
      <c r="LM130" s="409"/>
      <c r="LN130" s="409"/>
      <c r="LO130" s="409"/>
      <c r="LP130" s="409"/>
      <c r="LQ130" s="409"/>
      <c r="LR130" s="409"/>
      <c r="LS130" s="409"/>
      <c r="LT130" s="409"/>
      <c r="LU130" s="409"/>
      <c r="LV130" s="409"/>
      <c r="LW130" s="409"/>
      <c r="LX130" s="409"/>
      <c r="LY130" s="409"/>
      <c r="LZ130" s="409"/>
      <c r="MA130" s="409"/>
      <c r="MB130" s="409"/>
      <c r="MC130" s="409"/>
      <c r="MD130" s="409"/>
      <c r="ME130" s="409"/>
      <c r="MF130" s="409"/>
      <c r="MG130" s="409"/>
      <c r="MH130" s="409"/>
      <c r="MI130" s="409"/>
      <c r="MJ130" s="409"/>
      <c r="MK130" s="409"/>
      <c r="ML130" s="409"/>
      <c r="MM130" s="409"/>
      <c r="MN130" s="409"/>
      <c r="MO130" s="409"/>
      <c r="MP130" s="409"/>
      <c r="MQ130" s="409"/>
      <c r="MR130" s="409"/>
      <c r="MS130" s="409"/>
      <c r="MT130" s="409"/>
      <c r="MU130" s="409"/>
      <c r="MV130" s="409"/>
      <c r="MW130" s="409"/>
      <c r="MX130" s="409"/>
      <c r="MY130" s="409"/>
      <c r="MZ130" s="409"/>
      <c r="NA130" s="409"/>
      <c r="NB130" s="409"/>
      <c r="NC130" s="409"/>
      <c r="ND130" s="409"/>
      <c r="NE130" s="409"/>
      <c r="NF130" s="409"/>
      <c r="NG130" s="409"/>
      <c r="NH130" s="409"/>
      <c r="NI130" s="409"/>
      <c r="NJ130" s="409"/>
      <c r="NK130" s="409"/>
      <c r="NL130" s="409"/>
      <c r="NM130" s="409"/>
      <c r="NN130" s="409"/>
      <c r="NO130" s="409"/>
      <c r="NP130" s="409"/>
      <c r="NQ130" s="409"/>
      <c r="NR130" s="409"/>
      <c r="NS130" s="409"/>
      <c r="NT130" s="409"/>
      <c r="NU130" s="409"/>
      <c r="NV130" s="409"/>
      <c r="NW130" s="409"/>
      <c r="NX130" s="409"/>
      <c r="NY130" s="409"/>
      <c r="NZ130" s="409"/>
      <c r="OA130" s="409"/>
      <c r="OB130" s="409"/>
      <c r="OC130" s="409"/>
      <c r="OD130" s="409"/>
      <c r="OE130" s="409"/>
      <c r="OF130" s="409"/>
      <c r="OG130" s="409"/>
      <c r="OH130" s="409"/>
      <c r="OI130" s="409"/>
      <c r="OJ130" s="409"/>
      <c r="OK130" s="409"/>
      <c r="OL130" s="409"/>
      <c r="OM130" s="409"/>
      <c r="ON130" s="409"/>
      <c r="OO130" s="409"/>
      <c r="OP130" s="409"/>
      <c r="OQ130" s="409"/>
      <c r="OR130" s="409"/>
      <c r="OS130" s="409"/>
      <c r="OT130" s="409"/>
      <c r="OU130" s="409"/>
      <c r="OV130" s="409"/>
      <c r="OW130" s="409"/>
      <c r="OX130" s="409"/>
      <c r="OY130" s="409"/>
      <c r="OZ130" s="409"/>
      <c r="PA130" s="409"/>
      <c r="PB130" s="409"/>
      <c r="PC130" s="409"/>
      <c r="PD130" s="409"/>
      <c r="PE130" s="409"/>
      <c r="PF130" s="409"/>
      <c r="PG130" s="409"/>
      <c r="PH130" s="409"/>
      <c r="PI130" s="409"/>
      <c r="PJ130" s="409"/>
      <c r="PK130" s="409"/>
      <c r="PL130" s="409"/>
      <c r="PM130" s="409"/>
      <c r="PN130" s="409"/>
      <c r="PO130" s="409"/>
      <c r="PP130" s="409"/>
      <c r="PQ130" s="409"/>
      <c r="PR130" s="409"/>
      <c r="PS130" s="409"/>
      <c r="PT130" s="409"/>
      <c r="PU130" s="409"/>
      <c r="PV130" s="409"/>
      <c r="PW130" s="409"/>
      <c r="PX130" s="409"/>
      <c r="PY130" s="409"/>
      <c r="PZ130" s="409"/>
      <c r="QA130" s="409"/>
      <c r="QB130" s="409"/>
      <c r="QC130" s="409"/>
      <c r="QD130" s="409"/>
      <c r="QE130" s="409"/>
      <c r="QF130" s="409"/>
      <c r="QG130" s="409"/>
      <c r="QH130" s="409"/>
      <c r="QI130" s="409"/>
      <c r="QJ130" s="409"/>
      <c r="QK130" s="409"/>
      <c r="QL130" s="409"/>
      <c r="QM130" s="409"/>
      <c r="QN130" s="409"/>
      <c r="QO130" s="409"/>
      <c r="QP130" s="409"/>
      <c r="QQ130" s="409"/>
      <c r="QR130" s="409"/>
      <c r="QS130" s="409"/>
      <c r="QT130" s="409"/>
      <c r="QU130" s="409"/>
      <c r="QV130" s="409"/>
      <c r="QW130" s="409"/>
      <c r="QX130" s="409"/>
      <c r="QY130" s="409"/>
      <c r="QZ130" s="409"/>
      <c r="RA130" s="409"/>
      <c r="RB130" s="409"/>
      <c r="RC130" s="409"/>
      <c r="RD130" s="409"/>
      <c r="RE130" s="409"/>
      <c r="RF130" s="409"/>
      <c r="RG130" s="409"/>
      <c r="RH130" s="409"/>
      <c r="RI130" s="409"/>
      <c r="RJ130" s="409"/>
      <c r="RK130" s="409"/>
      <c r="RL130" s="409"/>
      <c r="RM130" s="409"/>
      <c r="RN130" s="409"/>
      <c r="RO130" s="409"/>
      <c r="RP130" s="409"/>
      <c r="RQ130" s="409"/>
      <c r="RR130" s="409"/>
      <c r="RS130" s="409"/>
      <c r="RT130" s="409"/>
      <c r="RU130" s="409"/>
      <c r="RV130" s="409"/>
      <c r="RW130" s="409"/>
      <c r="RX130" s="409"/>
      <c r="RY130" s="409"/>
      <c r="RZ130" s="409"/>
      <c r="SA130" s="409"/>
      <c r="SB130" s="409"/>
      <c r="SC130" s="409"/>
      <c r="SD130" s="409"/>
      <c r="SE130" s="409"/>
      <c r="SF130" s="409"/>
      <c r="SG130" s="409"/>
      <c r="SH130" s="409"/>
      <c r="SI130" s="409"/>
      <c r="SJ130" s="409"/>
      <c r="SK130" s="409"/>
      <c r="SL130" s="409"/>
      <c r="SM130" s="409"/>
      <c r="SN130" s="409"/>
      <c r="SO130" s="409"/>
      <c r="SP130" s="409"/>
      <c r="SQ130" s="409"/>
      <c r="SR130" s="409"/>
      <c r="SS130" s="409"/>
      <c r="ST130" s="409"/>
      <c r="SU130" s="409"/>
      <c r="SV130" s="409"/>
      <c r="SW130" s="409"/>
      <c r="SX130" s="409"/>
      <c r="SY130" s="409"/>
      <c r="SZ130" s="409"/>
      <c r="TA130" s="409"/>
      <c r="TB130" s="409"/>
      <c r="TC130" s="409"/>
      <c r="TD130" s="409"/>
      <c r="TE130" s="409"/>
      <c r="TF130" s="409"/>
      <c r="TG130" s="409"/>
      <c r="TH130" s="409"/>
      <c r="TI130" s="409"/>
      <c r="TJ130" s="409"/>
      <c r="TK130" s="409"/>
      <c r="TL130" s="409"/>
      <c r="TM130" s="409"/>
      <c r="TN130" s="409"/>
      <c r="TO130" s="409"/>
      <c r="TP130" s="409"/>
      <c r="TQ130" s="409"/>
      <c r="TR130" s="409"/>
      <c r="TS130" s="409"/>
      <c r="TT130" s="409"/>
      <c r="TU130" s="409"/>
      <c r="TV130" s="409"/>
      <c r="TW130" s="409"/>
      <c r="TX130" s="409"/>
      <c r="TY130" s="409"/>
      <c r="TZ130" s="409"/>
      <c r="UA130" s="409"/>
      <c r="UB130" s="409"/>
      <c r="UC130" s="409"/>
      <c r="UD130" s="409"/>
      <c r="UE130" s="409"/>
      <c r="UF130" s="409"/>
      <c r="UG130" s="409"/>
      <c r="UH130" s="409"/>
      <c r="UI130" s="409"/>
      <c r="UJ130" s="409"/>
      <c r="UK130" s="409"/>
      <c r="UL130" s="409"/>
      <c r="UM130" s="409"/>
      <c r="UN130" s="409"/>
      <c r="UO130" s="409"/>
      <c r="UP130" s="409"/>
      <c r="UQ130" s="409"/>
      <c r="UR130" s="409"/>
      <c r="US130" s="409"/>
      <c r="UT130" s="409"/>
      <c r="UU130" s="409"/>
      <c r="UV130" s="409"/>
      <c r="UW130" s="409"/>
      <c r="UX130" s="409"/>
      <c r="UY130" s="409"/>
      <c r="UZ130" s="409"/>
      <c r="VA130" s="409"/>
      <c r="VB130" s="409"/>
      <c r="VC130" s="409"/>
      <c r="VD130" s="409"/>
      <c r="VE130" s="409"/>
      <c r="VF130" s="409"/>
      <c r="VG130" s="409"/>
      <c r="VH130" s="409"/>
      <c r="VI130" s="409"/>
      <c r="VJ130" s="409"/>
      <c r="VK130" s="409"/>
      <c r="VL130" s="409"/>
      <c r="VM130" s="409"/>
      <c r="VN130" s="409"/>
      <c r="VO130" s="409"/>
      <c r="VP130" s="409"/>
      <c r="VQ130" s="409"/>
      <c r="VR130" s="409"/>
      <c r="VS130" s="409"/>
      <c r="VT130" s="409"/>
      <c r="VU130" s="409"/>
      <c r="VV130" s="409"/>
      <c r="VW130" s="409"/>
      <c r="VX130" s="409"/>
      <c r="VY130" s="409"/>
      <c r="VZ130" s="409"/>
      <c r="WA130" s="409"/>
      <c r="WB130" s="409"/>
      <c r="WC130" s="409"/>
      <c r="WD130" s="409"/>
      <c r="WE130" s="409"/>
      <c r="WF130" s="409"/>
      <c r="WG130" s="409"/>
      <c r="WH130" s="409"/>
      <c r="WI130" s="409"/>
      <c r="WJ130" s="409"/>
      <c r="WK130" s="409"/>
      <c r="WL130" s="409"/>
      <c r="WM130" s="409"/>
      <c r="WN130" s="409"/>
      <c r="WO130" s="409"/>
      <c r="WP130" s="409"/>
      <c r="WQ130" s="409"/>
      <c r="WR130" s="409"/>
      <c r="WS130" s="409"/>
      <c r="WT130" s="409"/>
      <c r="WU130" s="409"/>
      <c r="WV130" s="409"/>
      <c r="WW130" s="409"/>
      <c r="WX130" s="409"/>
      <c r="WY130" s="409"/>
      <c r="WZ130" s="409"/>
      <c r="XA130" s="409"/>
      <c r="XB130" s="409"/>
      <c r="XC130" s="409"/>
      <c r="XD130" s="409"/>
      <c r="XE130" s="409"/>
      <c r="XF130" s="409"/>
      <c r="XG130" s="409"/>
      <c r="XH130" s="409"/>
      <c r="XI130" s="409"/>
      <c r="XJ130" s="409"/>
      <c r="XK130" s="409"/>
      <c r="XL130" s="409"/>
      <c r="XM130" s="409"/>
      <c r="XN130" s="409"/>
      <c r="XO130" s="409"/>
      <c r="XP130" s="409"/>
      <c r="XQ130" s="409"/>
      <c r="XR130" s="409"/>
      <c r="XS130" s="409"/>
      <c r="XT130" s="409"/>
      <c r="XU130" s="409"/>
      <c r="XV130" s="409"/>
      <c r="XW130" s="409"/>
      <c r="XX130" s="409"/>
      <c r="XY130" s="409"/>
      <c r="XZ130" s="409"/>
      <c r="YA130" s="409"/>
      <c r="YB130" s="409"/>
      <c r="YC130" s="409"/>
      <c r="YD130" s="409"/>
      <c r="YE130" s="409"/>
      <c r="YF130" s="409"/>
      <c r="YG130" s="409"/>
      <c r="YH130" s="409"/>
      <c r="YI130" s="409"/>
      <c r="YJ130" s="409"/>
      <c r="YK130" s="409"/>
      <c r="YL130" s="409"/>
      <c r="YM130" s="409"/>
      <c r="YN130" s="409"/>
      <c r="YO130" s="409"/>
      <c r="YP130" s="409"/>
      <c r="YQ130" s="409"/>
      <c r="YR130" s="409"/>
      <c r="YS130" s="409"/>
      <c r="YT130" s="409"/>
      <c r="YU130" s="409"/>
      <c r="YV130" s="409"/>
      <c r="YW130" s="409"/>
      <c r="YX130" s="409"/>
      <c r="YY130" s="409"/>
      <c r="YZ130" s="409"/>
      <c r="ZA130" s="409"/>
      <c r="ZB130" s="409"/>
      <c r="ZC130" s="409"/>
      <c r="ZD130" s="409"/>
      <c r="ZE130" s="409"/>
      <c r="ZF130" s="409"/>
      <c r="ZG130" s="409"/>
      <c r="ZH130" s="409"/>
      <c r="ZI130" s="409"/>
      <c r="ZJ130" s="409"/>
      <c r="ZK130" s="409"/>
      <c r="ZL130" s="409"/>
      <c r="ZM130" s="409"/>
      <c r="ZN130" s="409"/>
      <c r="ZO130" s="409"/>
      <c r="ZP130" s="409"/>
      <c r="ZQ130" s="409"/>
      <c r="ZR130" s="409"/>
      <c r="ZS130" s="409"/>
      <c r="ZT130" s="409"/>
      <c r="ZU130" s="409"/>
      <c r="ZV130" s="409"/>
      <c r="ZW130" s="409"/>
      <c r="ZX130" s="409"/>
      <c r="ZY130" s="409"/>
      <c r="ZZ130" s="409"/>
      <c r="AAA130" s="409"/>
      <c r="AAB130" s="409"/>
      <c r="AAC130" s="409"/>
      <c r="AAD130" s="409"/>
      <c r="AAE130" s="409"/>
      <c r="AAF130" s="409"/>
      <c r="AAG130" s="409"/>
      <c r="AAH130" s="409"/>
      <c r="AAI130" s="409"/>
      <c r="AAJ130" s="409"/>
      <c r="AAK130" s="409"/>
      <c r="AAL130" s="409"/>
      <c r="AAM130" s="409"/>
      <c r="AAN130" s="409"/>
      <c r="AAO130" s="409"/>
      <c r="AAP130" s="409"/>
      <c r="AAQ130" s="409"/>
      <c r="AAR130" s="409"/>
      <c r="AAS130" s="409"/>
      <c r="AAT130" s="409"/>
      <c r="AAU130" s="409"/>
      <c r="AAV130" s="409"/>
      <c r="AAW130" s="409"/>
      <c r="AAX130" s="409"/>
      <c r="AAY130" s="409"/>
      <c r="AAZ130" s="409"/>
      <c r="ABA130" s="409"/>
      <c r="ABB130" s="409"/>
      <c r="ABC130" s="409"/>
      <c r="ABD130" s="409"/>
      <c r="ABE130" s="409"/>
      <c r="ABF130" s="409"/>
      <c r="ABG130" s="409"/>
      <c r="ABH130" s="409"/>
      <c r="ABI130" s="409"/>
      <c r="ABJ130" s="409"/>
      <c r="ABK130" s="409"/>
      <c r="ABL130" s="409"/>
      <c r="ABM130" s="409"/>
      <c r="ABN130" s="409"/>
      <c r="ABO130" s="409"/>
      <c r="ABP130" s="409"/>
      <c r="ABQ130" s="409"/>
      <c r="ABR130" s="409"/>
      <c r="ABS130" s="409"/>
      <c r="ABT130" s="409"/>
      <c r="ABU130" s="409"/>
      <c r="ABV130" s="409"/>
      <c r="ABW130" s="409"/>
      <c r="ABX130" s="409"/>
      <c r="ABY130" s="409"/>
      <c r="ABZ130" s="409"/>
      <c r="ACA130" s="409"/>
      <c r="ACB130" s="409"/>
      <c r="ACC130" s="409"/>
      <c r="ACD130" s="409"/>
      <c r="ACE130" s="409"/>
      <c r="ACF130" s="409"/>
      <c r="ACG130" s="409"/>
      <c r="ACH130" s="409"/>
      <c r="ACI130" s="409"/>
      <c r="ACJ130" s="409"/>
      <c r="ACK130" s="409"/>
      <c r="ACL130" s="409"/>
      <c r="ACM130" s="409"/>
      <c r="ACN130" s="409"/>
      <c r="ACO130" s="409"/>
      <c r="ACP130" s="409"/>
      <c r="ACQ130" s="409"/>
      <c r="ACR130" s="409"/>
      <c r="ACS130" s="409"/>
      <c r="ACT130" s="409"/>
      <c r="ACU130" s="409"/>
      <c r="ACV130" s="409"/>
      <c r="ACW130" s="409"/>
      <c r="ACX130" s="409"/>
      <c r="ACY130" s="409"/>
      <c r="ACZ130" s="409"/>
      <c r="ADA130" s="409"/>
      <c r="ADB130" s="409"/>
      <c r="ADC130" s="409"/>
      <c r="ADD130" s="409"/>
      <c r="ADE130" s="409"/>
      <c r="ADF130" s="409"/>
      <c r="ADG130" s="409"/>
      <c r="ADH130" s="409"/>
      <c r="ADI130" s="409"/>
      <c r="ADJ130" s="409"/>
      <c r="ADK130" s="409"/>
      <c r="ADL130" s="409"/>
      <c r="ADM130" s="409"/>
      <c r="ADN130" s="409"/>
      <c r="ADO130" s="409"/>
      <c r="ADP130" s="409"/>
      <c r="ADQ130" s="409"/>
      <c r="ADR130" s="409"/>
      <c r="ADS130" s="409"/>
      <c r="ADT130" s="409"/>
      <c r="ADU130" s="409"/>
      <c r="ADV130" s="409"/>
      <c r="ADW130" s="409"/>
      <c r="ADX130" s="409"/>
      <c r="ADY130" s="409"/>
      <c r="ADZ130" s="409"/>
      <c r="AEA130" s="409"/>
      <c r="AEB130" s="409"/>
      <c r="AEC130" s="409"/>
      <c r="AED130" s="409"/>
      <c r="AEE130" s="409"/>
      <c r="AEF130" s="409"/>
      <c r="AEG130" s="409"/>
      <c r="AEH130" s="409"/>
      <c r="AEI130" s="409"/>
      <c r="AEJ130" s="409"/>
      <c r="AEK130" s="409"/>
      <c r="AEL130" s="409"/>
      <c r="AEM130" s="409"/>
      <c r="AEN130" s="409"/>
      <c r="AEO130" s="409"/>
      <c r="AEP130" s="409"/>
      <c r="AEQ130" s="409"/>
      <c r="AER130" s="409"/>
      <c r="AES130" s="409"/>
      <c r="AET130" s="409"/>
      <c r="AEU130" s="409"/>
      <c r="AEV130" s="409"/>
      <c r="AEW130" s="409"/>
      <c r="AEX130" s="409"/>
      <c r="AEY130" s="409"/>
      <c r="AEZ130" s="409"/>
      <c r="AFA130" s="409"/>
      <c r="AFB130" s="409"/>
      <c r="AFC130" s="409"/>
      <c r="AFD130" s="409"/>
      <c r="AFE130" s="409"/>
      <c r="AFF130" s="409"/>
      <c r="AFG130" s="409"/>
      <c r="AFH130" s="409"/>
      <c r="AFI130" s="409"/>
      <c r="AFJ130" s="409"/>
      <c r="AFK130" s="409"/>
      <c r="AFL130" s="409"/>
      <c r="AFM130" s="409"/>
      <c r="AFN130" s="409"/>
      <c r="AFO130" s="409"/>
      <c r="AFP130" s="409"/>
      <c r="AFQ130" s="409"/>
      <c r="AFR130" s="409"/>
      <c r="AFS130" s="409"/>
      <c r="AFT130" s="409"/>
      <c r="AFU130" s="409"/>
      <c r="AFV130" s="409"/>
      <c r="AFW130" s="409"/>
      <c r="AFX130" s="409"/>
      <c r="AFY130" s="409"/>
      <c r="AFZ130" s="409"/>
      <c r="AGA130" s="409"/>
      <c r="AGB130" s="409"/>
      <c r="AGC130" s="409"/>
      <c r="AGD130" s="409"/>
      <c r="AGE130" s="409"/>
      <c r="AGF130" s="409"/>
      <c r="AGG130" s="409"/>
      <c r="AGH130" s="409"/>
      <c r="AGI130" s="409"/>
      <c r="AGJ130" s="409"/>
      <c r="AGK130" s="409"/>
      <c r="AGL130" s="409"/>
      <c r="AGM130" s="409"/>
      <c r="AGN130" s="409"/>
      <c r="AGO130" s="409"/>
      <c r="AGP130" s="409"/>
      <c r="AGQ130" s="409"/>
      <c r="AGR130" s="409"/>
      <c r="AGS130" s="409"/>
      <c r="AGT130" s="409"/>
      <c r="AGU130" s="409"/>
      <c r="AGV130" s="409"/>
      <c r="AGW130" s="409"/>
      <c r="AGX130" s="409"/>
      <c r="AGY130" s="409"/>
      <c r="AGZ130" s="409"/>
      <c r="AHA130" s="409"/>
      <c r="AHB130" s="409"/>
      <c r="AHC130" s="409"/>
      <c r="AHD130" s="409"/>
      <c r="AHE130" s="409"/>
      <c r="AHF130" s="409"/>
      <c r="AHG130" s="409"/>
      <c r="AHH130" s="409"/>
      <c r="AHI130" s="409"/>
      <c r="AHJ130" s="409"/>
      <c r="AHK130" s="409"/>
      <c r="AHL130" s="409"/>
      <c r="AHM130" s="409"/>
      <c r="AHN130" s="409"/>
      <c r="AHO130" s="409"/>
      <c r="AHP130" s="409"/>
      <c r="AHQ130" s="409"/>
      <c r="AHR130" s="409"/>
      <c r="AHS130" s="409"/>
      <c r="AHT130" s="409"/>
      <c r="AHU130" s="409"/>
      <c r="AHV130" s="409"/>
      <c r="AHW130" s="409"/>
      <c r="AHX130" s="409"/>
      <c r="AHY130" s="409"/>
      <c r="AHZ130" s="409"/>
      <c r="AIA130" s="409"/>
      <c r="AIB130" s="409"/>
      <c r="AIC130" s="409"/>
      <c r="AID130" s="409"/>
      <c r="AIE130" s="409"/>
      <c r="AIF130" s="409"/>
      <c r="AIG130" s="409"/>
      <c r="AIH130" s="409"/>
      <c r="AII130" s="409"/>
      <c r="AIJ130" s="409"/>
      <c r="AIK130" s="409"/>
      <c r="AIL130" s="409"/>
      <c r="AIM130" s="409"/>
      <c r="AIN130" s="409"/>
      <c r="AIO130" s="409"/>
      <c r="AIP130" s="409"/>
      <c r="AIQ130" s="409"/>
      <c r="AIR130" s="409"/>
      <c r="AIS130" s="409"/>
      <c r="AIT130" s="409"/>
      <c r="AIU130" s="409"/>
      <c r="AIV130" s="409"/>
      <c r="AIW130" s="409"/>
      <c r="AIX130" s="409"/>
      <c r="AIY130" s="409"/>
      <c r="AIZ130" s="409"/>
      <c r="AJA130" s="409"/>
      <c r="AJB130" s="409"/>
      <c r="AJC130" s="409"/>
      <c r="AJD130" s="409"/>
      <c r="AJE130" s="409"/>
      <c r="AJF130" s="409"/>
      <c r="AJG130" s="409"/>
      <c r="AJH130" s="409"/>
      <c r="AJI130" s="409"/>
      <c r="AJJ130" s="409"/>
      <c r="AJK130" s="409"/>
      <c r="AJL130" s="409"/>
      <c r="AJM130" s="409"/>
      <c r="AJN130" s="409"/>
      <c r="AJO130" s="409"/>
      <c r="AJP130" s="409"/>
      <c r="AJQ130" s="409"/>
      <c r="AJR130" s="409"/>
      <c r="AJS130" s="409"/>
      <c r="AJT130" s="409"/>
      <c r="AJU130" s="409"/>
      <c r="AJV130" s="409"/>
      <c r="AJW130" s="409"/>
      <c r="AJX130" s="409"/>
      <c r="AJY130" s="409"/>
      <c r="AJZ130" s="409"/>
      <c r="AKA130" s="409"/>
      <c r="AKB130" s="409"/>
      <c r="AKC130" s="409"/>
      <c r="AKD130" s="409"/>
      <c r="AKE130" s="409"/>
      <c r="AKF130" s="409"/>
      <c r="AKG130" s="409"/>
      <c r="AKH130" s="409"/>
      <c r="AKI130" s="409"/>
      <c r="AKJ130" s="409"/>
      <c r="AKK130" s="409"/>
      <c r="AKL130" s="409"/>
      <c r="AKM130" s="409"/>
      <c r="AKN130" s="409"/>
      <c r="AKO130" s="409"/>
      <c r="AKP130" s="409"/>
      <c r="AKQ130" s="409"/>
      <c r="AKR130" s="409"/>
      <c r="AKS130" s="409"/>
      <c r="AKT130" s="409"/>
      <c r="AKU130" s="409"/>
      <c r="AKV130" s="409"/>
      <c r="AKW130" s="409"/>
      <c r="AKX130" s="409"/>
      <c r="AKY130" s="409"/>
      <c r="AKZ130" s="409"/>
      <c r="ALA130" s="409"/>
      <c r="ALB130" s="409"/>
      <c r="ALC130" s="409"/>
      <c r="ALD130" s="409"/>
      <c r="ALE130" s="409"/>
      <c r="ALF130" s="409"/>
      <c r="ALG130" s="409"/>
      <c r="ALH130" s="409"/>
      <c r="ALI130" s="409"/>
      <c r="ALJ130" s="409"/>
      <c r="ALK130" s="409"/>
      <c r="ALL130" s="409"/>
      <c r="ALM130" s="409"/>
      <c r="ALN130" s="409"/>
      <c r="ALO130" s="409"/>
      <c r="ALP130" s="409"/>
      <c r="ALQ130" s="409"/>
      <c r="ALR130" s="409"/>
      <c r="ALS130" s="409"/>
      <c r="ALT130" s="409"/>
      <c r="ALU130" s="409"/>
      <c r="ALV130" s="409"/>
      <c r="ALW130" s="409"/>
      <c r="ALX130" s="409"/>
      <c r="ALY130" s="409"/>
      <c r="ALZ130" s="409"/>
      <c r="AMA130" s="409"/>
      <c r="AMB130" s="409"/>
      <c r="AMC130" s="409"/>
      <c r="AMD130" s="409"/>
      <c r="AME130" s="409"/>
      <c r="AMF130" s="409"/>
      <c r="AMG130" s="409"/>
      <c r="AMH130" s="409"/>
      <c r="AMI130" s="409"/>
      <c r="AMJ130" s="409"/>
      <c r="AMK130" s="409"/>
      <c r="AML130" s="409"/>
      <c r="AMM130" s="409"/>
      <c r="AMN130" s="409"/>
      <c r="AMO130" s="409"/>
      <c r="AMP130" s="409"/>
      <c r="AMQ130" s="409"/>
      <c r="AMR130" s="409"/>
      <c r="AMS130" s="409"/>
      <c r="AMT130" s="409"/>
      <c r="AMU130" s="409"/>
      <c r="AMV130" s="409"/>
      <c r="AMW130" s="409"/>
      <c r="AMX130" s="409"/>
      <c r="AMY130" s="409"/>
      <c r="AMZ130" s="409"/>
      <c r="ANA130" s="409"/>
      <c r="ANB130" s="409"/>
      <c r="ANC130" s="409"/>
      <c r="AND130" s="409"/>
      <c r="ANE130" s="409"/>
      <c r="ANF130" s="409"/>
      <c r="ANG130" s="409"/>
      <c r="ANH130" s="409"/>
      <c r="ANI130" s="409"/>
      <c r="ANJ130" s="409"/>
      <c r="ANK130" s="409"/>
      <c r="ANL130" s="409"/>
      <c r="ANM130" s="409"/>
      <c r="ANN130" s="409"/>
      <c r="ANO130" s="409"/>
      <c r="ANP130" s="409"/>
      <c r="ANQ130" s="409"/>
      <c r="ANR130" s="409"/>
      <c r="ANS130" s="409"/>
      <c r="ANT130" s="409"/>
      <c r="ANU130" s="409"/>
      <c r="ANV130" s="409"/>
      <c r="ANW130" s="409"/>
      <c r="ANX130" s="409"/>
      <c r="ANY130" s="409"/>
      <c r="ANZ130" s="409"/>
      <c r="AOA130" s="409"/>
      <c r="AOB130" s="409"/>
      <c r="AOC130" s="409"/>
      <c r="AOD130" s="409"/>
      <c r="AOE130" s="409"/>
      <c r="AOF130" s="409"/>
      <c r="AOG130" s="409"/>
      <c r="AOH130" s="409"/>
      <c r="AOI130" s="409"/>
      <c r="AOJ130" s="409"/>
      <c r="AOK130" s="409"/>
      <c r="AOL130" s="409"/>
      <c r="AOM130" s="409"/>
      <c r="AON130" s="409"/>
      <c r="AOO130" s="409"/>
      <c r="AOP130" s="409"/>
      <c r="AOQ130" s="409"/>
      <c r="AOR130" s="409"/>
      <c r="AOS130" s="409"/>
      <c r="AOT130" s="409"/>
      <c r="AOU130" s="409"/>
      <c r="AOV130" s="409"/>
      <c r="AOW130" s="409"/>
      <c r="AOX130" s="409"/>
      <c r="AOY130" s="409"/>
      <c r="AOZ130" s="409"/>
      <c r="APA130" s="409"/>
      <c r="APB130" s="409"/>
      <c r="APC130" s="409"/>
      <c r="APD130" s="409"/>
      <c r="APE130" s="409"/>
      <c r="APF130" s="409"/>
      <c r="APG130" s="409"/>
      <c r="APH130" s="409"/>
      <c r="API130" s="409"/>
      <c r="APJ130" s="409"/>
      <c r="APK130" s="409"/>
      <c r="APL130" s="409"/>
      <c r="APM130" s="409"/>
      <c r="APN130" s="409"/>
      <c r="APO130" s="409"/>
      <c r="APP130" s="409"/>
      <c r="APQ130" s="409"/>
      <c r="APR130" s="409"/>
      <c r="APS130" s="409"/>
      <c r="APT130" s="409"/>
      <c r="APU130" s="409"/>
      <c r="APV130" s="409"/>
      <c r="APW130" s="409"/>
      <c r="APX130" s="409"/>
      <c r="APY130" s="409"/>
      <c r="APZ130" s="409"/>
      <c r="AQA130" s="409"/>
      <c r="AQB130" s="409"/>
      <c r="AQC130" s="409"/>
      <c r="AQD130" s="409"/>
      <c r="AQE130" s="409"/>
      <c r="AQF130" s="409"/>
      <c r="AQG130" s="409"/>
      <c r="AQH130" s="409"/>
      <c r="AQI130" s="409"/>
      <c r="AQJ130" s="409"/>
      <c r="AQK130" s="409"/>
      <c r="AQL130" s="409"/>
      <c r="AQM130" s="409"/>
      <c r="AQN130" s="409"/>
      <c r="AQO130" s="409"/>
      <c r="AQP130" s="409"/>
      <c r="AQQ130" s="409"/>
      <c r="AQR130" s="409"/>
      <c r="AQS130" s="409"/>
      <c r="AQT130" s="409"/>
      <c r="AQU130" s="409"/>
      <c r="AQV130" s="409"/>
      <c r="AQW130" s="409"/>
      <c r="AQX130" s="409"/>
      <c r="AQY130" s="409"/>
      <c r="AQZ130" s="409"/>
      <c r="ARA130" s="409"/>
      <c r="ARB130" s="409"/>
      <c r="ARC130" s="409"/>
      <c r="ARD130" s="409"/>
      <c r="ARE130" s="409"/>
      <c r="ARF130" s="409"/>
      <c r="ARG130" s="409"/>
      <c r="ARH130" s="409"/>
      <c r="ARI130" s="409"/>
      <c r="ARJ130" s="409"/>
      <c r="ARK130" s="409"/>
      <c r="ARL130" s="409"/>
      <c r="ARM130" s="409"/>
      <c r="ARN130" s="409"/>
      <c r="ARO130" s="409"/>
      <c r="ARP130" s="409"/>
      <c r="ARQ130" s="409"/>
      <c r="ARR130" s="409"/>
      <c r="ARS130" s="409"/>
      <c r="ART130" s="409"/>
      <c r="ARU130" s="409"/>
      <c r="ARV130" s="409"/>
      <c r="ARW130" s="409"/>
      <c r="ARX130" s="409"/>
      <c r="ARY130" s="409"/>
      <c r="ARZ130" s="409"/>
      <c r="ASA130" s="409"/>
      <c r="ASB130" s="409"/>
      <c r="ASC130" s="409"/>
      <c r="ASD130" s="409"/>
      <c r="ASE130" s="409"/>
      <c r="ASF130" s="409"/>
      <c r="ASG130" s="409"/>
      <c r="ASH130" s="409"/>
      <c r="ASI130" s="409"/>
      <c r="ASJ130" s="409"/>
      <c r="ASK130" s="409"/>
      <c r="ASL130" s="409"/>
      <c r="ASM130" s="409"/>
      <c r="ASN130" s="409"/>
      <c r="ASO130" s="409"/>
      <c r="ASP130" s="409"/>
      <c r="ASQ130" s="409"/>
      <c r="ASR130" s="409"/>
      <c r="ASS130" s="409"/>
      <c r="AST130" s="409"/>
      <c r="ASU130" s="409"/>
      <c r="ASV130" s="409"/>
      <c r="ASW130" s="409"/>
      <c r="ASX130" s="409"/>
      <c r="ASY130" s="409"/>
      <c r="ASZ130" s="409"/>
      <c r="ATA130" s="409"/>
      <c r="ATB130" s="409"/>
      <c r="ATC130" s="409"/>
      <c r="ATD130" s="409"/>
      <c r="ATE130" s="409"/>
      <c r="ATF130" s="409"/>
      <c r="ATG130" s="409"/>
      <c r="ATH130" s="409"/>
      <c r="ATI130" s="409"/>
      <c r="ATJ130" s="409"/>
      <c r="ATK130" s="409"/>
      <c r="ATL130" s="409"/>
      <c r="ATM130" s="409"/>
      <c r="ATN130" s="409"/>
      <c r="ATO130" s="409"/>
      <c r="ATP130" s="409"/>
      <c r="ATQ130" s="409"/>
      <c r="ATR130" s="409"/>
      <c r="ATS130" s="409"/>
      <c r="ATT130" s="409"/>
      <c r="ATU130" s="409"/>
      <c r="ATV130" s="409"/>
      <c r="ATW130" s="409"/>
      <c r="ATX130" s="409"/>
      <c r="ATY130" s="409"/>
      <c r="ATZ130" s="409"/>
      <c r="AUA130" s="409"/>
      <c r="AUB130" s="409"/>
      <c r="AUC130" s="409"/>
      <c r="AUD130" s="409"/>
      <c r="AUE130" s="409"/>
      <c r="AUF130" s="409"/>
      <c r="AUG130" s="409"/>
      <c r="AUH130" s="409"/>
      <c r="AUI130" s="409"/>
      <c r="AUJ130" s="409"/>
      <c r="AUK130" s="409"/>
      <c r="AUL130" s="409"/>
      <c r="AUM130" s="409"/>
      <c r="AUN130" s="409"/>
      <c r="AUO130" s="409"/>
      <c r="AUP130" s="409"/>
      <c r="AUQ130" s="409"/>
      <c r="AUR130" s="409"/>
      <c r="AUS130" s="409"/>
      <c r="AUT130" s="409"/>
      <c r="AUU130" s="409"/>
      <c r="AUV130" s="409"/>
      <c r="AUW130" s="409"/>
      <c r="AUX130" s="409"/>
      <c r="AUY130" s="409"/>
      <c r="AUZ130" s="409"/>
      <c r="AVA130" s="409"/>
      <c r="AVB130" s="409"/>
      <c r="AVC130" s="409"/>
      <c r="AVD130" s="409"/>
      <c r="AVE130" s="409"/>
      <c r="AVF130" s="409"/>
      <c r="AVG130" s="409"/>
      <c r="AVH130" s="409"/>
      <c r="AVI130" s="409"/>
      <c r="AVJ130" s="409"/>
      <c r="AVK130" s="409"/>
      <c r="AVL130" s="409"/>
      <c r="AVM130" s="409"/>
      <c r="AVN130" s="409"/>
      <c r="AVO130" s="409"/>
      <c r="AVP130" s="409"/>
      <c r="AVQ130" s="409"/>
      <c r="AVR130" s="409"/>
      <c r="AVS130" s="409"/>
      <c r="AVT130" s="409"/>
      <c r="AVU130" s="409"/>
      <c r="AVV130" s="409"/>
      <c r="AVW130" s="409"/>
      <c r="AVX130" s="409"/>
      <c r="AVY130" s="409"/>
      <c r="AVZ130" s="409"/>
      <c r="AWA130" s="409"/>
      <c r="AWB130" s="409"/>
      <c r="AWC130" s="409"/>
      <c r="AWD130" s="409"/>
      <c r="AWE130" s="409"/>
      <c r="AWF130" s="409"/>
      <c r="AWG130" s="409"/>
      <c r="AWH130" s="409"/>
      <c r="AWI130" s="409"/>
      <c r="AWJ130" s="409"/>
      <c r="AWK130" s="409"/>
      <c r="AWL130" s="409"/>
      <c r="AWM130" s="409"/>
      <c r="AWN130" s="409"/>
      <c r="AWO130" s="409"/>
      <c r="AWP130" s="409"/>
      <c r="AWQ130" s="409"/>
      <c r="AWR130" s="409"/>
      <c r="AWS130" s="409"/>
      <c r="AWT130" s="409"/>
      <c r="AWU130" s="409"/>
      <c r="AWV130" s="409"/>
      <c r="AWW130" s="409"/>
      <c r="AWX130" s="409"/>
      <c r="AWY130" s="409"/>
      <c r="AWZ130" s="409"/>
      <c r="AXA130" s="409"/>
      <c r="AXB130" s="409"/>
      <c r="AXC130" s="409"/>
      <c r="AXD130" s="409"/>
      <c r="AXE130" s="409"/>
      <c r="AXF130" s="409"/>
      <c r="AXG130" s="409"/>
      <c r="AXH130" s="409"/>
      <c r="AXI130" s="409"/>
      <c r="AXJ130" s="409"/>
      <c r="AXK130" s="409"/>
      <c r="AXL130" s="409"/>
      <c r="AXM130" s="409"/>
      <c r="AXN130" s="409"/>
      <c r="AXO130" s="409"/>
      <c r="AXP130" s="409"/>
      <c r="AXQ130" s="409"/>
      <c r="AXR130" s="409"/>
      <c r="AXS130" s="409"/>
      <c r="AXT130" s="409"/>
      <c r="AXU130" s="409"/>
      <c r="AXV130" s="409"/>
      <c r="AXW130" s="409"/>
      <c r="AXX130" s="409"/>
      <c r="AXY130" s="409"/>
      <c r="AXZ130" s="409"/>
      <c r="AYA130" s="409"/>
      <c r="AYB130" s="409"/>
      <c r="AYC130" s="409"/>
      <c r="AYD130" s="409"/>
      <c r="AYE130" s="409"/>
      <c r="AYF130" s="409"/>
      <c r="AYG130" s="409"/>
      <c r="AYH130" s="409"/>
      <c r="AYI130" s="409"/>
      <c r="AYJ130" s="409"/>
      <c r="AYK130" s="409"/>
      <c r="AYL130" s="409"/>
      <c r="AYM130" s="409"/>
      <c r="AYN130" s="409"/>
      <c r="AYO130" s="409"/>
      <c r="AYP130" s="409"/>
      <c r="AYQ130" s="409"/>
      <c r="AYR130" s="409"/>
      <c r="AYS130" s="409"/>
      <c r="AYT130" s="409"/>
      <c r="AYU130" s="409"/>
      <c r="AYV130" s="409"/>
      <c r="AYW130" s="409"/>
      <c r="AYX130" s="409"/>
      <c r="AYY130" s="409"/>
      <c r="AYZ130" s="409"/>
      <c r="AZA130" s="409"/>
      <c r="AZB130" s="409"/>
      <c r="AZC130" s="409"/>
      <c r="AZD130" s="409"/>
      <c r="AZE130" s="409"/>
      <c r="AZF130" s="409"/>
      <c r="AZG130" s="409"/>
      <c r="AZH130" s="409"/>
      <c r="AZI130" s="409"/>
      <c r="AZJ130" s="409"/>
      <c r="AZK130" s="409"/>
      <c r="AZL130" s="409"/>
      <c r="AZM130" s="409"/>
      <c r="AZN130" s="409"/>
      <c r="AZO130" s="409"/>
      <c r="AZP130" s="409"/>
      <c r="AZQ130" s="409"/>
      <c r="AZR130" s="409"/>
      <c r="AZS130" s="409"/>
      <c r="AZT130" s="409"/>
      <c r="AZU130" s="409"/>
      <c r="AZV130" s="409"/>
      <c r="AZW130" s="409"/>
      <c r="AZX130" s="409"/>
      <c r="AZY130" s="409"/>
      <c r="AZZ130" s="409"/>
      <c r="BAA130" s="409"/>
      <c r="BAB130" s="409"/>
      <c r="BAC130" s="409"/>
      <c r="BAD130" s="409"/>
      <c r="BAE130" s="409"/>
      <c r="BAF130" s="409"/>
      <c r="BAG130" s="409"/>
      <c r="BAH130" s="409"/>
      <c r="BAI130" s="409"/>
      <c r="BAJ130" s="409"/>
      <c r="BAK130" s="409"/>
      <c r="BAL130" s="409"/>
      <c r="BAM130" s="409"/>
      <c r="BAN130" s="409"/>
      <c r="BAO130" s="409"/>
      <c r="BAP130" s="409"/>
      <c r="BAQ130" s="409"/>
      <c r="BAR130" s="409"/>
      <c r="BAS130" s="409"/>
      <c r="BAT130" s="409"/>
      <c r="BAU130" s="409"/>
      <c r="BAV130" s="409"/>
      <c r="BAW130" s="409"/>
      <c r="BAX130" s="409"/>
      <c r="BAY130" s="409"/>
      <c r="BAZ130" s="409"/>
      <c r="BBA130" s="409"/>
      <c r="BBB130" s="409"/>
      <c r="BBC130" s="409"/>
      <c r="BBD130" s="409"/>
      <c r="BBE130" s="409"/>
      <c r="BBF130" s="409"/>
      <c r="BBG130" s="409"/>
      <c r="BBH130" s="409"/>
      <c r="BBI130" s="409"/>
      <c r="BBJ130" s="409"/>
      <c r="BBK130" s="409"/>
      <c r="BBL130" s="409"/>
      <c r="BBM130" s="409"/>
      <c r="BBN130" s="409"/>
      <c r="BBO130" s="409"/>
      <c r="BBP130" s="409"/>
      <c r="BBQ130" s="409"/>
      <c r="BBR130" s="409"/>
      <c r="BBS130" s="409"/>
      <c r="BBT130" s="409"/>
      <c r="BBU130" s="409"/>
      <c r="BBV130" s="409"/>
      <c r="BBW130" s="409"/>
      <c r="BBX130" s="409"/>
      <c r="BBY130" s="409"/>
      <c r="BBZ130" s="409"/>
      <c r="BCA130" s="409"/>
      <c r="BCB130" s="409"/>
      <c r="BCC130" s="409"/>
      <c r="BCD130" s="409"/>
      <c r="BCE130" s="409"/>
      <c r="BCF130" s="409"/>
      <c r="BCG130" s="409"/>
      <c r="BCH130" s="409"/>
      <c r="BCI130" s="409"/>
      <c r="BCJ130" s="409"/>
      <c r="BCK130" s="409"/>
      <c r="BCL130" s="409"/>
      <c r="BCM130" s="409"/>
      <c r="BCN130" s="409"/>
      <c r="BCO130" s="409"/>
      <c r="BCP130" s="409"/>
      <c r="BCQ130" s="409"/>
      <c r="BCR130" s="409"/>
      <c r="BCS130" s="409"/>
      <c r="BCT130" s="409"/>
      <c r="BCU130" s="409"/>
      <c r="BCV130" s="409"/>
      <c r="BCW130" s="409"/>
      <c r="BCX130" s="409"/>
      <c r="BCY130" s="409"/>
      <c r="BCZ130" s="409"/>
      <c r="BDA130" s="409"/>
      <c r="BDB130" s="409"/>
      <c r="BDC130" s="409"/>
      <c r="BDD130" s="409"/>
      <c r="BDE130" s="409"/>
      <c r="BDF130" s="409"/>
      <c r="BDG130" s="409"/>
      <c r="BDH130" s="409"/>
      <c r="BDI130" s="409"/>
      <c r="BDJ130" s="409"/>
      <c r="BDK130" s="409"/>
      <c r="BDL130" s="409"/>
      <c r="BDM130" s="409"/>
      <c r="BDN130" s="409"/>
      <c r="BDO130" s="409"/>
      <c r="BDP130" s="409"/>
      <c r="BDQ130" s="409"/>
      <c r="BDR130" s="409"/>
      <c r="BDS130" s="409"/>
      <c r="BDT130" s="409"/>
      <c r="BDU130" s="409"/>
      <c r="BDV130" s="409"/>
      <c r="BDW130" s="409"/>
      <c r="BDX130" s="409"/>
      <c r="BDY130" s="409"/>
      <c r="BDZ130" s="409"/>
      <c r="BEA130" s="409"/>
      <c r="BEB130" s="409"/>
      <c r="BEC130" s="409"/>
      <c r="BED130" s="409"/>
      <c r="BEE130" s="409"/>
      <c r="BEF130" s="409"/>
      <c r="BEG130" s="409"/>
      <c r="BEH130" s="409"/>
      <c r="BEI130" s="409"/>
      <c r="BEJ130" s="409"/>
      <c r="BEK130" s="409"/>
      <c r="BEL130" s="409"/>
      <c r="BEM130" s="409"/>
      <c r="BEN130" s="409"/>
      <c r="BEO130" s="409"/>
      <c r="BEP130" s="409"/>
      <c r="BEQ130" s="409"/>
      <c r="BER130" s="409"/>
      <c r="BES130" s="409"/>
      <c r="BET130" s="409"/>
      <c r="BEU130" s="409"/>
      <c r="BEV130" s="409"/>
      <c r="BEW130" s="409"/>
      <c r="BEX130" s="409"/>
      <c r="BEY130" s="409"/>
      <c r="BEZ130" s="409"/>
      <c r="BFA130" s="409"/>
      <c r="BFB130" s="409"/>
      <c r="BFC130" s="409"/>
      <c r="BFD130" s="409"/>
      <c r="BFE130" s="409"/>
      <c r="BFF130" s="409"/>
      <c r="BFG130" s="409"/>
      <c r="BFH130" s="409"/>
      <c r="BFI130" s="409"/>
      <c r="BFJ130" s="409"/>
      <c r="BFK130" s="409"/>
      <c r="BFL130" s="409"/>
      <c r="BFM130" s="409"/>
      <c r="BFN130" s="409"/>
      <c r="BFO130" s="409"/>
      <c r="BFP130" s="409"/>
      <c r="BFQ130" s="409"/>
      <c r="BFR130" s="409"/>
      <c r="BFS130" s="409"/>
      <c r="BFT130" s="409"/>
      <c r="BFU130" s="409"/>
      <c r="BFV130" s="409"/>
      <c r="BFW130" s="409"/>
      <c r="BFX130" s="409"/>
      <c r="BFY130" s="409"/>
      <c r="BFZ130" s="409"/>
      <c r="BGA130" s="409"/>
      <c r="BGB130" s="409"/>
      <c r="BGC130" s="409"/>
      <c r="BGD130" s="409"/>
      <c r="BGE130" s="409"/>
      <c r="BGF130" s="409"/>
      <c r="BGG130" s="409"/>
      <c r="BGH130" s="409"/>
      <c r="BGI130" s="409"/>
      <c r="BGJ130" s="409"/>
      <c r="BGK130" s="409"/>
      <c r="BGL130" s="409"/>
      <c r="BGM130" s="409"/>
      <c r="BGN130" s="409"/>
      <c r="BGO130" s="409"/>
      <c r="BGP130" s="409"/>
      <c r="BGQ130" s="409"/>
      <c r="BGR130" s="409"/>
      <c r="BGS130" s="409"/>
      <c r="BGT130" s="409"/>
      <c r="BGU130" s="409"/>
      <c r="BGV130" s="409"/>
      <c r="BGW130" s="409"/>
      <c r="BGX130" s="409"/>
      <c r="BGY130" s="409"/>
      <c r="BGZ130" s="409"/>
      <c r="BHA130" s="409"/>
      <c r="BHB130" s="409"/>
      <c r="BHC130" s="409"/>
      <c r="BHD130" s="409"/>
      <c r="BHE130" s="409"/>
      <c r="BHF130" s="409"/>
      <c r="BHG130" s="409"/>
      <c r="BHH130" s="409"/>
      <c r="BHI130" s="409"/>
      <c r="BHJ130" s="409"/>
      <c r="BHK130" s="409"/>
      <c r="BHL130" s="409"/>
      <c r="BHM130" s="409"/>
      <c r="BHN130" s="409"/>
      <c r="BHO130" s="409"/>
      <c r="BHP130" s="409"/>
      <c r="BHQ130" s="409"/>
      <c r="BHR130" s="409"/>
      <c r="BHS130" s="409"/>
      <c r="BHT130" s="409"/>
      <c r="BHU130" s="409"/>
      <c r="BHV130" s="409"/>
      <c r="BHW130" s="409"/>
      <c r="BHX130" s="409"/>
      <c r="BHY130" s="409"/>
      <c r="BHZ130" s="409"/>
      <c r="BIA130" s="409"/>
      <c r="BIB130" s="409"/>
      <c r="BIC130" s="409"/>
      <c r="BID130" s="409"/>
      <c r="BIE130" s="409"/>
      <c r="BIF130" s="409"/>
      <c r="BIG130" s="409"/>
      <c r="BIH130" s="409"/>
      <c r="BII130" s="409"/>
      <c r="BIJ130" s="409"/>
      <c r="BIK130" s="409"/>
      <c r="BIL130" s="409"/>
      <c r="BIM130" s="409"/>
      <c r="BIN130" s="409"/>
      <c r="BIO130" s="409"/>
      <c r="BIP130" s="409"/>
      <c r="BIQ130" s="409"/>
      <c r="BIR130" s="409"/>
      <c r="BIS130" s="409"/>
      <c r="BIT130" s="409"/>
      <c r="BIU130" s="409"/>
      <c r="BIV130" s="409"/>
      <c r="BIW130" s="409"/>
      <c r="BIX130" s="409"/>
      <c r="BIY130" s="409"/>
      <c r="BIZ130" s="409"/>
      <c r="BJA130" s="409"/>
      <c r="BJB130" s="409"/>
      <c r="BJC130" s="409"/>
      <c r="BJD130" s="409"/>
      <c r="BJE130" s="409"/>
      <c r="BJF130" s="409"/>
      <c r="BJG130" s="409"/>
      <c r="BJH130" s="409"/>
      <c r="BJI130" s="409"/>
      <c r="BJJ130" s="409"/>
      <c r="BJK130" s="409"/>
      <c r="BJL130" s="409"/>
      <c r="BJM130" s="409"/>
      <c r="BJN130" s="409"/>
      <c r="BJO130" s="409"/>
      <c r="BJP130" s="409"/>
      <c r="BJQ130" s="409"/>
      <c r="BJR130" s="409"/>
      <c r="BJS130" s="409"/>
      <c r="BJT130" s="409"/>
      <c r="BJU130" s="409"/>
      <c r="BJV130" s="409"/>
      <c r="BJW130" s="409"/>
      <c r="BJX130" s="409"/>
      <c r="BJY130" s="409"/>
      <c r="BJZ130" s="409"/>
      <c r="BKA130" s="409"/>
      <c r="BKB130" s="409"/>
      <c r="BKC130" s="409"/>
      <c r="BKD130" s="409"/>
      <c r="BKE130" s="409"/>
      <c r="BKF130" s="409"/>
      <c r="BKG130" s="409"/>
      <c r="BKH130" s="409"/>
      <c r="BKI130" s="409"/>
      <c r="BKJ130" s="409"/>
      <c r="BKK130" s="409"/>
      <c r="BKL130" s="409"/>
      <c r="BKM130" s="409"/>
      <c r="BKN130" s="409"/>
      <c r="BKO130" s="409"/>
      <c r="BKP130" s="409"/>
      <c r="BKQ130" s="409"/>
      <c r="BKR130" s="409"/>
      <c r="BKS130" s="409"/>
      <c r="BKT130" s="409"/>
      <c r="BKU130" s="409"/>
      <c r="BKV130" s="409"/>
      <c r="BKW130" s="409"/>
      <c r="BKX130" s="409"/>
      <c r="BKY130" s="409"/>
      <c r="BKZ130" s="409"/>
      <c r="BLA130" s="409"/>
      <c r="BLB130" s="409"/>
      <c r="BLC130" s="409"/>
      <c r="BLD130" s="409"/>
      <c r="BLE130" s="409"/>
      <c r="BLF130" s="409"/>
      <c r="BLG130" s="409"/>
      <c r="BLH130" s="409"/>
      <c r="BLI130" s="409"/>
      <c r="BLJ130" s="409"/>
      <c r="BLK130" s="409"/>
      <c r="BLL130" s="409"/>
      <c r="BLM130" s="409"/>
      <c r="BLN130" s="409"/>
      <c r="BLO130" s="409"/>
      <c r="BLP130" s="409"/>
      <c r="BLQ130" s="409"/>
      <c r="BLR130" s="409"/>
      <c r="BLS130" s="409"/>
      <c r="BLT130" s="409"/>
      <c r="BLU130" s="409"/>
      <c r="BLV130" s="409"/>
      <c r="BLW130" s="409"/>
      <c r="BLX130" s="409"/>
      <c r="BLY130" s="409"/>
      <c r="BLZ130" s="409"/>
      <c r="BMA130" s="409"/>
      <c r="BMB130" s="409"/>
      <c r="BMC130" s="409"/>
      <c r="BMD130" s="409"/>
      <c r="BME130" s="409"/>
      <c r="BMF130" s="409"/>
      <c r="BMG130" s="409"/>
      <c r="BMH130" s="409"/>
      <c r="BMI130" s="409"/>
      <c r="BMJ130" s="409"/>
      <c r="BMK130" s="409"/>
      <c r="BML130" s="409"/>
      <c r="BMM130" s="409"/>
      <c r="BMN130" s="409"/>
      <c r="BMO130" s="409"/>
      <c r="BMP130" s="409"/>
      <c r="BMQ130" s="409"/>
      <c r="BMR130" s="409"/>
      <c r="BMS130" s="409"/>
      <c r="BMT130" s="409"/>
      <c r="BMU130" s="409"/>
      <c r="BMV130" s="409"/>
      <c r="BMW130" s="409"/>
      <c r="BMX130" s="409"/>
      <c r="BMY130" s="409"/>
      <c r="BMZ130" s="409"/>
      <c r="BNA130" s="409"/>
      <c r="BNB130" s="409"/>
      <c r="BNC130" s="409"/>
      <c r="BND130" s="409"/>
      <c r="BNE130" s="409"/>
      <c r="BNF130" s="409"/>
      <c r="BNG130" s="409"/>
      <c r="BNH130" s="409"/>
      <c r="BNI130" s="409"/>
      <c r="BNJ130" s="409"/>
      <c r="BNK130" s="409"/>
      <c r="BNL130" s="409"/>
      <c r="BNM130" s="409"/>
      <c r="BNN130" s="409"/>
      <c r="BNO130" s="409"/>
      <c r="BNP130" s="409"/>
      <c r="BNQ130" s="409"/>
      <c r="BNR130" s="409"/>
      <c r="BNS130" s="409"/>
      <c r="BNT130" s="409"/>
      <c r="BNU130" s="409"/>
      <c r="BNV130" s="409"/>
      <c r="BNW130" s="409"/>
      <c r="BNX130" s="409"/>
      <c r="BNY130" s="409"/>
      <c r="BNZ130" s="409"/>
      <c r="BOA130" s="409"/>
      <c r="BOB130" s="409"/>
      <c r="BOC130" s="409"/>
      <c r="BOD130" s="409"/>
      <c r="BOE130" s="409"/>
      <c r="BOF130" s="409"/>
      <c r="BOG130" s="409"/>
      <c r="BOH130" s="409"/>
      <c r="BOI130" s="409"/>
      <c r="BOJ130" s="409"/>
      <c r="BOK130" s="409"/>
      <c r="BOL130" s="409"/>
      <c r="BOM130" s="409"/>
      <c r="BON130" s="409"/>
      <c r="BOO130" s="409"/>
      <c r="BOP130" s="409"/>
      <c r="BOQ130" s="409"/>
      <c r="BOR130" s="409"/>
      <c r="BOS130" s="409"/>
      <c r="BOT130" s="409"/>
      <c r="BOU130" s="409"/>
      <c r="BOV130" s="409"/>
      <c r="BOW130" s="409"/>
      <c r="BOX130" s="409"/>
      <c r="BOY130" s="409"/>
      <c r="BOZ130" s="409"/>
      <c r="BPA130" s="409"/>
      <c r="BPB130" s="409"/>
      <c r="BPC130" s="409"/>
      <c r="BPD130" s="409"/>
      <c r="BPE130" s="409"/>
      <c r="BPF130" s="409"/>
      <c r="BPG130" s="409"/>
      <c r="BPH130" s="409"/>
      <c r="BPI130" s="409"/>
      <c r="BPJ130" s="409"/>
      <c r="BPK130" s="409"/>
      <c r="BPL130" s="409"/>
      <c r="BPM130" s="409"/>
      <c r="BPN130" s="409"/>
      <c r="BPO130" s="409"/>
      <c r="BPP130" s="409"/>
      <c r="BPQ130" s="409"/>
      <c r="BPR130" s="409"/>
      <c r="BPS130" s="409"/>
      <c r="BPT130" s="409"/>
      <c r="BPU130" s="409"/>
      <c r="BPV130" s="409"/>
      <c r="BPW130" s="409"/>
      <c r="BPX130" s="409"/>
      <c r="BPY130" s="409"/>
      <c r="BPZ130" s="409"/>
      <c r="BQA130" s="409"/>
      <c r="BQB130" s="409"/>
      <c r="BQC130" s="409"/>
      <c r="BQD130" s="409"/>
      <c r="BQE130" s="409"/>
      <c r="BQF130" s="409"/>
      <c r="BQG130" s="409"/>
      <c r="BQH130" s="409"/>
      <c r="BQI130" s="409"/>
      <c r="BQJ130" s="409"/>
      <c r="BQK130" s="409"/>
      <c r="BQL130" s="409"/>
      <c r="BQM130" s="409"/>
      <c r="BQN130" s="409"/>
      <c r="BQO130" s="409"/>
      <c r="BQP130" s="409"/>
      <c r="BQQ130" s="409"/>
      <c r="BQR130" s="409"/>
      <c r="BQS130" s="409"/>
      <c r="BQT130" s="409"/>
      <c r="BQU130" s="409"/>
      <c r="BQV130" s="409"/>
      <c r="BQW130" s="409"/>
      <c r="BQX130" s="409"/>
      <c r="BQY130" s="409"/>
      <c r="BQZ130" s="409"/>
      <c r="BRA130" s="409"/>
      <c r="BRB130" s="409"/>
      <c r="BRC130" s="409"/>
      <c r="BRD130" s="409"/>
      <c r="BRE130" s="409"/>
      <c r="BRF130" s="409"/>
      <c r="BRG130" s="409"/>
      <c r="BRH130" s="409"/>
      <c r="BRI130" s="409"/>
      <c r="BRJ130" s="409"/>
      <c r="BRK130" s="409"/>
      <c r="BRL130" s="409"/>
      <c r="BRM130" s="409"/>
      <c r="BRN130" s="409"/>
      <c r="BRO130" s="409"/>
      <c r="BRP130" s="409"/>
      <c r="BRQ130" s="409"/>
      <c r="BRR130" s="409"/>
      <c r="BRS130" s="409"/>
      <c r="BRT130" s="409"/>
      <c r="BRU130" s="409"/>
      <c r="BRV130" s="409"/>
      <c r="BRW130" s="409"/>
      <c r="BRX130" s="409"/>
      <c r="BRY130" s="409"/>
      <c r="BRZ130" s="409"/>
      <c r="BSA130" s="409"/>
      <c r="BSB130" s="409"/>
      <c r="BSC130" s="409"/>
      <c r="BSD130" s="409"/>
      <c r="BSE130" s="409"/>
      <c r="BSF130" s="409"/>
      <c r="BSG130" s="409"/>
      <c r="BSH130" s="409"/>
      <c r="BSI130" s="409"/>
      <c r="BSJ130" s="409"/>
      <c r="BSK130" s="409"/>
      <c r="BSL130" s="409"/>
      <c r="BSM130" s="409"/>
      <c r="BSN130" s="409"/>
      <c r="BSO130" s="409"/>
      <c r="BSP130" s="409"/>
      <c r="BSQ130" s="409"/>
      <c r="BSR130" s="409"/>
      <c r="BSS130" s="409"/>
      <c r="BST130" s="409"/>
      <c r="BSU130" s="409"/>
      <c r="BSV130" s="409"/>
      <c r="BSW130" s="409"/>
      <c r="BSX130" s="409"/>
      <c r="BSY130" s="409"/>
      <c r="BSZ130" s="409"/>
      <c r="BTA130" s="409"/>
      <c r="BTB130" s="409"/>
      <c r="BTC130" s="409"/>
      <c r="BTD130" s="409"/>
      <c r="BTE130" s="409"/>
      <c r="BTF130" s="409"/>
      <c r="BTG130" s="409"/>
      <c r="BTH130" s="409"/>
      <c r="BTI130" s="409"/>
      <c r="BTJ130" s="409"/>
      <c r="BTK130" s="409"/>
      <c r="BTL130" s="409"/>
      <c r="BTM130" s="409"/>
      <c r="BTN130" s="409"/>
      <c r="BTO130" s="409"/>
      <c r="BTP130" s="409"/>
      <c r="BTQ130" s="409"/>
      <c r="BTR130" s="409"/>
      <c r="BTS130" s="409"/>
      <c r="BTT130" s="409"/>
      <c r="BTU130" s="409"/>
      <c r="BTV130" s="409"/>
      <c r="BTW130" s="409"/>
      <c r="BTX130" s="409"/>
      <c r="BTY130" s="409"/>
      <c r="BTZ130" s="409"/>
      <c r="BUA130" s="409"/>
      <c r="BUB130" s="409"/>
      <c r="BUC130" s="409"/>
      <c r="BUD130" s="409"/>
      <c r="BUE130" s="409"/>
      <c r="BUF130" s="409"/>
      <c r="BUG130" s="409"/>
      <c r="BUH130" s="409"/>
      <c r="BUI130" s="409"/>
      <c r="BUJ130" s="409"/>
      <c r="BUK130" s="409"/>
      <c r="BUL130" s="409"/>
      <c r="BUM130" s="409"/>
      <c r="BUN130" s="409"/>
      <c r="BUO130" s="409"/>
      <c r="BUP130" s="409"/>
      <c r="BUQ130" s="409"/>
      <c r="BUR130" s="409"/>
      <c r="BUS130" s="409"/>
      <c r="BUT130" s="409"/>
      <c r="BUU130" s="409"/>
      <c r="BUV130" s="409"/>
      <c r="BUW130" s="409"/>
      <c r="BUX130" s="409"/>
      <c r="BUY130" s="409"/>
      <c r="BUZ130" s="409"/>
      <c r="BVA130" s="409"/>
      <c r="BVB130" s="409"/>
      <c r="BVC130" s="409"/>
      <c r="BVD130" s="409"/>
      <c r="BVE130" s="409"/>
      <c r="BVF130" s="409"/>
      <c r="BVG130" s="409"/>
      <c r="BVH130" s="409"/>
      <c r="BVI130" s="409"/>
      <c r="BVJ130" s="409"/>
      <c r="BVK130" s="409"/>
      <c r="BVL130" s="409"/>
      <c r="BVM130" s="409"/>
      <c r="BVN130" s="409"/>
      <c r="BVO130" s="409"/>
      <c r="BVP130" s="409"/>
      <c r="BVQ130" s="409"/>
      <c r="BVR130" s="409"/>
      <c r="BVS130" s="409"/>
      <c r="BVT130" s="409"/>
      <c r="BVU130" s="409"/>
      <c r="BVV130" s="409"/>
      <c r="BVW130" s="409"/>
      <c r="BVX130" s="409"/>
      <c r="BVY130" s="409"/>
      <c r="BVZ130" s="409"/>
      <c r="BWA130" s="409"/>
      <c r="BWB130" s="409"/>
      <c r="BWC130" s="409"/>
      <c r="BWD130" s="409"/>
      <c r="BWE130" s="409"/>
      <c r="BWF130" s="409"/>
      <c r="BWG130" s="409"/>
      <c r="BWH130" s="409"/>
      <c r="BWI130" s="409"/>
      <c r="BWJ130" s="409"/>
      <c r="BWK130" s="409"/>
      <c r="BWL130" s="409"/>
      <c r="BWM130" s="409"/>
      <c r="BWN130" s="409"/>
      <c r="BWO130" s="409"/>
      <c r="BWP130" s="409"/>
      <c r="BWQ130" s="409"/>
      <c r="BWR130" s="409"/>
      <c r="BWS130" s="409"/>
      <c r="BWT130" s="409"/>
      <c r="BWU130" s="409"/>
      <c r="BWV130" s="409"/>
      <c r="BWW130" s="409"/>
      <c r="BWX130" s="409"/>
      <c r="BWY130" s="409"/>
      <c r="BWZ130" s="409"/>
      <c r="BXA130" s="409"/>
      <c r="BXB130" s="409"/>
      <c r="BXC130" s="409"/>
      <c r="BXD130" s="409"/>
      <c r="BXE130" s="409"/>
      <c r="BXF130" s="409"/>
      <c r="BXG130" s="409"/>
      <c r="BXH130" s="409"/>
      <c r="BXI130" s="409"/>
      <c r="BXJ130" s="409"/>
      <c r="BXK130" s="409"/>
      <c r="BXL130" s="409"/>
      <c r="BXM130" s="409"/>
      <c r="BXN130" s="409"/>
      <c r="BXO130" s="409"/>
      <c r="BXP130" s="409"/>
      <c r="BXQ130" s="409"/>
      <c r="BXR130" s="409"/>
      <c r="BXS130" s="409"/>
      <c r="BXT130" s="409"/>
      <c r="BXU130" s="409"/>
      <c r="BXV130" s="409"/>
      <c r="BXW130" s="409"/>
      <c r="BXX130" s="409"/>
      <c r="BXY130" s="409"/>
      <c r="BXZ130" s="409"/>
      <c r="BYA130" s="409"/>
      <c r="BYB130" s="409"/>
      <c r="BYC130" s="409"/>
      <c r="BYD130" s="409"/>
      <c r="BYE130" s="409"/>
      <c r="BYF130" s="409"/>
      <c r="BYG130" s="409"/>
      <c r="BYH130" s="409"/>
      <c r="BYI130" s="409"/>
      <c r="BYJ130" s="409"/>
      <c r="BYK130" s="409"/>
      <c r="BYL130" s="409"/>
      <c r="BYM130" s="409"/>
      <c r="BYN130" s="409"/>
      <c r="BYO130" s="409"/>
      <c r="BYP130" s="409"/>
      <c r="BYQ130" s="409"/>
      <c r="BYR130" s="409"/>
      <c r="BYS130" s="409"/>
      <c r="BYT130" s="409"/>
      <c r="BYU130" s="409"/>
      <c r="BYV130" s="409"/>
      <c r="BYW130" s="409"/>
      <c r="BYX130" s="409"/>
      <c r="BYY130" s="409"/>
      <c r="BYZ130" s="409"/>
      <c r="BZA130" s="409"/>
      <c r="BZB130" s="409"/>
      <c r="BZC130" s="409"/>
      <c r="BZD130" s="409"/>
      <c r="BZE130" s="409"/>
      <c r="BZF130" s="409"/>
      <c r="BZG130" s="409"/>
      <c r="BZH130" s="409"/>
      <c r="BZI130" s="409"/>
      <c r="BZJ130" s="409"/>
      <c r="BZK130" s="409"/>
      <c r="BZL130" s="409"/>
      <c r="BZM130" s="409"/>
      <c r="BZN130" s="409"/>
      <c r="BZO130" s="409"/>
      <c r="BZP130" s="409"/>
      <c r="BZQ130" s="409"/>
      <c r="BZR130" s="409"/>
      <c r="BZS130" s="409"/>
      <c r="BZT130" s="409"/>
      <c r="BZU130" s="409"/>
      <c r="BZV130" s="409"/>
      <c r="BZW130" s="409"/>
      <c r="BZX130" s="409"/>
      <c r="BZY130" s="409"/>
      <c r="BZZ130" s="409"/>
      <c r="CAA130" s="409"/>
      <c r="CAB130" s="409"/>
      <c r="CAC130" s="409"/>
      <c r="CAD130" s="409"/>
      <c r="CAE130" s="409"/>
      <c r="CAF130" s="409"/>
      <c r="CAG130" s="409"/>
      <c r="CAH130" s="409"/>
      <c r="CAI130" s="409"/>
      <c r="CAJ130" s="409"/>
      <c r="CAK130" s="409"/>
      <c r="CAL130" s="409"/>
      <c r="CAM130" s="409"/>
      <c r="CAN130" s="409"/>
      <c r="CAO130" s="409"/>
      <c r="CAP130" s="409"/>
      <c r="CAQ130" s="409"/>
      <c r="CAR130" s="409"/>
      <c r="CAS130" s="409"/>
      <c r="CAT130" s="409"/>
      <c r="CAU130" s="409"/>
      <c r="CAV130" s="409"/>
      <c r="CAW130" s="409"/>
      <c r="CAX130" s="409"/>
      <c r="CAY130" s="409"/>
      <c r="CAZ130" s="409"/>
      <c r="CBA130" s="409"/>
      <c r="CBB130" s="409"/>
      <c r="CBC130" s="409"/>
      <c r="CBD130" s="409"/>
      <c r="CBE130" s="409"/>
      <c r="CBF130" s="409"/>
      <c r="CBG130" s="409"/>
      <c r="CBH130" s="409"/>
      <c r="CBI130" s="409"/>
      <c r="CBJ130" s="409"/>
      <c r="CBK130" s="409"/>
      <c r="CBL130" s="409"/>
      <c r="CBM130" s="409"/>
      <c r="CBN130" s="409"/>
      <c r="CBO130" s="409"/>
      <c r="CBP130" s="409"/>
      <c r="CBQ130" s="409"/>
      <c r="CBR130" s="409"/>
      <c r="CBS130" s="409"/>
      <c r="CBT130" s="409"/>
      <c r="CBU130" s="409"/>
      <c r="CBV130" s="409"/>
      <c r="CBW130" s="409"/>
      <c r="CBX130" s="409"/>
      <c r="CBY130" s="409"/>
      <c r="CBZ130" s="409"/>
      <c r="CCA130" s="409"/>
      <c r="CCB130" s="409"/>
      <c r="CCC130" s="409"/>
      <c r="CCD130" s="409"/>
      <c r="CCE130" s="409"/>
      <c r="CCF130" s="409"/>
      <c r="CCG130" s="409"/>
      <c r="CCH130" s="409"/>
      <c r="CCI130" s="409"/>
      <c r="CCJ130" s="409"/>
      <c r="CCK130" s="409"/>
      <c r="CCL130" s="409"/>
      <c r="CCM130" s="409"/>
      <c r="CCN130" s="409"/>
      <c r="CCO130" s="409"/>
      <c r="CCP130" s="409"/>
      <c r="CCQ130" s="409"/>
      <c r="CCR130" s="409"/>
      <c r="CCS130" s="409"/>
      <c r="CCT130" s="409"/>
      <c r="CCU130" s="409"/>
      <c r="CCV130" s="409"/>
      <c r="CCW130" s="409"/>
      <c r="CCX130" s="409"/>
      <c r="CCY130" s="409"/>
      <c r="CCZ130" s="409"/>
      <c r="CDA130" s="409"/>
      <c r="CDB130" s="409"/>
      <c r="CDC130" s="409"/>
      <c r="CDD130" s="409"/>
      <c r="CDE130" s="409"/>
      <c r="CDF130" s="409"/>
      <c r="CDG130" s="409"/>
      <c r="CDH130" s="409"/>
      <c r="CDI130" s="409"/>
      <c r="CDJ130" s="409"/>
      <c r="CDK130" s="409"/>
      <c r="CDL130" s="409"/>
      <c r="CDM130" s="409"/>
      <c r="CDN130" s="409"/>
      <c r="CDO130" s="409"/>
      <c r="CDP130" s="409"/>
      <c r="CDQ130" s="409"/>
      <c r="CDR130" s="409"/>
      <c r="CDS130" s="409"/>
      <c r="CDT130" s="409"/>
      <c r="CDU130" s="409"/>
      <c r="CDV130" s="409"/>
      <c r="CDW130" s="409"/>
      <c r="CDX130" s="409"/>
      <c r="CDY130" s="409"/>
      <c r="CDZ130" s="409"/>
      <c r="CEA130" s="409"/>
      <c r="CEB130" s="409"/>
      <c r="CEC130" s="409"/>
      <c r="CED130" s="409"/>
      <c r="CEE130" s="409"/>
      <c r="CEF130" s="409"/>
      <c r="CEG130" s="409"/>
      <c r="CEH130" s="409"/>
      <c r="CEI130" s="409"/>
      <c r="CEJ130" s="409"/>
      <c r="CEK130" s="409"/>
      <c r="CEL130" s="409"/>
      <c r="CEM130" s="409"/>
      <c r="CEN130" s="409"/>
      <c r="CEO130" s="409"/>
      <c r="CEP130" s="409"/>
      <c r="CEQ130" s="409"/>
      <c r="CER130" s="409"/>
      <c r="CES130" s="409"/>
      <c r="CET130" s="409"/>
      <c r="CEU130" s="409"/>
      <c r="CEV130" s="409"/>
      <c r="CEW130" s="409"/>
      <c r="CEX130" s="409"/>
      <c r="CEY130" s="409"/>
      <c r="CEZ130" s="409"/>
      <c r="CFA130" s="409"/>
      <c r="CFB130" s="409"/>
      <c r="CFC130" s="409"/>
      <c r="CFD130" s="409"/>
      <c r="CFE130" s="409"/>
      <c r="CFF130" s="409"/>
      <c r="CFG130" s="409"/>
      <c r="CFH130" s="409"/>
      <c r="CFI130" s="409"/>
      <c r="CFJ130" s="409"/>
      <c r="CFK130" s="409"/>
      <c r="CFL130" s="409"/>
      <c r="CFM130" s="409"/>
      <c r="CFN130" s="409"/>
      <c r="CFO130" s="409"/>
      <c r="CFP130" s="409"/>
      <c r="CFQ130" s="409"/>
      <c r="CFR130" s="409"/>
      <c r="CFS130" s="409"/>
      <c r="CFT130" s="409"/>
      <c r="CFU130" s="409"/>
      <c r="CFV130" s="409"/>
      <c r="CFW130" s="409"/>
      <c r="CFX130" s="409"/>
      <c r="CFY130" s="409"/>
      <c r="CFZ130" s="409"/>
      <c r="CGA130" s="409"/>
      <c r="CGB130" s="409"/>
      <c r="CGC130" s="409"/>
      <c r="CGD130" s="409"/>
      <c r="CGE130" s="409"/>
      <c r="CGF130" s="409"/>
      <c r="CGG130" s="409"/>
      <c r="CGH130" s="409"/>
      <c r="CGI130" s="409"/>
      <c r="CGJ130" s="409"/>
      <c r="CGK130" s="409"/>
      <c r="CGL130" s="409"/>
      <c r="CGM130" s="409"/>
      <c r="CGN130" s="409"/>
      <c r="CGO130" s="409"/>
      <c r="CGP130" s="409"/>
      <c r="CGQ130" s="409"/>
      <c r="CGR130" s="409"/>
      <c r="CGS130" s="409"/>
      <c r="CGT130" s="409"/>
      <c r="CGU130" s="409"/>
      <c r="CGV130" s="409"/>
      <c r="CGW130" s="409"/>
      <c r="CGX130" s="409"/>
      <c r="CGY130" s="409"/>
      <c r="CGZ130" s="409"/>
      <c r="CHA130" s="409"/>
      <c r="CHB130" s="409"/>
      <c r="CHC130" s="409"/>
      <c r="CHD130" s="409"/>
      <c r="CHE130" s="409"/>
      <c r="CHF130" s="409"/>
      <c r="CHG130" s="409"/>
      <c r="CHH130" s="409"/>
      <c r="CHI130" s="409"/>
      <c r="CHJ130" s="409"/>
      <c r="CHK130" s="409"/>
      <c r="CHL130" s="409"/>
      <c r="CHM130" s="409"/>
      <c r="CHN130" s="409"/>
      <c r="CHO130" s="409"/>
      <c r="CHP130" s="409"/>
      <c r="CHQ130" s="409"/>
      <c r="CHR130" s="409"/>
      <c r="CHS130" s="409"/>
      <c r="CHT130" s="409"/>
      <c r="CHU130" s="409"/>
      <c r="CHV130" s="409"/>
      <c r="CHW130" s="409"/>
      <c r="CHX130" s="409"/>
      <c r="CHY130" s="409"/>
      <c r="CHZ130" s="409"/>
      <c r="CIA130" s="409"/>
      <c r="CIB130" s="409"/>
      <c r="CIC130" s="409"/>
      <c r="CID130" s="409"/>
      <c r="CIE130" s="409"/>
      <c r="CIF130" s="409"/>
      <c r="CIG130" s="409"/>
      <c r="CIH130" s="409"/>
      <c r="CII130" s="409"/>
      <c r="CIJ130" s="409"/>
      <c r="CIK130" s="409"/>
      <c r="CIL130" s="409"/>
      <c r="CIM130" s="409"/>
      <c r="CIN130" s="409"/>
      <c r="CIO130" s="409"/>
      <c r="CIP130" s="409"/>
      <c r="CIQ130" s="409"/>
      <c r="CIR130" s="409"/>
      <c r="CIS130" s="409"/>
      <c r="CIT130" s="409"/>
      <c r="CIU130" s="409"/>
      <c r="CIV130" s="409"/>
      <c r="CIW130" s="409"/>
      <c r="CIX130" s="409"/>
      <c r="CIY130" s="409"/>
      <c r="CIZ130" s="409"/>
      <c r="CJA130" s="409"/>
      <c r="CJB130" s="409"/>
      <c r="CJC130" s="409"/>
      <c r="CJD130" s="409"/>
      <c r="CJE130" s="409"/>
      <c r="CJF130" s="409"/>
      <c r="CJG130" s="409"/>
      <c r="CJH130" s="409"/>
      <c r="CJI130" s="409"/>
      <c r="CJJ130" s="409"/>
      <c r="CJK130" s="409"/>
      <c r="CJL130" s="409"/>
      <c r="CJM130" s="409"/>
      <c r="CJN130" s="409"/>
      <c r="CJO130" s="409"/>
      <c r="CJP130" s="409"/>
      <c r="CJQ130" s="409"/>
      <c r="CJR130" s="409"/>
      <c r="CJS130" s="409"/>
      <c r="CJT130" s="409"/>
      <c r="CJU130" s="409"/>
      <c r="CJV130" s="409"/>
      <c r="CJW130" s="409"/>
      <c r="CJX130" s="409"/>
      <c r="CJY130" s="409"/>
      <c r="CJZ130" s="409"/>
      <c r="CKA130" s="409"/>
      <c r="CKB130" s="409"/>
      <c r="CKC130" s="409"/>
      <c r="CKD130" s="409"/>
      <c r="CKE130" s="409"/>
      <c r="CKF130" s="409"/>
      <c r="CKG130" s="409"/>
      <c r="CKH130" s="409"/>
      <c r="CKI130" s="409"/>
      <c r="CKJ130" s="409"/>
      <c r="CKK130" s="409"/>
      <c r="CKL130" s="409"/>
      <c r="CKM130" s="409"/>
      <c r="CKN130" s="409"/>
      <c r="CKO130" s="409"/>
      <c r="CKP130" s="409"/>
      <c r="CKQ130" s="409"/>
      <c r="CKR130" s="409"/>
      <c r="CKS130" s="409"/>
      <c r="CKT130" s="409"/>
      <c r="CKU130" s="409"/>
      <c r="CKV130" s="409"/>
      <c r="CKW130" s="409"/>
      <c r="CKX130" s="409"/>
      <c r="CKY130" s="409"/>
      <c r="CKZ130" s="409"/>
      <c r="CLA130" s="409"/>
      <c r="CLB130" s="409"/>
      <c r="CLC130" s="409"/>
      <c r="CLD130" s="409"/>
      <c r="CLE130" s="409"/>
      <c r="CLF130" s="409"/>
      <c r="CLG130" s="409"/>
      <c r="CLH130" s="409"/>
      <c r="CLI130" s="409"/>
      <c r="CLJ130" s="409"/>
      <c r="CLK130" s="409"/>
      <c r="CLL130" s="409"/>
      <c r="CLM130" s="409"/>
      <c r="CLN130" s="409"/>
      <c r="CLO130" s="409"/>
      <c r="CLP130" s="409"/>
      <c r="CLQ130" s="409"/>
      <c r="CLR130" s="409"/>
      <c r="CLS130" s="409"/>
      <c r="CLT130" s="409"/>
      <c r="CLU130" s="409"/>
      <c r="CLV130" s="409"/>
      <c r="CLW130" s="409"/>
      <c r="CLX130" s="409"/>
      <c r="CLY130" s="409"/>
      <c r="CLZ130" s="409"/>
      <c r="CMA130" s="409"/>
      <c r="CMB130" s="409"/>
      <c r="CMC130" s="409"/>
      <c r="CMD130" s="409"/>
      <c r="CME130" s="409"/>
      <c r="CMF130" s="409"/>
      <c r="CMG130" s="409"/>
      <c r="CMH130" s="409"/>
      <c r="CMI130" s="409"/>
      <c r="CMJ130" s="409"/>
      <c r="CMK130" s="409"/>
      <c r="CML130" s="409"/>
      <c r="CMM130" s="409"/>
      <c r="CMN130" s="409"/>
      <c r="CMO130" s="409"/>
      <c r="CMP130" s="409"/>
      <c r="CMQ130" s="409"/>
      <c r="CMR130" s="409"/>
      <c r="CMS130" s="409"/>
      <c r="CMT130" s="409"/>
      <c r="CMU130" s="409"/>
      <c r="CMV130" s="409"/>
      <c r="CMW130" s="409"/>
      <c r="CMX130" s="409"/>
      <c r="CMY130" s="409"/>
      <c r="CMZ130" s="409"/>
      <c r="CNA130" s="409"/>
      <c r="CNB130" s="409"/>
      <c r="CNC130" s="409"/>
      <c r="CND130" s="409"/>
      <c r="CNE130" s="409"/>
      <c r="CNF130" s="409"/>
      <c r="CNG130" s="409"/>
      <c r="CNH130" s="409"/>
      <c r="CNI130" s="409"/>
      <c r="CNJ130" s="409"/>
      <c r="CNK130" s="409"/>
      <c r="CNL130" s="409"/>
      <c r="CNM130" s="409"/>
      <c r="CNN130" s="409"/>
      <c r="CNO130" s="409"/>
      <c r="CNP130" s="409"/>
      <c r="CNQ130" s="409"/>
      <c r="CNR130" s="409"/>
      <c r="CNS130" s="409"/>
      <c r="CNT130" s="409"/>
      <c r="CNU130" s="409"/>
      <c r="CNV130" s="409"/>
      <c r="CNW130" s="409"/>
      <c r="CNX130" s="409"/>
      <c r="CNY130" s="409"/>
      <c r="CNZ130" s="409"/>
      <c r="COA130" s="409"/>
      <c r="COB130" s="409"/>
      <c r="COC130" s="409"/>
      <c r="COD130" s="409"/>
      <c r="COE130" s="409"/>
      <c r="COF130" s="409"/>
      <c r="COG130" s="409"/>
      <c r="COH130" s="409"/>
      <c r="COI130" s="409"/>
      <c r="COJ130" s="409"/>
      <c r="COK130" s="409"/>
      <c r="COL130" s="409"/>
      <c r="COM130" s="409"/>
      <c r="CON130" s="409"/>
      <c r="COO130" s="409"/>
      <c r="COP130" s="409"/>
      <c r="COQ130" s="409"/>
      <c r="COR130" s="409"/>
      <c r="COS130" s="409"/>
      <c r="COT130" s="409"/>
      <c r="COU130" s="409"/>
      <c r="COV130" s="409"/>
      <c r="COW130" s="409"/>
      <c r="COX130" s="409"/>
      <c r="COY130" s="409"/>
      <c r="COZ130" s="409"/>
      <c r="CPA130" s="409"/>
      <c r="CPB130" s="409"/>
      <c r="CPC130" s="409"/>
      <c r="CPD130" s="409"/>
      <c r="CPE130" s="409"/>
      <c r="CPF130" s="409"/>
      <c r="CPG130" s="409"/>
      <c r="CPH130" s="409"/>
      <c r="CPI130" s="409"/>
      <c r="CPJ130" s="409"/>
      <c r="CPK130" s="409"/>
      <c r="CPL130" s="409"/>
      <c r="CPM130" s="409"/>
      <c r="CPN130" s="409"/>
      <c r="CPO130" s="409"/>
      <c r="CPP130" s="409"/>
      <c r="CPQ130" s="409"/>
      <c r="CPR130" s="409"/>
      <c r="CPS130" s="409"/>
      <c r="CPT130" s="409"/>
      <c r="CPU130" s="409"/>
      <c r="CPV130" s="409"/>
      <c r="CPW130" s="409"/>
      <c r="CPX130" s="409"/>
      <c r="CPY130" s="409"/>
      <c r="CPZ130" s="409"/>
      <c r="CQA130" s="409"/>
      <c r="CQB130" s="409"/>
      <c r="CQC130" s="409"/>
      <c r="CQD130" s="409"/>
      <c r="CQE130" s="409"/>
      <c r="CQF130" s="409"/>
      <c r="CQG130" s="409"/>
      <c r="CQH130" s="409"/>
      <c r="CQI130" s="409"/>
      <c r="CQJ130" s="409"/>
      <c r="CQK130" s="409"/>
      <c r="CQL130" s="409"/>
      <c r="CQM130" s="409"/>
      <c r="CQN130" s="409"/>
      <c r="CQO130" s="409"/>
      <c r="CQP130" s="409"/>
      <c r="CQQ130" s="409"/>
      <c r="CQR130" s="409"/>
      <c r="CQS130" s="409"/>
      <c r="CQT130" s="409"/>
      <c r="CQU130" s="409"/>
      <c r="CQV130" s="409"/>
      <c r="CQW130" s="409"/>
      <c r="CQX130" s="409"/>
      <c r="CQY130" s="409"/>
      <c r="CQZ130" s="409"/>
      <c r="CRA130" s="409"/>
      <c r="CRB130" s="409"/>
      <c r="CRC130" s="409"/>
      <c r="CRD130" s="409"/>
      <c r="CRE130" s="409"/>
      <c r="CRF130" s="409"/>
      <c r="CRG130" s="409"/>
      <c r="CRH130" s="409"/>
      <c r="CRI130" s="409"/>
      <c r="CRJ130" s="409"/>
      <c r="CRK130" s="409"/>
      <c r="CRL130" s="409"/>
      <c r="CRM130" s="409"/>
      <c r="CRN130" s="409"/>
      <c r="CRO130" s="409"/>
      <c r="CRP130" s="409"/>
      <c r="CRQ130" s="409"/>
      <c r="CRR130" s="409"/>
      <c r="CRS130" s="409"/>
      <c r="CRT130" s="409"/>
      <c r="CRU130" s="409"/>
      <c r="CRV130" s="409"/>
      <c r="CRW130" s="409"/>
      <c r="CRX130" s="409"/>
      <c r="CRY130" s="409"/>
      <c r="CRZ130" s="409"/>
      <c r="CSA130" s="409"/>
      <c r="CSB130" s="409"/>
      <c r="CSC130" s="409"/>
      <c r="CSD130" s="409"/>
      <c r="CSE130" s="409"/>
      <c r="CSF130" s="409"/>
      <c r="CSG130" s="409"/>
      <c r="CSH130" s="409"/>
      <c r="CSI130" s="409"/>
      <c r="CSJ130" s="409"/>
      <c r="CSK130" s="409"/>
      <c r="CSL130" s="409"/>
      <c r="CSM130" s="409"/>
      <c r="CSN130" s="409"/>
      <c r="CSO130" s="409"/>
      <c r="CSP130" s="409"/>
      <c r="CSQ130" s="409"/>
      <c r="CSR130" s="409"/>
      <c r="CSS130" s="409"/>
      <c r="CST130" s="409"/>
      <c r="CSU130" s="409"/>
      <c r="CSV130" s="409"/>
      <c r="CSW130" s="409"/>
      <c r="CSX130" s="409"/>
      <c r="CSY130" s="409"/>
      <c r="CSZ130" s="409"/>
      <c r="CTA130" s="409"/>
      <c r="CTB130" s="409"/>
      <c r="CTC130" s="409"/>
      <c r="CTD130" s="409"/>
      <c r="CTE130" s="409"/>
      <c r="CTF130" s="409"/>
      <c r="CTG130" s="409"/>
      <c r="CTH130" s="409"/>
      <c r="CTI130" s="409"/>
      <c r="CTJ130" s="409"/>
      <c r="CTK130" s="409"/>
      <c r="CTL130" s="409"/>
      <c r="CTM130" s="409"/>
      <c r="CTN130" s="409"/>
      <c r="CTO130" s="409"/>
      <c r="CTP130" s="409"/>
      <c r="CTQ130" s="409"/>
      <c r="CTR130" s="409"/>
      <c r="CTS130" s="409"/>
      <c r="CTT130" s="409"/>
      <c r="CTU130" s="409"/>
      <c r="CTV130" s="409"/>
      <c r="CTW130" s="409"/>
      <c r="CTX130" s="409"/>
      <c r="CTY130" s="409"/>
      <c r="CTZ130" s="409"/>
      <c r="CUA130" s="409"/>
      <c r="CUB130" s="409"/>
      <c r="CUC130" s="409"/>
      <c r="CUD130" s="409"/>
      <c r="CUE130" s="409"/>
      <c r="CUF130" s="409"/>
      <c r="CUG130" s="409"/>
      <c r="CUH130" s="409"/>
      <c r="CUI130" s="409"/>
      <c r="CUJ130" s="409"/>
      <c r="CUK130" s="409"/>
      <c r="CUL130" s="409"/>
      <c r="CUM130" s="409"/>
      <c r="CUN130" s="409"/>
      <c r="CUO130" s="409"/>
      <c r="CUP130" s="409"/>
      <c r="CUQ130" s="409"/>
      <c r="CUR130" s="409"/>
      <c r="CUS130" s="409"/>
      <c r="CUT130" s="409"/>
      <c r="CUU130" s="409"/>
      <c r="CUV130" s="409"/>
      <c r="CUW130" s="409"/>
      <c r="CUX130" s="409"/>
      <c r="CUY130" s="409"/>
      <c r="CUZ130" s="409"/>
      <c r="CVA130" s="409"/>
      <c r="CVB130" s="409"/>
      <c r="CVC130" s="409"/>
      <c r="CVD130" s="409"/>
      <c r="CVE130" s="409"/>
      <c r="CVF130" s="409"/>
      <c r="CVG130" s="409"/>
      <c r="CVH130" s="409"/>
      <c r="CVI130" s="409"/>
      <c r="CVJ130" s="409"/>
      <c r="CVK130" s="409"/>
      <c r="CVL130" s="409"/>
      <c r="CVM130" s="409"/>
      <c r="CVN130" s="409"/>
      <c r="CVO130" s="409"/>
      <c r="CVP130" s="409"/>
      <c r="CVQ130" s="409"/>
      <c r="CVR130" s="409"/>
      <c r="CVS130" s="409"/>
      <c r="CVT130" s="409"/>
      <c r="CVU130" s="409"/>
      <c r="CVV130" s="409"/>
      <c r="CVW130" s="409"/>
      <c r="CVX130" s="409"/>
      <c r="CVY130" s="409"/>
      <c r="CVZ130" s="409"/>
      <c r="CWA130" s="409"/>
      <c r="CWB130" s="409"/>
      <c r="CWC130" s="409"/>
      <c r="CWD130" s="409"/>
      <c r="CWE130" s="409"/>
      <c r="CWF130" s="409"/>
      <c r="CWG130" s="409"/>
      <c r="CWH130" s="409"/>
      <c r="CWI130" s="409"/>
      <c r="CWJ130" s="409"/>
      <c r="CWK130" s="409"/>
      <c r="CWL130" s="409"/>
      <c r="CWM130" s="409"/>
      <c r="CWN130" s="409"/>
      <c r="CWO130" s="409"/>
      <c r="CWP130" s="409"/>
      <c r="CWQ130" s="409"/>
      <c r="CWR130" s="409"/>
      <c r="CWS130" s="409"/>
      <c r="CWT130" s="409"/>
      <c r="CWU130" s="409"/>
      <c r="CWV130" s="409"/>
      <c r="CWW130" s="409"/>
      <c r="CWX130" s="409"/>
      <c r="CWY130" s="409"/>
      <c r="CWZ130" s="409"/>
      <c r="CXA130" s="409"/>
      <c r="CXB130" s="409"/>
      <c r="CXC130" s="409"/>
      <c r="CXD130" s="409"/>
      <c r="CXE130" s="409"/>
      <c r="CXF130" s="409"/>
      <c r="CXG130" s="409"/>
      <c r="CXH130" s="409"/>
      <c r="CXI130" s="409"/>
      <c r="CXJ130" s="409"/>
      <c r="CXK130" s="409"/>
      <c r="CXL130" s="409"/>
      <c r="CXM130" s="409"/>
      <c r="CXN130" s="409"/>
      <c r="CXO130" s="409"/>
      <c r="CXP130" s="409"/>
      <c r="CXQ130" s="409"/>
      <c r="CXR130" s="409"/>
      <c r="CXS130" s="409"/>
      <c r="CXT130" s="409"/>
      <c r="CXU130" s="409"/>
      <c r="CXV130" s="409"/>
      <c r="CXW130" s="409"/>
      <c r="CXX130" s="409"/>
      <c r="CXY130" s="409"/>
      <c r="CXZ130" s="409"/>
      <c r="CYA130" s="409"/>
      <c r="CYB130" s="409"/>
      <c r="CYC130" s="409"/>
      <c r="CYD130" s="409"/>
      <c r="CYE130" s="409"/>
      <c r="CYF130" s="409"/>
      <c r="CYG130" s="409"/>
      <c r="CYH130" s="409"/>
      <c r="CYI130" s="409"/>
      <c r="CYJ130" s="409"/>
      <c r="CYK130" s="409"/>
      <c r="CYL130" s="409"/>
      <c r="CYM130" s="409"/>
      <c r="CYN130" s="409"/>
      <c r="CYO130" s="409"/>
      <c r="CYP130" s="409"/>
      <c r="CYQ130" s="409"/>
      <c r="CYR130" s="409"/>
      <c r="CYS130" s="409"/>
      <c r="CYT130" s="409"/>
      <c r="CYU130" s="409"/>
      <c r="CYV130" s="409"/>
      <c r="CYW130" s="409"/>
      <c r="CYX130" s="409"/>
      <c r="CYY130" s="409"/>
      <c r="CYZ130" s="409"/>
      <c r="CZA130" s="409"/>
      <c r="CZB130" s="409"/>
      <c r="CZC130" s="409"/>
      <c r="CZD130" s="409"/>
      <c r="CZE130" s="409"/>
      <c r="CZF130" s="409"/>
      <c r="CZG130" s="409"/>
      <c r="CZH130" s="409"/>
      <c r="CZI130" s="409"/>
      <c r="CZJ130" s="409"/>
      <c r="CZK130" s="409"/>
      <c r="CZL130" s="409"/>
      <c r="CZM130" s="409"/>
      <c r="CZN130" s="409"/>
      <c r="CZO130" s="409"/>
      <c r="CZP130" s="409"/>
      <c r="CZQ130" s="409"/>
      <c r="CZR130" s="409"/>
      <c r="CZS130" s="409"/>
      <c r="CZT130" s="409"/>
      <c r="CZU130" s="409"/>
      <c r="CZV130" s="409"/>
      <c r="CZW130" s="409"/>
      <c r="CZX130" s="409"/>
      <c r="CZY130" s="409"/>
      <c r="CZZ130" s="409"/>
      <c r="DAA130" s="409"/>
      <c r="DAB130" s="409"/>
      <c r="DAC130" s="409"/>
      <c r="DAD130" s="409"/>
      <c r="DAE130" s="409"/>
      <c r="DAF130" s="409"/>
      <c r="DAG130" s="409"/>
      <c r="DAH130" s="409"/>
      <c r="DAI130" s="409"/>
      <c r="DAJ130" s="409"/>
      <c r="DAK130" s="409"/>
      <c r="DAL130" s="409"/>
      <c r="DAM130" s="409"/>
      <c r="DAN130" s="409"/>
      <c r="DAO130" s="409"/>
      <c r="DAP130" s="409"/>
      <c r="DAQ130" s="409"/>
      <c r="DAR130" s="409"/>
      <c r="DAS130" s="409"/>
      <c r="DAT130" s="409"/>
      <c r="DAU130" s="409"/>
      <c r="DAV130" s="409"/>
      <c r="DAW130" s="409"/>
      <c r="DAX130" s="409"/>
      <c r="DAY130" s="409"/>
      <c r="DAZ130" s="409"/>
      <c r="DBA130" s="409"/>
      <c r="DBB130" s="409"/>
      <c r="DBC130" s="409"/>
      <c r="DBD130" s="409"/>
      <c r="DBE130" s="409"/>
      <c r="DBF130" s="409"/>
      <c r="DBG130" s="409"/>
      <c r="DBH130" s="409"/>
      <c r="DBI130" s="409"/>
      <c r="DBJ130" s="409"/>
      <c r="DBK130" s="409"/>
      <c r="DBL130" s="409"/>
      <c r="DBM130" s="409"/>
      <c r="DBN130" s="409"/>
      <c r="DBO130" s="409"/>
      <c r="DBP130" s="409"/>
      <c r="DBQ130" s="409"/>
      <c r="DBR130" s="409"/>
      <c r="DBS130" s="409"/>
      <c r="DBT130" s="409"/>
      <c r="DBU130" s="409"/>
      <c r="DBV130" s="409"/>
      <c r="DBW130" s="409"/>
      <c r="DBX130" s="409"/>
      <c r="DBY130" s="409"/>
      <c r="DBZ130" s="409"/>
      <c r="DCA130" s="409"/>
      <c r="DCB130" s="409"/>
      <c r="DCC130" s="409"/>
      <c r="DCD130" s="409"/>
      <c r="DCE130" s="409"/>
      <c r="DCF130" s="409"/>
      <c r="DCG130" s="409"/>
      <c r="DCH130" s="409"/>
      <c r="DCI130" s="409"/>
      <c r="DCJ130" s="409"/>
      <c r="DCK130" s="409"/>
      <c r="DCL130" s="409"/>
      <c r="DCM130" s="409"/>
      <c r="DCN130" s="409"/>
      <c r="DCO130" s="409"/>
      <c r="DCP130" s="409"/>
      <c r="DCQ130" s="409"/>
      <c r="DCR130" s="409"/>
      <c r="DCS130" s="409"/>
      <c r="DCT130" s="409"/>
      <c r="DCU130" s="409"/>
      <c r="DCV130" s="409"/>
      <c r="DCW130" s="409"/>
      <c r="DCX130" s="409"/>
      <c r="DCY130" s="409"/>
      <c r="DCZ130" s="409"/>
      <c r="DDA130" s="409"/>
      <c r="DDB130" s="409"/>
      <c r="DDC130" s="409"/>
      <c r="DDD130" s="409"/>
      <c r="DDE130" s="409"/>
      <c r="DDF130" s="409"/>
      <c r="DDG130" s="409"/>
      <c r="DDH130" s="409"/>
      <c r="DDI130" s="409"/>
      <c r="DDJ130" s="409"/>
      <c r="DDK130" s="409"/>
      <c r="DDL130" s="409"/>
      <c r="DDM130" s="409"/>
      <c r="DDN130" s="409"/>
      <c r="DDO130" s="409"/>
      <c r="DDP130" s="409"/>
      <c r="DDQ130" s="409"/>
      <c r="DDR130" s="409"/>
      <c r="DDS130" s="409"/>
      <c r="DDT130" s="409"/>
      <c r="DDU130" s="409"/>
      <c r="DDV130" s="409"/>
      <c r="DDW130" s="409"/>
      <c r="DDX130" s="409"/>
      <c r="DDY130" s="409"/>
      <c r="DDZ130" s="409"/>
      <c r="DEA130" s="409"/>
      <c r="DEB130" s="409"/>
      <c r="DEC130" s="409"/>
      <c r="DED130" s="409"/>
      <c r="DEE130" s="409"/>
      <c r="DEF130" s="409"/>
      <c r="DEG130" s="409"/>
      <c r="DEH130" s="409"/>
      <c r="DEI130" s="409"/>
      <c r="DEJ130" s="409"/>
      <c r="DEK130" s="409"/>
      <c r="DEL130" s="409"/>
      <c r="DEM130" s="409"/>
      <c r="DEN130" s="409"/>
      <c r="DEO130" s="409"/>
      <c r="DEP130" s="409"/>
      <c r="DEQ130" s="409"/>
      <c r="DER130" s="409"/>
      <c r="DES130" s="409"/>
      <c r="DET130" s="409"/>
      <c r="DEU130" s="409"/>
      <c r="DEV130" s="409"/>
      <c r="DEW130" s="409"/>
      <c r="DEX130" s="409"/>
      <c r="DEY130" s="409"/>
      <c r="DEZ130" s="409"/>
      <c r="DFA130" s="409"/>
      <c r="DFB130" s="409"/>
      <c r="DFC130" s="409"/>
      <c r="DFD130" s="409"/>
      <c r="DFE130" s="409"/>
      <c r="DFF130" s="409"/>
      <c r="DFG130" s="409"/>
      <c r="DFH130" s="409"/>
      <c r="DFI130" s="409"/>
      <c r="DFJ130" s="409"/>
      <c r="DFK130" s="409"/>
      <c r="DFL130" s="409"/>
      <c r="DFM130" s="409"/>
      <c r="DFN130" s="409"/>
      <c r="DFO130" s="409"/>
      <c r="DFP130" s="409"/>
      <c r="DFQ130" s="409"/>
      <c r="DFR130" s="409"/>
      <c r="DFS130" s="409"/>
      <c r="DFT130" s="409"/>
      <c r="DFU130" s="409"/>
      <c r="DFV130" s="409"/>
      <c r="DFW130" s="409"/>
      <c r="DFX130" s="409"/>
      <c r="DFY130" s="409"/>
      <c r="DFZ130" s="409"/>
      <c r="DGA130" s="409"/>
      <c r="DGB130" s="409"/>
      <c r="DGC130" s="409"/>
      <c r="DGD130" s="409"/>
      <c r="DGE130" s="409"/>
      <c r="DGF130" s="409"/>
      <c r="DGG130" s="409"/>
      <c r="DGH130" s="409"/>
      <c r="DGI130" s="409"/>
      <c r="DGJ130" s="409"/>
      <c r="DGK130" s="409"/>
      <c r="DGL130" s="409"/>
      <c r="DGM130" s="409"/>
      <c r="DGN130" s="409"/>
      <c r="DGO130" s="409"/>
      <c r="DGP130" s="409"/>
      <c r="DGQ130" s="409"/>
      <c r="DGR130" s="409"/>
      <c r="DGS130" s="409"/>
      <c r="DGT130" s="409"/>
      <c r="DGU130" s="409"/>
      <c r="DGV130" s="409"/>
      <c r="DGW130" s="409"/>
      <c r="DGX130" s="409"/>
      <c r="DGY130" s="409"/>
      <c r="DGZ130" s="409"/>
      <c r="DHA130" s="409"/>
      <c r="DHB130" s="409"/>
      <c r="DHC130" s="409"/>
      <c r="DHD130" s="409"/>
      <c r="DHE130" s="409"/>
      <c r="DHF130" s="409"/>
      <c r="DHG130" s="409"/>
      <c r="DHH130" s="409"/>
      <c r="DHI130" s="409"/>
      <c r="DHJ130" s="409"/>
      <c r="DHK130" s="409"/>
      <c r="DHL130" s="409"/>
      <c r="DHM130" s="409"/>
      <c r="DHN130" s="409"/>
      <c r="DHO130" s="409"/>
      <c r="DHP130" s="409"/>
      <c r="DHQ130" s="409"/>
      <c r="DHR130" s="409"/>
      <c r="DHS130" s="409"/>
      <c r="DHT130" s="409"/>
      <c r="DHU130" s="409"/>
      <c r="DHV130" s="409"/>
      <c r="DHW130" s="409"/>
      <c r="DHX130" s="409"/>
      <c r="DHY130" s="409"/>
      <c r="DHZ130" s="409"/>
      <c r="DIA130" s="409"/>
      <c r="DIB130" s="409"/>
      <c r="DIC130" s="409"/>
      <c r="DID130" s="409"/>
      <c r="DIE130" s="409"/>
      <c r="DIF130" s="409"/>
      <c r="DIG130" s="409"/>
      <c r="DIH130" s="409"/>
      <c r="DII130" s="409"/>
      <c r="DIJ130" s="409"/>
      <c r="DIK130" s="409"/>
      <c r="DIL130" s="409"/>
      <c r="DIM130" s="409"/>
      <c r="DIN130" s="409"/>
      <c r="DIO130" s="409"/>
      <c r="DIP130" s="409"/>
      <c r="DIQ130" s="409"/>
      <c r="DIR130" s="409"/>
      <c r="DIS130" s="409"/>
      <c r="DIT130" s="409"/>
      <c r="DIU130" s="409"/>
      <c r="DIV130" s="409"/>
      <c r="DIW130" s="409"/>
      <c r="DIX130" s="409"/>
      <c r="DIY130" s="409"/>
      <c r="DIZ130" s="409"/>
      <c r="DJA130" s="409"/>
      <c r="DJB130" s="409"/>
      <c r="DJC130" s="409"/>
      <c r="DJD130" s="409"/>
      <c r="DJE130" s="409"/>
      <c r="DJF130" s="409"/>
      <c r="DJG130" s="409"/>
      <c r="DJH130" s="409"/>
      <c r="DJI130" s="409"/>
      <c r="DJJ130" s="409"/>
      <c r="DJK130" s="409"/>
      <c r="DJL130" s="409"/>
      <c r="DJM130" s="409"/>
      <c r="DJN130" s="409"/>
      <c r="DJO130" s="409"/>
      <c r="DJP130" s="409"/>
      <c r="DJQ130" s="409"/>
      <c r="DJR130" s="409"/>
      <c r="DJS130" s="409"/>
      <c r="DJT130" s="409"/>
      <c r="DJU130" s="409"/>
      <c r="DJV130" s="409"/>
      <c r="DJW130" s="409"/>
      <c r="DJX130" s="409"/>
      <c r="DJY130" s="409"/>
      <c r="DJZ130" s="409"/>
      <c r="DKA130" s="409"/>
      <c r="DKB130" s="409"/>
      <c r="DKC130" s="409"/>
      <c r="DKD130" s="409"/>
      <c r="DKE130" s="409"/>
      <c r="DKF130" s="409"/>
      <c r="DKG130" s="409"/>
      <c r="DKH130" s="409"/>
      <c r="DKI130" s="409"/>
      <c r="DKJ130" s="409"/>
      <c r="DKK130" s="409"/>
      <c r="DKL130" s="409"/>
      <c r="DKM130" s="409"/>
      <c r="DKN130" s="409"/>
      <c r="DKO130" s="409"/>
      <c r="DKP130" s="409"/>
      <c r="DKQ130" s="409"/>
      <c r="DKR130" s="409"/>
      <c r="DKS130" s="409"/>
      <c r="DKT130" s="409"/>
      <c r="DKU130" s="409"/>
      <c r="DKV130" s="409"/>
      <c r="DKW130" s="409"/>
      <c r="DKX130" s="409"/>
      <c r="DKY130" s="409"/>
      <c r="DKZ130" s="409"/>
      <c r="DLA130" s="409"/>
      <c r="DLB130" s="409"/>
      <c r="DLC130" s="409"/>
      <c r="DLD130" s="409"/>
      <c r="DLE130" s="409"/>
      <c r="DLF130" s="409"/>
      <c r="DLG130" s="409"/>
      <c r="DLH130" s="409"/>
      <c r="DLI130" s="409"/>
      <c r="DLJ130" s="409"/>
      <c r="DLK130" s="409"/>
      <c r="DLL130" s="409"/>
      <c r="DLM130" s="409"/>
      <c r="DLN130" s="409"/>
      <c r="DLO130" s="409"/>
      <c r="DLP130" s="409"/>
      <c r="DLQ130" s="409"/>
      <c r="DLR130" s="409"/>
      <c r="DLS130" s="409"/>
      <c r="DLT130" s="409"/>
      <c r="DLU130" s="409"/>
      <c r="DLV130" s="409"/>
      <c r="DLW130" s="409"/>
      <c r="DLX130" s="409"/>
      <c r="DLY130" s="409"/>
      <c r="DLZ130" s="409"/>
      <c r="DMA130" s="409"/>
      <c r="DMB130" s="409"/>
      <c r="DMC130" s="409"/>
      <c r="DMD130" s="409"/>
      <c r="DME130" s="409"/>
      <c r="DMF130" s="409"/>
      <c r="DMG130" s="409"/>
      <c r="DMH130" s="409"/>
      <c r="DMI130" s="409"/>
      <c r="DMJ130" s="409"/>
      <c r="DMK130" s="409"/>
      <c r="DML130" s="409"/>
      <c r="DMM130" s="409"/>
      <c r="DMN130" s="409"/>
      <c r="DMO130" s="409"/>
      <c r="DMP130" s="409"/>
      <c r="DMQ130" s="409"/>
      <c r="DMR130" s="409"/>
      <c r="DMS130" s="409"/>
      <c r="DMT130" s="409"/>
      <c r="DMU130" s="409"/>
      <c r="DMV130" s="409"/>
      <c r="DMW130" s="409"/>
      <c r="DMX130" s="409"/>
      <c r="DMY130" s="409"/>
      <c r="DMZ130" s="409"/>
      <c r="DNA130" s="409"/>
      <c r="DNB130" s="409"/>
      <c r="DNC130" s="409"/>
      <c r="DND130" s="409"/>
      <c r="DNE130" s="409"/>
      <c r="DNF130" s="409"/>
      <c r="DNG130" s="409"/>
      <c r="DNH130" s="409"/>
      <c r="DNI130" s="409"/>
      <c r="DNJ130" s="409"/>
      <c r="DNK130" s="409"/>
      <c r="DNL130" s="409"/>
      <c r="DNM130" s="409"/>
      <c r="DNN130" s="409"/>
      <c r="DNO130" s="409"/>
      <c r="DNP130" s="409"/>
      <c r="DNQ130" s="409"/>
      <c r="DNR130" s="409"/>
      <c r="DNS130" s="409"/>
      <c r="DNT130" s="409"/>
      <c r="DNU130" s="409"/>
      <c r="DNV130" s="409"/>
      <c r="DNW130" s="409"/>
      <c r="DNX130" s="409"/>
      <c r="DNY130" s="409"/>
      <c r="DNZ130" s="409"/>
      <c r="DOA130" s="409"/>
      <c r="DOB130" s="409"/>
      <c r="DOC130" s="409"/>
      <c r="DOD130" s="409"/>
      <c r="DOE130" s="409"/>
      <c r="DOF130" s="409"/>
      <c r="DOG130" s="409"/>
      <c r="DOH130" s="409"/>
      <c r="DOI130" s="409"/>
      <c r="DOJ130" s="409"/>
      <c r="DOK130" s="409"/>
      <c r="DOL130" s="409"/>
      <c r="DOM130" s="409"/>
      <c r="DON130" s="409"/>
      <c r="DOO130" s="409"/>
      <c r="DOP130" s="409"/>
      <c r="DOQ130" s="409"/>
      <c r="DOR130" s="409"/>
      <c r="DOS130" s="409"/>
      <c r="DOT130" s="409"/>
      <c r="DOU130" s="409"/>
      <c r="DOV130" s="409"/>
      <c r="DOW130" s="409"/>
      <c r="DOX130" s="409"/>
      <c r="DOY130" s="409"/>
      <c r="DOZ130" s="409"/>
      <c r="DPA130" s="409"/>
      <c r="DPB130" s="409"/>
      <c r="DPC130" s="409"/>
      <c r="DPD130" s="409"/>
      <c r="DPE130" s="409"/>
      <c r="DPF130" s="409"/>
      <c r="DPG130" s="409"/>
      <c r="DPH130" s="409"/>
      <c r="DPI130" s="409"/>
      <c r="DPJ130" s="409"/>
      <c r="DPK130" s="409"/>
      <c r="DPL130" s="409"/>
      <c r="DPM130" s="409"/>
      <c r="DPN130" s="409"/>
      <c r="DPO130" s="409"/>
      <c r="DPP130" s="409"/>
      <c r="DPQ130" s="409"/>
      <c r="DPR130" s="409"/>
      <c r="DPS130" s="409"/>
      <c r="DPT130" s="409"/>
      <c r="DPU130" s="409"/>
      <c r="DPV130" s="409"/>
      <c r="DPW130" s="409"/>
      <c r="DPX130" s="409"/>
      <c r="DPY130" s="409"/>
      <c r="DPZ130" s="409"/>
      <c r="DQA130" s="409"/>
      <c r="DQB130" s="409"/>
      <c r="DQC130" s="409"/>
      <c r="DQD130" s="409"/>
      <c r="DQE130" s="409"/>
      <c r="DQF130" s="409"/>
      <c r="DQG130" s="409"/>
      <c r="DQH130" s="409"/>
      <c r="DQI130" s="409"/>
      <c r="DQJ130" s="409"/>
      <c r="DQK130" s="409"/>
      <c r="DQL130" s="409"/>
      <c r="DQM130" s="409"/>
      <c r="DQN130" s="409"/>
      <c r="DQO130" s="409"/>
      <c r="DQP130" s="409"/>
      <c r="DQQ130" s="409"/>
      <c r="DQR130" s="409"/>
      <c r="DQS130" s="409"/>
      <c r="DQT130" s="409"/>
      <c r="DQU130" s="409"/>
      <c r="DQV130" s="409"/>
      <c r="DQW130" s="409"/>
      <c r="DQX130" s="409"/>
      <c r="DQY130" s="409"/>
      <c r="DQZ130" s="409"/>
      <c r="DRA130" s="409"/>
      <c r="DRB130" s="409"/>
      <c r="DRC130" s="409"/>
      <c r="DRD130" s="409"/>
      <c r="DRE130" s="409"/>
      <c r="DRF130" s="409"/>
      <c r="DRG130" s="409"/>
      <c r="DRH130" s="409"/>
      <c r="DRI130" s="409"/>
      <c r="DRJ130" s="409"/>
      <c r="DRK130" s="409"/>
      <c r="DRL130" s="409"/>
      <c r="DRM130" s="409"/>
      <c r="DRN130" s="409"/>
      <c r="DRO130" s="409"/>
      <c r="DRP130" s="409"/>
      <c r="DRQ130" s="409"/>
      <c r="DRR130" s="409"/>
      <c r="DRS130" s="409"/>
      <c r="DRT130" s="409"/>
      <c r="DRU130" s="409"/>
      <c r="DRV130" s="409"/>
      <c r="DRW130" s="409"/>
      <c r="DRX130" s="409"/>
      <c r="DRY130" s="409"/>
      <c r="DRZ130" s="409"/>
      <c r="DSA130" s="409"/>
      <c r="DSB130" s="409"/>
      <c r="DSC130" s="409"/>
      <c r="DSD130" s="409"/>
      <c r="DSE130" s="409"/>
      <c r="DSF130" s="409"/>
      <c r="DSG130" s="409"/>
      <c r="DSH130" s="409"/>
      <c r="DSI130" s="409"/>
      <c r="DSJ130" s="409"/>
      <c r="DSK130" s="409"/>
      <c r="DSL130" s="409"/>
      <c r="DSM130" s="409"/>
      <c r="DSN130" s="409"/>
      <c r="DSO130" s="409"/>
      <c r="DSP130" s="409"/>
      <c r="DSQ130" s="409"/>
      <c r="DSR130" s="409"/>
      <c r="DSS130" s="409"/>
      <c r="DST130" s="409"/>
      <c r="DSU130" s="409"/>
      <c r="DSV130" s="409"/>
      <c r="DSW130" s="409"/>
      <c r="DSX130" s="409"/>
      <c r="DSY130" s="409"/>
      <c r="DSZ130" s="409"/>
      <c r="DTA130" s="409"/>
      <c r="DTB130" s="409"/>
      <c r="DTC130" s="409"/>
      <c r="DTD130" s="409"/>
      <c r="DTE130" s="409"/>
      <c r="DTF130" s="409"/>
      <c r="DTG130" s="409"/>
      <c r="DTH130" s="409"/>
      <c r="DTI130" s="409"/>
      <c r="DTJ130" s="409"/>
      <c r="DTK130" s="409"/>
      <c r="DTL130" s="409"/>
      <c r="DTM130" s="409"/>
      <c r="DTN130" s="409"/>
      <c r="DTO130" s="409"/>
      <c r="DTP130" s="409"/>
      <c r="DTQ130" s="409"/>
      <c r="DTR130" s="409"/>
      <c r="DTS130" s="409"/>
      <c r="DTT130" s="409"/>
      <c r="DTU130" s="409"/>
      <c r="DTV130" s="409"/>
      <c r="DTW130" s="409"/>
      <c r="DTX130" s="409"/>
      <c r="DTY130" s="409"/>
      <c r="DTZ130" s="409"/>
      <c r="DUA130" s="409"/>
      <c r="DUB130" s="409"/>
      <c r="DUC130" s="409"/>
      <c r="DUD130" s="409"/>
      <c r="DUE130" s="409"/>
      <c r="DUF130" s="409"/>
      <c r="DUG130" s="409"/>
      <c r="DUH130" s="409"/>
      <c r="DUI130" s="409"/>
      <c r="DUJ130" s="409"/>
      <c r="DUK130" s="409"/>
      <c r="DUL130" s="409"/>
      <c r="DUM130" s="409"/>
      <c r="DUN130" s="409"/>
      <c r="DUO130" s="409"/>
      <c r="DUP130" s="409"/>
      <c r="DUQ130" s="409"/>
      <c r="DUR130" s="409"/>
      <c r="DUS130" s="409"/>
      <c r="DUT130" s="409"/>
      <c r="DUU130" s="409"/>
      <c r="DUV130" s="409"/>
      <c r="DUW130" s="409"/>
      <c r="DUX130" s="409"/>
      <c r="DUY130" s="409"/>
      <c r="DUZ130" s="409"/>
      <c r="DVA130" s="409"/>
      <c r="DVB130" s="409"/>
      <c r="DVC130" s="409"/>
      <c r="DVD130" s="409"/>
      <c r="DVE130" s="409"/>
      <c r="DVF130" s="409"/>
      <c r="DVG130" s="409"/>
      <c r="DVH130" s="409"/>
      <c r="DVI130" s="409"/>
      <c r="DVJ130" s="409"/>
      <c r="DVK130" s="409"/>
      <c r="DVL130" s="409"/>
      <c r="DVM130" s="409"/>
      <c r="DVN130" s="409"/>
      <c r="DVO130" s="409"/>
      <c r="DVP130" s="409"/>
      <c r="DVQ130" s="409"/>
      <c r="DVR130" s="409"/>
      <c r="DVS130" s="409"/>
      <c r="DVT130" s="409"/>
      <c r="DVU130" s="409"/>
      <c r="DVV130" s="409"/>
      <c r="DVW130" s="409"/>
      <c r="DVX130" s="409"/>
      <c r="DVY130" s="409"/>
      <c r="DVZ130" s="409"/>
      <c r="DWA130" s="409"/>
      <c r="DWB130" s="409"/>
      <c r="DWC130" s="409"/>
      <c r="DWD130" s="409"/>
      <c r="DWE130" s="409"/>
      <c r="DWF130" s="409"/>
      <c r="DWG130" s="409"/>
      <c r="DWH130" s="409"/>
      <c r="DWI130" s="409"/>
      <c r="DWJ130" s="409"/>
      <c r="DWK130" s="409"/>
      <c r="DWL130" s="409"/>
      <c r="DWM130" s="409"/>
      <c r="DWN130" s="409"/>
      <c r="DWO130" s="409"/>
      <c r="DWP130" s="409"/>
      <c r="DWQ130" s="409"/>
      <c r="DWR130" s="409"/>
      <c r="DWS130" s="409"/>
      <c r="DWT130" s="409"/>
      <c r="DWU130" s="409"/>
      <c r="DWV130" s="409"/>
      <c r="DWW130" s="409"/>
      <c r="DWX130" s="409"/>
      <c r="DWY130" s="409"/>
      <c r="DWZ130" s="409"/>
      <c r="DXA130" s="409"/>
      <c r="DXB130" s="409"/>
      <c r="DXC130" s="409"/>
      <c r="DXD130" s="409"/>
      <c r="DXE130" s="409"/>
      <c r="DXF130" s="409"/>
      <c r="DXG130" s="409"/>
      <c r="DXH130" s="409"/>
      <c r="DXI130" s="409"/>
      <c r="DXJ130" s="409"/>
      <c r="DXK130" s="409"/>
      <c r="DXL130" s="409"/>
      <c r="DXM130" s="409"/>
      <c r="DXN130" s="409"/>
      <c r="DXO130" s="409"/>
      <c r="DXP130" s="409"/>
      <c r="DXQ130" s="409"/>
      <c r="DXR130" s="409"/>
      <c r="DXS130" s="409"/>
      <c r="DXT130" s="409"/>
      <c r="DXU130" s="409"/>
      <c r="DXV130" s="409"/>
      <c r="DXW130" s="409"/>
      <c r="DXX130" s="409"/>
      <c r="DXY130" s="409"/>
      <c r="DXZ130" s="409"/>
      <c r="DYA130" s="409"/>
      <c r="DYB130" s="409"/>
      <c r="DYC130" s="409"/>
      <c r="DYD130" s="409"/>
      <c r="DYE130" s="409"/>
      <c r="DYF130" s="409"/>
      <c r="DYG130" s="409"/>
      <c r="DYH130" s="409"/>
      <c r="DYI130" s="409"/>
      <c r="DYJ130" s="409"/>
      <c r="DYK130" s="409"/>
      <c r="DYL130" s="409"/>
      <c r="DYM130" s="409"/>
      <c r="DYN130" s="409"/>
      <c r="DYO130" s="409"/>
      <c r="DYP130" s="409"/>
      <c r="DYQ130" s="409"/>
      <c r="DYR130" s="409"/>
      <c r="DYS130" s="409"/>
      <c r="DYT130" s="409"/>
      <c r="DYU130" s="409"/>
      <c r="DYV130" s="409"/>
      <c r="DYW130" s="409"/>
      <c r="DYX130" s="409"/>
      <c r="DYY130" s="409"/>
      <c r="DYZ130" s="409"/>
      <c r="DZA130" s="409"/>
      <c r="DZB130" s="409"/>
      <c r="DZC130" s="409"/>
      <c r="DZD130" s="409"/>
      <c r="DZE130" s="409"/>
      <c r="DZF130" s="409"/>
      <c r="DZG130" s="409"/>
      <c r="DZH130" s="409"/>
      <c r="DZI130" s="409"/>
      <c r="DZJ130" s="409"/>
      <c r="DZK130" s="409"/>
      <c r="DZL130" s="409"/>
      <c r="DZM130" s="409"/>
      <c r="DZN130" s="409"/>
      <c r="DZO130" s="409"/>
      <c r="DZP130" s="409"/>
      <c r="DZQ130" s="409"/>
      <c r="DZR130" s="409"/>
      <c r="DZS130" s="409"/>
      <c r="DZT130" s="409"/>
      <c r="DZU130" s="409"/>
      <c r="DZV130" s="409"/>
      <c r="DZW130" s="409"/>
      <c r="DZX130" s="409"/>
      <c r="DZY130" s="409"/>
      <c r="DZZ130" s="409"/>
      <c r="EAA130" s="409"/>
      <c r="EAB130" s="409"/>
      <c r="EAC130" s="409"/>
      <c r="EAD130" s="409"/>
      <c r="EAE130" s="409"/>
      <c r="EAF130" s="409"/>
      <c r="EAG130" s="409"/>
      <c r="EAH130" s="409"/>
      <c r="EAI130" s="409"/>
      <c r="EAJ130" s="409"/>
      <c r="EAK130" s="409"/>
      <c r="EAL130" s="409"/>
      <c r="EAM130" s="409"/>
      <c r="EAN130" s="409"/>
      <c r="EAO130" s="409"/>
      <c r="EAP130" s="409"/>
      <c r="EAQ130" s="409"/>
      <c r="EAR130" s="409"/>
      <c r="EAS130" s="409"/>
      <c r="EAT130" s="409"/>
      <c r="EAU130" s="409"/>
      <c r="EAV130" s="409"/>
      <c r="EAW130" s="409"/>
      <c r="EAX130" s="409"/>
      <c r="EAY130" s="409"/>
      <c r="EAZ130" s="409"/>
      <c r="EBA130" s="409"/>
      <c r="EBB130" s="409"/>
      <c r="EBC130" s="409"/>
      <c r="EBD130" s="409"/>
      <c r="EBE130" s="409"/>
      <c r="EBF130" s="409"/>
      <c r="EBG130" s="409"/>
      <c r="EBH130" s="409"/>
      <c r="EBI130" s="409"/>
      <c r="EBJ130" s="409"/>
      <c r="EBK130" s="409"/>
      <c r="EBL130" s="409"/>
      <c r="EBM130" s="409"/>
      <c r="EBN130" s="409"/>
      <c r="EBO130" s="409"/>
      <c r="EBP130" s="409"/>
      <c r="EBQ130" s="409"/>
      <c r="EBR130" s="409"/>
      <c r="EBS130" s="409"/>
      <c r="EBT130" s="409"/>
      <c r="EBU130" s="409"/>
      <c r="EBV130" s="409"/>
      <c r="EBW130" s="409"/>
      <c r="EBX130" s="409"/>
      <c r="EBY130" s="409"/>
      <c r="EBZ130" s="409"/>
      <c r="ECA130" s="409"/>
      <c r="ECB130" s="409"/>
      <c r="ECC130" s="409"/>
      <c r="ECD130" s="409"/>
      <c r="ECE130" s="409"/>
      <c r="ECF130" s="409"/>
      <c r="ECG130" s="409"/>
      <c r="ECH130" s="409"/>
      <c r="ECI130" s="409"/>
      <c r="ECJ130" s="409"/>
      <c r="ECK130" s="409"/>
      <c r="ECL130" s="409"/>
      <c r="ECM130" s="409"/>
      <c r="ECN130" s="409"/>
      <c r="ECO130" s="409"/>
      <c r="ECP130" s="409"/>
      <c r="ECQ130" s="409"/>
      <c r="ECR130" s="409"/>
      <c r="ECS130" s="409"/>
      <c r="ECT130" s="409"/>
      <c r="ECU130" s="409"/>
      <c r="ECV130" s="409"/>
      <c r="ECW130" s="409"/>
      <c r="ECX130" s="409"/>
      <c r="ECY130" s="409"/>
      <c r="ECZ130" s="409"/>
      <c r="EDA130" s="409"/>
      <c r="EDB130" s="409"/>
      <c r="EDC130" s="409"/>
      <c r="EDD130" s="409"/>
      <c r="EDE130" s="409"/>
      <c r="EDF130" s="409"/>
      <c r="EDG130" s="409"/>
      <c r="EDH130" s="409"/>
      <c r="EDI130" s="409"/>
      <c r="EDJ130" s="409"/>
      <c r="EDK130" s="409"/>
      <c r="EDL130" s="409"/>
      <c r="EDM130" s="409"/>
      <c r="EDN130" s="409"/>
      <c r="EDO130" s="409"/>
      <c r="EDP130" s="409"/>
      <c r="EDQ130" s="409"/>
      <c r="EDR130" s="409"/>
      <c r="EDS130" s="409"/>
      <c r="EDT130" s="409"/>
      <c r="EDU130" s="409"/>
      <c r="EDV130" s="409"/>
      <c r="EDW130" s="409"/>
      <c r="EDX130" s="409"/>
      <c r="EDY130" s="409"/>
      <c r="EDZ130" s="409"/>
      <c r="EEA130" s="409"/>
      <c r="EEB130" s="409"/>
      <c r="EEC130" s="409"/>
      <c r="EED130" s="409"/>
      <c r="EEE130" s="409"/>
      <c r="EEF130" s="409"/>
      <c r="EEG130" s="409"/>
      <c r="EEH130" s="409"/>
      <c r="EEI130" s="409"/>
      <c r="EEJ130" s="409"/>
      <c r="EEK130" s="409"/>
      <c r="EEL130" s="409"/>
      <c r="EEM130" s="409"/>
      <c r="EEN130" s="409"/>
      <c r="EEO130" s="409"/>
      <c r="EEP130" s="409"/>
      <c r="EEQ130" s="409"/>
      <c r="EER130" s="409"/>
      <c r="EES130" s="409"/>
      <c r="EET130" s="409"/>
      <c r="EEU130" s="409"/>
      <c r="EEV130" s="409"/>
      <c r="EEW130" s="409"/>
      <c r="EEX130" s="409"/>
      <c r="EEY130" s="409"/>
      <c r="EEZ130" s="409"/>
      <c r="EFA130" s="409"/>
      <c r="EFB130" s="409"/>
      <c r="EFC130" s="409"/>
      <c r="EFD130" s="409"/>
      <c r="EFE130" s="409"/>
      <c r="EFF130" s="409"/>
      <c r="EFG130" s="409"/>
      <c r="EFH130" s="409"/>
      <c r="EFI130" s="409"/>
      <c r="EFJ130" s="409"/>
      <c r="EFK130" s="409"/>
      <c r="EFL130" s="409"/>
      <c r="EFM130" s="409"/>
      <c r="EFN130" s="409"/>
      <c r="EFO130" s="409"/>
      <c r="EFP130" s="409"/>
      <c r="EFQ130" s="409"/>
      <c r="EFR130" s="409"/>
      <c r="EFS130" s="409"/>
      <c r="EFT130" s="409"/>
      <c r="EFU130" s="409"/>
      <c r="EFV130" s="409"/>
      <c r="EFW130" s="409"/>
      <c r="EFX130" s="409"/>
      <c r="EFY130" s="409"/>
      <c r="EFZ130" s="409"/>
      <c r="EGA130" s="409"/>
      <c r="EGB130" s="409"/>
      <c r="EGC130" s="409"/>
      <c r="EGD130" s="409"/>
      <c r="EGE130" s="409"/>
      <c r="EGF130" s="409"/>
      <c r="EGG130" s="409"/>
      <c r="EGH130" s="409"/>
      <c r="EGI130" s="409"/>
      <c r="EGJ130" s="409"/>
      <c r="EGK130" s="409"/>
      <c r="EGL130" s="409"/>
      <c r="EGM130" s="409"/>
      <c r="EGN130" s="409"/>
      <c r="EGO130" s="409"/>
      <c r="EGP130" s="409"/>
      <c r="EGQ130" s="409"/>
      <c r="EGR130" s="409"/>
      <c r="EGS130" s="409"/>
      <c r="EGT130" s="409"/>
      <c r="EGU130" s="409"/>
      <c r="EGV130" s="409"/>
      <c r="EGW130" s="409"/>
      <c r="EGX130" s="409"/>
      <c r="EGY130" s="409"/>
      <c r="EGZ130" s="409"/>
      <c r="EHA130" s="409"/>
      <c r="EHB130" s="409"/>
      <c r="EHC130" s="409"/>
      <c r="EHD130" s="409"/>
      <c r="EHE130" s="409"/>
      <c r="EHF130" s="409"/>
      <c r="EHG130" s="409"/>
      <c r="EHH130" s="409"/>
      <c r="EHI130" s="409"/>
      <c r="EHJ130" s="409"/>
      <c r="EHK130" s="409"/>
      <c r="EHL130" s="409"/>
      <c r="EHM130" s="409"/>
      <c r="EHN130" s="409"/>
      <c r="EHO130" s="409"/>
      <c r="EHP130" s="409"/>
      <c r="EHQ130" s="409"/>
      <c r="EHR130" s="409"/>
      <c r="EHS130" s="409"/>
      <c r="EHT130" s="409"/>
      <c r="EHU130" s="409"/>
      <c r="EHV130" s="409"/>
      <c r="EHW130" s="409"/>
      <c r="EHX130" s="409"/>
      <c r="EHY130" s="409"/>
      <c r="EHZ130" s="409"/>
      <c r="EIA130" s="409"/>
      <c r="EIB130" s="409"/>
      <c r="EIC130" s="409"/>
      <c r="EID130" s="409"/>
      <c r="EIE130" s="409"/>
      <c r="EIF130" s="409"/>
      <c r="EIG130" s="409"/>
      <c r="EIH130" s="409"/>
      <c r="EII130" s="409"/>
      <c r="EIJ130" s="409"/>
      <c r="EIK130" s="409"/>
      <c r="EIL130" s="409"/>
      <c r="EIM130" s="409"/>
      <c r="EIN130" s="409"/>
      <c r="EIO130" s="409"/>
      <c r="EIP130" s="409"/>
      <c r="EIQ130" s="409"/>
      <c r="EIR130" s="409"/>
      <c r="EIS130" s="409"/>
      <c r="EIT130" s="409"/>
      <c r="EIU130" s="409"/>
      <c r="EIV130" s="409"/>
      <c r="EIW130" s="409"/>
      <c r="EIX130" s="409"/>
      <c r="EIY130" s="409"/>
      <c r="EIZ130" s="409"/>
      <c r="EJA130" s="409"/>
      <c r="EJB130" s="409"/>
      <c r="EJC130" s="409"/>
      <c r="EJD130" s="409"/>
      <c r="EJE130" s="409"/>
      <c r="EJF130" s="409"/>
      <c r="EJG130" s="409"/>
      <c r="EJH130" s="409"/>
      <c r="EJI130" s="409"/>
      <c r="EJJ130" s="409"/>
      <c r="EJK130" s="409"/>
      <c r="EJL130" s="409"/>
      <c r="EJM130" s="409"/>
      <c r="EJN130" s="409"/>
      <c r="EJO130" s="409"/>
      <c r="EJP130" s="409"/>
      <c r="EJQ130" s="409"/>
      <c r="EJR130" s="409"/>
      <c r="EJS130" s="409"/>
      <c r="EJT130" s="409"/>
      <c r="EJU130" s="409"/>
      <c r="EJV130" s="409"/>
      <c r="EJW130" s="409"/>
      <c r="EJX130" s="409"/>
      <c r="EJY130" s="409"/>
      <c r="EJZ130" s="409"/>
      <c r="EKA130" s="409"/>
      <c r="EKB130" s="409"/>
      <c r="EKC130" s="409"/>
      <c r="EKD130" s="409"/>
      <c r="EKE130" s="409"/>
      <c r="EKF130" s="409"/>
      <c r="EKG130" s="409"/>
      <c r="EKH130" s="409"/>
      <c r="EKI130" s="409"/>
      <c r="EKJ130" s="409"/>
      <c r="EKK130" s="409"/>
      <c r="EKL130" s="409"/>
      <c r="EKM130" s="409"/>
      <c r="EKN130" s="409"/>
      <c r="EKO130" s="409"/>
      <c r="EKP130" s="409"/>
      <c r="EKQ130" s="409"/>
      <c r="EKR130" s="409"/>
      <c r="EKS130" s="409"/>
      <c r="EKT130" s="409"/>
      <c r="EKU130" s="409"/>
      <c r="EKV130" s="409"/>
      <c r="EKW130" s="409"/>
      <c r="EKX130" s="409"/>
      <c r="EKY130" s="409"/>
      <c r="EKZ130" s="409"/>
      <c r="ELA130" s="409"/>
      <c r="ELB130" s="409"/>
      <c r="ELC130" s="409"/>
      <c r="ELD130" s="409"/>
      <c r="ELE130" s="409"/>
      <c r="ELF130" s="409"/>
      <c r="ELG130" s="409"/>
      <c r="ELH130" s="409"/>
      <c r="ELI130" s="409"/>
      <c r="ELJ130" s="409"/>
      <c r="ELK130" s="409"/>
      <c r="ELL130" s="409"/>
      <c r="ELM130" s="409"/>
      <c r="ELN130" s="409"/>
      <c r="ELO130" s="409"/>
      <c r="ELP130" s="409"/>
      <c r="ELQ130" s="409"/>
      <c r="ELR130" s="409"/>
      <c r="ELS130" s="409"/>
      <c r="ELT130" s="409"/>
      <c r="ELU130" s="409"/>
      <c r="ELV130" s="409"/>
      <c r="ELW130" s="409"/>
      <c r="ELX130" s="409"/>
      <c r="ELY130" s="409"/>
      <c r="ELZ130" s="409"/>
      <c r="EMA130" s="409"/>
      <c r="EMB130" s="409"/>
      <c r="EMC130" s="409"/>
      <c r="EMD130" s="409"/>
      <c r="EME130" s="409"/>
      <c r="EMF130" s="409"/>
      <c r="EMG130" s="409"/>
      <c r="EMH130" s="409"/>
      <c r="EMI130" s="409"/>
      <c r="EMJ130" s="409"/>
      <c r="EMK130" s="409"/>
      <c r="EML130" s="409"/>
      <c r="EMM130" s="409"/>
      <c r="EMN130" s="409"/>
      <c r="EMO130" s="409"/>
      <c r="EMP130" s="409"/>
      <c r="EMQ130" s="409"/>
      <c r="EMR130" s="409"/>
      <c r="EMS130" s="409"/>
      <c r="EMT130" s="409"/>
      <c r="EMU130" s="409"/>
      <c r="EMV130" s="409"/>
      <c r="EMW130" s="409"/>
      <c r="EMX130" s="409"/>
      <c r="EMY130" s="409"/>
      <c r="EMZ130" s="409"/>
      <c r="ENA130" s="409"/>
      <c r="ENB130" s="409"/>
      <c r="ENC130" s="409"/>
      <c r="END130" s="409"/>
      <c r="ENE130" s="409"/>
      <c r="ENF130" s="409"/>
      <c r="ENG130" s="409"/>
      <c r="ENH130" s="409"/>
      <c r="ENI130" s="409"/>
      <c r="ENJ130" s="409"/>
      <c r="ENK130" s="409"/>
      <c r="ENL130" s="409"/>
      <c r="ENM130" s="409"/>
      <c r="ENN130" s="409"/>
      <c r="ENO130" s="409"/>
      <c r="ENP130" s="409"/>
      <c r="ENQ130" s="409"/>
      <c r="ENR130" s="409"/>
      <c r="ENS130" s="409"/>
      <c r="ENT130" s="409"/>
      <c r="ENU130" s="409"/>
      <c r="ENV130" s="409"/>
      <c r="ENW130" s="409"/>
      <c r="ENX130" s="409"/>
      <c r="ENY130" s="409"/>
      <c r="ENZ130" s="409"/>
      <c r="EOA130" s="409"/>
      <c r="EOB130" s="409"/>
      <c r="EOC130" s="409"/>
      <c r="EOD130" s="409"/>
      <c r="EOE130" s="409"/>
      <c r="EOF130" s="409"/>
      <c r="EOG130" s="409"/>
      <c r="EOH130" s="409"/>
      <c r="EOI130" s="409"/>
      <c r="EOJ130" s="409"/>
      <c r="EOK130" s="409"/>
      <c r="EOL130" s="409"/>
      <c r="EOM130" s="409"/>
      <c r="EON130" s="409"/>
      <c r="EOO130" s="409"/>
      <c r="EOP130" s="409"/>
      <c r="EOQ130" s="409"/>
      <c r="EOR130" s="409"/>
      <c r="EOS130" s="409"/>
      <c r="EOT130" s="409"/>
      <c r="EOU130" s="409"/>
      <c r="EOV130" s="409"/>
      <c r="EOW130" s="409"/>
      <c r="EOX130" s="409"/>
      <c r="EOY130" s="409"/>
      <c r="EOZ130" s="409"/>
      <c r="EPA130" s="409"/>
      <c r="EPB130" s="409"/>
      <c r="EPC130" s="409"/>
      <c r="EPD130" s="409"/>
      <c r="EPE130" s="409"/>
      <c r="EPF130" s="409"/>
      <c r="EPG130" s="409"/>
      <c r="EPH130" s="409"/>
      <c r="EPI130" s="409"/>
      <c r="EPJ130" s="409"/>
      <c r="EPK130" s="409"/>
      <c r="EPL130" s="409"/>
      <c r="EPM130" s="409"/>
      <c r="EPN130" s="409"/>
      <c r="EPO130" s="409"/>
      <c r="EPP130" s="409"/>
      <c r="EPQ130" s="409"/>
      <c r="EPR130" s="409"/>
      <c r="EPS130" s="409"/>
      <c r="EPT130" s="409"/>
      <c r="EPU130" s="409"/>
      <c r="EPV130" s="409"/>
      <c r="EPW130" s="409"/>
      <c r="EPX130" s="409"/>
      <c r="EPY130" s="409"/>
      <c r="EPZ130" s="409"/>
      <c r="EQA130" s="409"/>
      <c r="EQB130" s="409"/>
      <c r="EQC130" s="409"/>
      <c r="EQD130" s="409"/>
      <c r="EQE130" s="409"/>
      <c r="EQF130" s="409"/>
      <c r="EQG130" s="409"/>
      <c r="EQH130" s="409"/>
      <c r="EQI130" s="409"/>
      <c r="EQJ130" s="409"/>
      <c r="EQK130" s="409"/>
      <c r="EQL130" s="409"/>
      <c r="EQM130" s="409"/>
      <c r="EQN130" s="409"/>
      <c r="EQO130" s="409"/>
      <c r="EQP130" s="409"/>
      <c r="EQQ130" s="409"/>
      <c r="EQR130" s="409"/>
      <c r="EQS130" s="409"/>
      <c r="EQT130" s="409"/>
      <c r="EQU130" s="409"/>
      <c r="EQV130" s="409"/>
      <c r="EQW130" s="409"/>
      <c r="EQX130" s="409"/>
      <c r="EQY130" s="409"/>
      <c r="EQZ130" s="409"/>
      <c r="ERA130" s="409"/>
      <c r="ERB130" s="409"/>
      <c r="ERC130" s="409"/>
      <c r="ERD130" s="409"/>
      <c r="ERE130" s="409"/>
      <c r="ERF130" s="409"/>
      <c r="ERG130" s="409"/>
      <c r="ERH130" s="409"/>
      <c r="ERI130" s="409"/>
      <c r="ERJ130" s="409"/>
      <c r="ERK130" s="409"/>
      <c r="ERL130" s="409"/>
      <c r="ERM130" s="409"/>
      <c r="ERN130" s="409"/>
      <c r="ERO130" s="409"/>
      <c r="ERP130" s="409"/>
      <c r="ERQ130" s="409"/>
      <c r="ERR130" s="409"/>
      <c r="ERS130" s="409"/>
      <c r="ERT130" s="409"/>
      <c r="ERU130" s="409"/>
      <c r="ERV130" s="409"/>
      <c r="ERW130" s="409"/>
      <c r="ERX130" s="409"/>
      <c r="ERY130" s="409"/>
      <c r="ERZ130" s="409"/>
      <c r="ESA130" s="409"/>
      <c r="ESB130" s="409"/>
      <c r="ESC130" s="409"/>
      <c r="ESD130" s="409"/>
      <c r="ESE130" s="409"/>
      <c r="ESF130" s="409"/>
      <c r="ESG130" s="409"/>
      <c r="ESH130" s="409"/>
      <c r="ESI130" s="409"/>
      <c r="ESJ130" s="409"/>
      <c r="ESK130" s="409"/>
      <c r="ESL130" s="409"/>
      <c r="ESM130" s="409"/>
      <c r="ESN130" s="409"/>
      <c r="ESO130" s="409"/>
      <c r="ESP130" s="409"/>
      <c r="ESQ130" s="409"/>
      <c r="ESR130" s="409"/>
      <c r="ESS130" s="409"/>
      <c r="EST130" s="409"/>
      <c r="ESU130" s="409"/>
      <c r="ESV130" s="409"/>
      <c r="ESW130" s="409"/>
      <c r="ESX130" s="409"/>
      <c r="ESY130" s="409"/>
      <c r="ESZ130" s="409"/>
      <c r="ETA130" s="409"/>
      <c r="ETB130" s="409"/>
      <c r="ETC130" s="409"/>
      <c r="ETD130" s="409"/>
      <c r="ETE130" s="409"/>
      <c r="ETF130" s="409"/>
      <c r="ETG130" s="409"/>
      <c r="ETH130" s="409"/>
      <c r="ETI130" s="409"/>
      <c r="ETJ130" s="409"/>
      <c r="ETK130" s="409"/>
      <c r="ETL130" s="409"/>
      <c r="ETM130" s="409"/>
      <c r="ETN130" s="409"/>
      <c r="ETO130" s="409"/>
      <c r="ETP130" s="409"/>
      <c r="ETQ130" s="409"/>
      <c r="ETR130" s="409"/>
      <c r="ETS130" s="409"/>
      <c r="ETT130" s="409"/>
      <c r="ETU130" s="409"/>
      <c r="ETV130" s="409"/>
      <c r="ETW130" s="409"/>
      <c r="ETX130" s="409"/>
      <c r="ETY130" s="409"/>
      <c r="ETZ130" s="409"/>
      <c r="EUA130" s="409"/>
      <c r="EUB130" s="409"/>
      <c r="EUC130" s="409"/>
      <c r="EUD130" s="409"/>
      <c r="EUE130" s="409"/>
      <c r="EUF130" s="409"/>
      <c r="EUG130" s="409"/>
      <c r="EUH130" s="409"/>
      <c r="EUI130" s="409"/>
      <c r="EUJ130" s="409"/>
      <c r="EUK130" s="409"/>
      <c r="EUL130" s="409"/>
      <c r="EUM130" s="409"/>
      <c r="EUN130" s="409"/>
      <c r="EUO130" s="409"/>
      <c r="EUP130" s="409"/>
      <c r="EUQ130" s="409"/>
      <c r="EUR130" s="409"/>
      <c r="EUS130" s="409"/>
      <c r="EUT130" s="409"/>
      <c r="EUU130" s="409"/>
      <c r="EUV130" s="409"/>
      <c r="EUW130" s="409"/>
      <c r="EUX130" s="409"/>
      <c r="EUY130" s="409"/>
      <c r="EUZ130" s="409"/>
      <c r="EVA130" s="409"/>
      <c r="EVB130" s="409"/>
      <c r="EVC130" s="409"/>
      <c r="EVD130" s="409"/>
      <c r="EVE130" s="409"/>
      <c r="EVF130" s="409"/>
      <c r="EVG130" s="409"/>
      <c r="EVH130" s="409"/>
      <c r="EVI130" s="409"/>
      <c r="EVJ130" s="409"/>
      <c r="EVK130" s="409"/>
      <c r="EVL130" s="409"/>
      <c r="EVM130" s="409"/>
      <c r="EVN130" s="409"/>
      <c r="EVO130" s="409"/>
      <c r="EVP130" s="409"/>
      <c r="EVQ130" s="409"/>
      <c r="EVR130" s="409"/>
      <c r="EVS130" s="409"/>
      <c r="EVT130" s="409"/>
      <c r="EVU130" s="409"/>
      <c r="EVV130" s="409"/>
      <c r="EVW130" s="409"/>
      <c r="EVX130" s="409"/>
      <c r="EVY130" s="409"/>
      <c r="EVZ130" s="409"/>
      <c r="EWA130" s="409"/>
      <c r="EWB130" s="409"/>
      <c r="EWC130" s="409"/>
      <c r="EWD130" s="409"/>
      <c r="EWE130" s="409"/>
      <c r="EWF130" s="409"/>
      <c r="EWG130" s="409"/>
      <c r="EWH130" s="409"/>
      <c r="EWI130" s="409"/>
      <c r="EWJ130" s="409"/>
      <c r="EWK130" s="409"/>
      <c r="EWL130" s="409"/>
      <c r="EWM130" s="409"/>
      <c r="EWN130" s="409"/>
      <c r="EWO130" s="409"/>
      <c r="EWP130" s="409"/>
      <c r="EWQ130" s="409"/>
      <c r="EWR130" s="409"/>
      <c r="EWS130" s="409"/>
      <c r="EWT130" s="409"/>
      <c r="EWU130" s="409"/>
      <c r="EWV130" s="409"/>
      <c r="EWW130" s="409"/>
      <c r="EWX130" s="409"/>
      <c r="EWY130" s="409"/>
      <c r="EWZ130" s="409"/>
      <c r="EXA130" s="409"/>
      <c r="EXB130" s="409"/>
      <c r="EXC130" s="409"/>
      <c r="EXD130" s="409"/>
      <c r="EXE130" s="409"/>
      <c r="EXF130" s="409"/>
      <c r="EXG130" s="409"/>
      <c r="EXH130" s="409"/>
      <c r="EXI130" s="409"/>
      <c r="EXJ130" s="409"/>
      <c r="EXK130" s="409"/>
      <c r="EXL130" s="409"/>
      <c r="EXM130" s="409"/>
      <c r="EXN130" s="409"/>
      <c r="EXO130" s="409"/>
      <c r="EXP130" s="409"/>
      <c r="EXQ130" s="409"/>
      <c r="EXR130" s="409"/>
      <c r="EXS130" s="409"/>
      <c r="EXT130" s="409"/>
      <c r="EXU130" s="409"/>
      <c r="EXV130" s="409"/>
      <c r="EXW130" s="409"/>
      <c r="EXX130" s="409"/>
      <c r="EXY130" s="409"/>
      <c r="EXZ130" s="409"/>
      <c r="EYA130" s="409"/>
      <c r="EYB130" s="409"/>
      <c r="EYC130" s="409"/>
      <c r="EYD130" s="409"/>
      <c r="EYE130" s="409"/>
      <c r="EYF130" s="409"/>
      <c r="EYG130" s="409"/>
      <c r="EYH130" s="409"/>
      <c r="EYI130" s="409"/>
      <c r="EYJ130" s="409"/>
      <c r="EYK130" s="409"/>
      <c r="EYL130" s="409"/>
      <c r="EYM130" s="409"/>
      <c r="EYN130" s="409"/>
      <c r="EYO130" s="409"/>
      <c r="EYP130" s="409"/>
      <c r="EYQ130" s="409"/>
      <c r="EYR130" s="409"/>
      <c r="EYS130" s="409"/>
      <c r="EYT130" s="409"/>
      <c r="EYU130" s="409"/>
      <c r="EYV130" s="409"/>
      <c r="EYW130" s="409"/>
      <c r="EYX130" s="409"/>
      <c r="EYY130" s="409"/>
      <c r="EYZ130" s="409"/>
      <c r="EZA130" s="409"/>
      <c r="EZB130" s="409"/>
      <c r="EZC130" s="409"/>
      <c r="EZD130" s="409"/>
      <c r="EZE130" s="409"/>
      <c r="EZF130" s="409"/>
      <c r="EZG130" s="409"/>
      <c r="EZH130" s="409"/>
      <c r="EZI130" s="409"/>
      <c r="EZJ130" s="409"/>
      <c r="EZK130" s="409"/>
      <c r="EZL130" s="409"/>
      <c r="EZM130" s="409"/>
      <c r="EZN130" s="409"/>
      <c r="EZO130" s="409"/>
      <c r="EZP130" s="409"/>
      <c r="EZQ130" s="409"/>
      <c r="EZR130" s="409"/>
      <c r="EZS130" s="409"/>
      <c r="EZT130" s="409"/>
      <c r="EZU130" s="409"/>
      <c r="EZV130" s="409"/>
      <c r="EZW130" s="409"/>
      <c r="EZX130" s="409"/>
      <c r="EZY130" s="409"/>
      <c r="EZZ130" s="409"/>
      <c r="FAA130" s="409"/>
      <c r="FAB130" s="409"/>
      <c r="FAC130" s="409"/>
      <c r="FAD130" s="409"/>
      <c r="FAE130" s="409"/>
      <c r="FAF130" s="409"/>
      <c r="FAG130" s="409"/>
      <c r="FAH130" s="409"/>
      <c r="FAI130" s="409"/>
      <c r="FAJ130" s="409"/>
      <c r="FAK130" s="409"/>
      <c r="FAL130" s="409"/>
      <c r="FAM130" s="409"/>
      <c r="FAN130" s="409"/>
      <c r="FAO130" s="409"/>
      <c r="FAP130" s="409"/>
      <c r="FAQ130" s="409"/>
      <c r="FAR130" s="409"/>
      <c r="FAS130" s="409"/>
      <c r="FAT130" s="409"/>
      <c r="FAU130" s="409"/>
      <c r="FAV130" s="409"/>
      <c r="FAW130" s="409"/>
      <c r="FAX130" s="409"/>
      <c r="FAY130" s="409"/>
      <c r="FAZ130" s="409"/>
      <c r="FBA130" s="409"/>
      <c r="FBB130" s="409"/>
      <c r="FBC130" s="409"/>
      <c r="FBD130" s="409"/>
      <c r="FBE130" s="409"/>
      <c r="FBF130" s="409"/>
      <c r="FBG130" s="409"/>
      <c r="FBH130" s="409"/>
      <c r="FBI130" s="409"/>
      <c r="FBJ130" s="409"/>
      <c r="FBK130" s="409"/>
      <c r="FBL130" s="409"/>
      <c r="FBM130" s="409"/>
      <c r="FBN130" s="409"/>
      <c r="FBO130" s="409"/>
      <c r="FBP130" s="409"/>
      <c r="FBQ130" s="409"/>
      <c r="FBR130" s="409"/>
      <c r="FBS130" s="409"/>
      <c r="FBT130" s="409"/>
      <c r="FBU130" s="409"/>
      <c r="FBV130" s="409"/>
      <c r="FBW130" s="409"/>
      <c r="FBX130" s="409"/>
      <c r="FBY130" s="409"/>
      <c r="FBZ130" s="409"/>
      <c r="FCA130" s="409"/>
      <c r="FCB130" s="409"/>
      <c r="FCC130" s="409"/>
      <c r="FCD130" s="409"/>
      <c r="FCE130" s="409"/>
      <c r="FCF130" s="409"/>
      <c r="FCG130" s="409"/>
      <c r="FCH130" s="409"/>
      <c r="FCI130" s="409"/>
      <c r="FCJ130" s="409"/>
      <c r="FCK130" s="409"/>
      <c r="FCL130" s="409"/>
      <c r="FCM130" s="409"/>
      <c r="FCN130" s="409"/>
      <c r="FCO130" s="409"/>
      <c r="FCP130" s="409"/>
      <c r="FCQ130" s="409"/>
      <c r="FCR130" s="409"/>
      <c r="FCS130" s="409"/>
      <c r="FCT130" s="409"/>
      <c r="FCU130" s="409"/>
      <c r="FCV130" s="409"/>
      <c r="FCW130" s="409"/>
      <c r="FCX130" s="409"/>
      <c r="FCY130" s="409"/>
      <c r="FCZ130" s="409"/>
      <c r="FDA130" s="409"/>
      <c r="FDB130" s="409"/>
      <c r="FDC130" s="409"/>
      <c r="FDD130" s="409"/>
      <c r="FDE130" s="409"/>
      <c r="FDF130" s="409"/>
      <c r="FDG130" s="409"/>
      <c r="FDH130" s="409"/>
      <c r="FDI130" s="409"/>
      <c r="FDJ130" s="409"/>
      <c r="FDK130" s="409"/>
      <c r="FDL130" s="409"/>
      <c r="FDM130" s="409"/>
      <c r="FDN130" s="409"/>
      <c r="FDO130" s="409"/>
      <c r="FDP130" s="409"/>
      <c r="FDQ130" s="409"/>
      <c r="FDR130" s="409"/>
      <c r="FDS130" s="409"/>
      <c r="FDT130" s="409"/>
      <c r="FDU130" s="409"/>
      <c r="FDV130" s="409"/>
      <c r="FDW130" s="409"/>
      <c r="FDX130" s="409"/>
      <c r="FDY130" s="409"/>
      <c r="FDZ130" s="409"/>
      <c r="FEA130" s="409"/>
      <c r="FEB130" s="409"/>
      <c r="FEC130" s="409"/>
      <c r="FED130" s="409"/>
      <c r="FEE130" s="409"/>
      <c r="FEF130" s="409"/>
      <c r="FEG130" s="409"/>
      <c r="FEH130" s="409"/>
      <c r="FEI130" s="409"/>
      <c r="FEJ130" s="409"/>
      <c r="FEK130" s="409"/>
      <c r="FEL130" s="409"/>
      <c r="FEM130" s="409"/>
      <c r="FEN130" s="409"/>
      <c r="FEO130" s="409"/>
      <c r="FEP130" s="409"/>
      <c r="FEQ130" s="409"/>
      <c r="FER130" s="409"/>
      <c r="FES130" s="409"/>
      <c r="FET130" s="409"/>
      <c r="FEU130" s="409"/>
      <c r="FEV130" s="409"/>
      <c r="FEW130" s="409"/>
      <c r="FEX130" s="409"/>
      <c r="FEY130" s="409"/>
      <c r="FEZ130" s="409"/>
      <c r="FFA130" s="409"/>
      <c r="FFB130" s="409"/>
      <c r="FFC130" s="409"/>
      <c r="FFD130" s="409"/>
      <c r="FFE130" s="409"/>
      <c r="FFF130" s="409"/>
      <c r="FFG130" s="409"/>
      <c r="FFH130" s="409"/>
      <c r="FFI130" s="409"/>
      <c r="FFJ130" s="409"/>
      <c r="FFK130" s="409"/>
      <c r="FFL130" s="409"/>
      <c r="FFM130" s="409"/>
      <c r="FFN130" s="409"/>
      <c r="FFO130" s="409"/>
      <c r="FFP130" s="409"/>
      <c r="FFQ130" s="409"/>
      <c r="FFR130" s="409"/>
      <c r="FFS130" s="409"/>
      <c r="FFT130" s="409"/>
      <c r="FFU130" s="409"/>
      <c r="FFV130" s="409"/>
      <c r="FFW130" s="409"/>
      <c r="FFX130" s="409"/>
      <c r="FFY130" s="409"/>
      <c r="FFZ130" s="409"/>
      <c r="FGA130" s="409"/>
      <c r="FGB130" s="409"/>
      <c r="FGC130" s="409"/>
      <c r="FGD130" s="409"/>
      <c r="FGE130" s="409"/>
      <c r="FGF130" s="409"/>
      <c r="FGG130" s="409"/>
      <c r="FGH130" s="409"/>
      <c r="FGI130" s="409"/>
      <c r="FGJ130" s="409"/>
      <c r="FGK130" s="409"/>
      <c r="FGL130" s="409"/>
      <c r="FGM130" s="409"/>
      <c r="FGN130" s="409"/>
      <c r="FGO130" s="409"/>
      <c r="FGP130" s="409"/>
      <c r="FGQ130" s="409"/>
      <c r="FGR130" s="409"/>
      <c r="FGS130" s="409"/>
      <c r="FGT130" s="409"/>
      <c r="FGU130" s="409"/>
      <c r="FGV130" s="409"/>
      <c r="FGW130" s="409"/>
      <c r="FGX130" s="409"/>
      <c r="FGY130" s="409"/>
      <c r="FGZ130" s="409"/>
      <c r="FHA130" s="409"/>
      <c r="FHB130" s="409"/>
      <c r="FHC130" s="409"/>
      <c r="FHD130" s="409"/>
      <c r="FHE130" s="409"/>
      <c r="FHF130" s="409"/>
      <c r="FHG130" s="409"/>
      <c r="FHH130" s="409"/>
      <c r="FHI130" s="409"/>
      <c r="FHJ130" s="409"/>
      <c r="FHK130" s="409"/>
      <c r="FHL130" s="409"/>
      <c r="FHM130" s="409"/>
      <c r="FHN130" s="409"/>
      <c r="FHO130" s="409"/>
      <c r="FHP130" s="409"/>
      <c r="FHQ130" s="409"/>
      <c r="FHR130" s="409"/>
      <c r="FHS130" s="409"/>
      <c r="FHT130" s="409"/>
      <c r="FHU130" s="409"/>
      <c r="FHV130" s="409"/>
      <c r="FHW130" s="409"/>
      <c r="FHX130" s="409"/>
      <c r="FHY130" s="409"/>
      <c r="FHZ130" s="409"/>
      <c r="FIA130" s="409"/>
      <c r="FIB130" s="409"/>
      <c r="FIC130" s="409"/>
      <c r="FID130" s="409"/>
      <c r="FIE130" s="409"/>
      <c r="FIF130" s="409"/>
      <c r="FIG130" s="409"/>
      <c r="FIH130" s="409"/>
      <c r="FII130" s="409"/>
      <c r="FIJ130" s="409"/>
      <c r="FIK130" s="409"/>
      <c r="FIL130" s="409"/>
      <c r="FIM130" s="409"/>
      <c r="FIN130" s="409"/>
      <c r="FIO130" s="409"/>
      <c r="FIP130" s="409"/>
      <c r="FIQ130" s="409"/>
      <c r="FIR130" s="409"/>
      <c r="FIS130" s="409"/>
      <c r="FIT130" s="409"/>
      <c r="FIU130" s="409"/>
      <c r="FIV130" s="409"/>
      <c r="FIW130" s="409"/>
      <c r="FIX130" s="409"/>
      <c r="FIY130" s="409"/>
      <c r="FIZ130" s="409"/>
      <c r="FJA130" s="409"/>
      <c r="FJB130" s="409"/>
      <c r="FJC130" s="409"/>
      <c r="FJD130" s="409"/>
      <c r="FJE130" s="409"/>
      <c r="FJF130" s="409"/>
      <c r="FJG130" s="409"/>
      <c r="FJH130" s="409"/>
      <c r="FJI130" s="409"/>
      <c r="FJJ130" s="409"/>
      <c r="FJK130" s="409"/>
      <c r="FJL130" s="409"/>
      <c r="FJM130" s="409"/>
      <c r="FJN130" s="409"/>
      <c r="FJO130" s="409"/>
      <c r="FJP130" s="409"/>
      <c r="FJQ130" s="409"/>
      <c r="FJR130" s="409"/>
      <c r="FJS130" s="409"/>
      <c r="FJT130" s="409"/>
      <c r="FJU130" s="409"/>
      <c r="FJV130" s="409"/>
      <c r="FJW130" s="409"/>
      <c r="FJX130" s="409"/>
      <c r="FJY130" s="409"/>
      <c r="FJZ130" s="409"/>
      <c r="FKA130" s="409"/>
      <c r="FKB130" s="409"/>
      <c r="FKC130" s="409"/>
      <c r="FKD130" s="409"/>
      <c r="FKE130" s="409"/>
      <c r="FKF130" s="409"/>
      <c r="FKG130" s="409"/>
      <c r="FKH130" s="409"/>
      <c r="FKI130" s="409"/>
      <c r="FKJ130" s="409"/>
      <c r="FKK130" s="409"/>
      <c r="FKL130" s="409"/>
      <c r="FKM130" s="409"/>
      <c r="FKN130" s="409"/>
      <c r="FKO130" s="409"/>
      <c r="FKP130" s="409"/>
      <c r="FKQ130" s="409"/>
      <c r="FKR130" s="409"/>
      <c r="FKS130" s="409"/>
      <c r="FKT130" s="409"/>
      <c r="FKU130" s="409"/>
      <c r="FKV130" s="409"/>
      <c r="FKW130" s="409"/>
      <c r="FKX130" s="409"/>
      <c r="FKY130" s="409"/>
      <c r="FKZ130" s="409"/>
      <c r="FLA130" s="409"/>
      <c r="FLB130" s="409"/>
      <c r="FLC130" s="409"/>
      <c r="FLD130" s="409"/>
      <c r="FLE130" s="409"/>
      <c r="FLF130" s="409"/>
      <c r="FLG130" s="409"/>
      <c r="FLH130" s="409"/>
      <c r="FLI130" s="409"/>
      <c r="FLJ130" s="409"/>
      <c r="FLK130" s="409"/>
      <c r="FLL130" s="409"/>
      <c r="FLM130" s="409"/>
      <c r="FLN130" s="409"/>
      <c r="FLO130" s="409"/>
      <c r="FLP130" s="409"/>
      <c r="FLQ130" s="409"/>
      <c r="FLR130" s="409"/>
      <c r="FLS130" s="409"/>
      <c r="FLT130" s="409"/>
      <c r="FLU130" s="409"/>
      <c r="FLV130" s="409"/>
      <c r="FLW130" s="409"/>
      <c r="FLX130" s="409"/>
      <c r="FLY130" s="409"/>
      <c r="FLZ130" s="409"/>
      <c r="FMA130" s="409"/>
      <c r="FMB130" s="409"/>
      <c r="FMC130" s="409"/>
      <c r="FMD130" s="409"/>
      <c r="FME130" s="409"/>
      <c r="FMF130" s="409"/>
      <c r="FMG130" s="409"/>
      <c r="FMH130" s="409"/>
      <c r="FMI130" s="409"/>
      <c r="FMJ130" s="409"/>
      <c r="FMK130" s="409"/>
      <c r="FML130" s="409"/>
      <c r="FMM130" s="409"/>
      <c r="FMN130" s="409"/>
      <c r="FMO130" s="409"/>
      <c r="FMP130" s="409"/>
      <c r="FMQ130" s="409"/>
      <c r="FMR130" s="409"/>
      <c r="FMS130" s="409"/>
      <c r="FMT130" s="409"/>
      <c r="FMU130" s="409"/>
      <c r="FMV130" s="409"/>
      <c r="FMW130" s="409"/>
      <c r="FMX130" s="409"/>
      <c r="FMY130" s="409"/>
      <c r="FMZ130" s="409"/>
      <c r="FNA130" s="409"/>
      <c r="FNB130" s="409"/>
      <c r="FNC130" s="409"/>
      <c r="FND130" s="409"/>
      <c r="FNE130" s="409"/>
      <c r="FNF130" s="409"/>
      <c r="FNG130" s="409"/>
      <c r="FNH130" s="409"/>
      <c r="FNI130" s="409"/>
      <c r="FNJ130" s="409"/>
      <c r="FNK130" s="409"/>
      <c r="FNL130" s="409"/>
      <c r="FNM130" s="409"/>
      <c r="FNN130" s="409"/>
      <c r="FNO130" s="409"/>
      <c r="FNP130" s="409"/>
      <c r="FNQ130" s="409"/>
      <c r="FNR130" s="409"/>
      <c r="FNS130" s="409"/>
      <c r="FNT130" s="409"/>
      <c r="FNU130" s="409"/>
      <c r="FNV130" s="409"/>
      <c r="FNW130" s="409"/>
      <c r="FNX130" s="409"/>
      <c r="FNY130" s="409"/>
      <c r="FNZ130" s="409"/>
      <c r="FOA130" s="409"/>
      <c r="FOB130" s="409"/>
      <c r="FOC130" s="409"/>
      <c r="FOD130" s="409"/>
      <c r="FOE130" s="409"/>
      <c r="FOF130" s="409"/>
      <c r="FOG130" s="409"/>
      <c r="FOH130" s="409"/>
      <c r="FOI130" s="409"/>
      <c r="FOJ130" s="409"/>
      <c r="FOK130" s="409"/>
      <c r="FOL130" s="409"/>
      <c r="FOM130" s="409"/>
      <c r="FON130" s="409"/>
      <c r="FOO130" s="409"/>
      <c r="FOP130" s="409"/>
      <c r="FOQ130" s="409"/>
      <c r="FOR130" s="409"/>
      <c r="FOS130" s="409"/>
      <c r="FOT130" s="409"/>
      <c r="FOU130" s="409"/>
      <c r="FOV130" s="409"/>
      <c r="FOW130" s="409"/>
      <c r="FOX130" s="409"/>
      <c r="FOY130" s="409"/>
      <c r="FOZ130" s="409"/>
      <c r="FPA130" s="409"/>
      <c r="FPB130" s="409"/>
      <c r="FPC130" s="409"/>
      <c r="FPD130" s="409"/>
      <c r="FPE130" s="409"/>
      <c r="FPF130" s="409"/>
      <c r="FPG130" s="409"/>
      <c r="FPH130" s="409"/>
      <c r="FPI130" s="409"/>
      <c r="FPJ130" s="409"/>
      <c r="FPK130" s="409"/>
      <c r="FPL130" s="409"/>
      <c r="FPM130" s="409"/>
      <c r="FPN130" s="409"/>
      <c r="FPO130" s="409"/>
      <c r="FPP130" s="409"/>
      <c r="FPQ130" s="409"/>
      <c r="FPR130" s="409"/>
      <c r="FPS130" s="409"/>
      <c r="FPT130" s="409"/>
      <c r="FPU130" s="409"/>
      <c r="FPV130" s="409"/>
      <c r="FPW130" s="409"/>
      <c r="FPX130" s="409"/>
      <c r="FPY130" s="409"/>
      <c r="FPZ130" s="409"/>
      <c r="FQA130" s="409"/>
      <c r="FQB130" s="409"/>
      <c r="FQC130" s="409"/>
      <c r="FQD130" s="409"/>
      <c r="FQE130" s="409"/>
      <c r="FQF130" s="409"/>
      <c r="FQG130" s="409"/>
      <c r="FQH130" s="409"/>
      <c r="FQI130" s="409"/>
      <c r="FQJ130" s="409"/>
      <c r="FQK130" s="409"/>
      <c r="FQL130" s="409"/>
      <c r="FQM130" s="409"/>
      <c r="FQN130" s="409"/>
      <c r="FQO130" s="409"/>
      <c r="FQP130" s="409"/>
      <c r="FQQ130" s="409"/>
      <c r="FQR130" s="409"/>
      <c r="FQS130" s="409"/>
      <c r="FQT130" s="409"/>
      <c r="FQU130" s="409"/>
      <c r="FQV130" s="409"/>
      <c r="FQW130" s="409"/>
      <c r="FQX130" s="409"/>
      <c r="FQY130" s="409"/>
      <c r="FQZ130" s="409"/>
      <c r="FRA130" s="409"/>
      <c r="FRB130" s="409"/>
      <c r="FRC130" s="409"/>
      <c r="FRD130" s="409"/>
      <c r="FRE130" s="409"/>
      <c r="FRF130" s="409"/>
      <c r="FRG130" s="409"/>
      <c r="FRH130" s="409"/>
      <c r="FRI130" s="409"/>
      <c r="FRJ130" s="409"/>
      <c r="FRK130" s="409"/>
      <c r="FRL130" s="409"/>
      <c r="FRM130" s="409"/>
      <c r="FRN130" s="409"/>
      <c r="FRO130" s="409"/>
      <c r="FRP130" s="409"/>
      <c r="FRQ130" s="409"/>
      <c r="FRR130" s="409"/>
      <c r="FRS130" s="409"/>
      <c r="FRT130" s="409"/>
      <c r="FRU130" s="409"/>
      <c r="FRV130" s="409"/>
      <c r="FRW130" s="409"/>
      <c r="FRX130" s="409"/>
      <c r="FRY130" s="409"/>
      <c r="FRZ130" s="409"/>
      <c r="FSA130" s="409"/>
      <c r="FSB130" s="409"/>
      <c r="FSC130" s="409"/>
      <c r="FSD130" s="409"/>
      <c r="FSE130" s="409"/>
      <c r="FSF130" s="409"/>
      <c r="FSG130" s="409"/>
      <c r="FSH130" s="409"/>
      <c r="FSI130" s="409"/>
      <c r="FSJ130" s="409"/>
      <c r="FSK130" s="409"/>
      <c r="FSL130" s="409"/>
      <c r="FSM130" s="409"/>
      <c r="FSN130" s="409"/>
      <c r="FSO130" s="409"/>
      <c r="FSP130" s="409"/>
      <c r="FSQ130" s="409"/>
      <c r="FSR130" s="409"/>
      <c r="FSS130" s="409"/>
      <c r="FST130" s="409"/>
      <c r="FSU130" s="409"/>
      <c r="FSV130" s="409"/>
      <c r="FSW130" s="409"/>
      <c r="FSX130" s="409"/>
      <c r="FSY130" s="409"/>
      <c r="FSZ130" s="409"/>
      <c r="FTA130" s="409"/>
      <c r="FTB130" s="409"/>
      <c r="FTC130" s="409"/>
      <c r="FTD130" s="409"/>
      <c r="FTE130" s="409"/>
      <c r="FTF130" s="409"/>
      <c r="FTG130" s="409"/>
      <c r="FTH130" s="409"/>
      <c r="FTI130" s="409"/>
      <c r="FTJ130" s="409"/>
      <c r="FTK130" s="409"/>
      <c r="FTL130" s="409"/>
      <c r="FTM130" s="409"/>
      <c r="FTN130" s="409"/>
      <c r="FTO130" s="409"/>
      <c r="FTP130" s="409"/>
      <c r="FTQ130" s="409"/>
      <c r="FTR130" s="409"/>
      <c r="FTS130" s="409"/>
      <c r="FTT130" s="409"/>
      <c r="FTU130" s="409"/>
      <c r="FTV130" s="409"/>
      <c r="FTW130" s="409"/>
      <c r="FTX130" s="409"/>
      <c r="FTY130" s="409"/>
      <c r="FTZ130" s="409"/>
      <c r="FUA130" s="409"/>
      <c r="FUB130" s="409"/>
      <c r="FUC130" s="409"/>
      <c r="FUD130" s="409"/>
      <c r="FUE130" s="409"/>
      <c r="FUF130" s="409"/>
      <c r="FUG130" s="409"/>
      <c r="FUH130" s="409"/>
      <c r="FUI130" s="409"/>
      <c r="FUJ130" s="409"/>
      <c r="FUK130" s="409"/>
      <c r="FUL130" s="409"/>
      <c r="FUM130" s="409"/>
      <c r="FUN130" s="409"/>
      <c r="FUO130" s="409"/>
      <c r="FUP130" s="409"/>
      <c r="FUQ130" s="409"/>
      <c r="FUR130" s="409"/>
      <c r="FUS130" s="409"/>
      <c r="FUT130" s="409"/>
      <c r="FUU130" s="409"/>
      <c r="FUV130" s="409"/>
      <c r="FUW130" s="409"/>
      <c r="FUX130" s="409"/>
      <c r="FUY130" s="409"/>
      <c r="FUZ130" s="409"/>
      <c r="FVA130" s="409"/>
      <c r="FVB130" s="409"/>
      <c r="FVC130" s="409"/>
      <c r="FVD130" s="409"/>
      <c r="FVE130" s="409"/>
      <c r="FVF130" s="409"/>
      <c r="FVG130" s="409"/>
      <c r="FVH130" s="409"/>
      <c r="FVI130" s="409"/>
      <c r="FVJ130" s="409"/>
      <c r="FVK130" s="409"/>
      <c r="FVL130" s="409"/>
      <c r="FVM130" s="409"/>
      <c r="FVN130" s="409"/>
      <c r="FVO130" s="409"/>
      <c r="FVP130" s="409"/>
      <c r="FVQ130" s="409"/>
      <c r="FVR130" s="409"/>
      <c r="FVS130" s="409"/>
      <c r="FVT130" s="409"/>
      <c r="FVU130" s="409"/>
      <c r="FVV130" s="409"/>
      <c r="FVW130" s="409"/>
      <c r="FVX130" s="409"/>
      <c r="FVY130" s="409"/>
      <c r="FVZ130" s="409"/>
      <c r="FWA130" s="409"/>
      <c r="FWB130" s="409"/>
      <c r="FWC130" s="409"/>
      <c r="FWD130" s="409"/>
      <c r="FWE130" s="409"/>
      <c r="FWF130" s="409"/>
      <c r="FWG130" s="409"/>
      <c r="FWH130" s="409"/>
      <c r="FWI130" s="409"/>
      <c r="FWJ130" s="409"/>
      <c r="FWK130" s="409"/>
      <c r="FWL130" s="409"/>
      <c r="FWM130" s="409"/>
      <c r="FWN130" s="409"/>
      <c r="FWO130" s="409"/>
      <c r="FWP130" s="409"/>
      <c r="FWQ130" s="409"/>
      <c r="FWR130" s="409"/>
      <c r="FWS130" s="409"/>
      <c r="FWT130" s="409"/>
      <c r="FWU130" s="409"/>
      <c r="FWV130" s="409"/>
      <c r="FWW130" s="409"/>
      <c r="FWX130" s="409"/>
      <c r="FWY130" s="409"/>
      <c r="FWZ130" s="409"/>
      <c r="FXA130" s="409"/>
      <c r="FXB130" s="409"/>
      <c r="FXC130" s="409"/>
      <c r="FXD130" s="409"/>
      <c r="FXE130" s="409"/>
      <c r="FXF130" s="409"/>
      <c r="FXG130" s="409"/>
      <c r="FXH130" s="409"/>
      <c r="FXI130" s="409"/>
      <c r="FXJ130" s="409"/>
      <c r="FXK130" s="409"/>
      <c r="FXL130" s="409"/>
      <c r="FXM130" s="409"/>
      <c r="FXN130" s="409"/>
      <c r="FXO130" s="409"/>
      <c r="FXP130" s="409"/>
      <c r="FXQ130" s="409"/>
      <c r="FXR130" s="409"/>
      <c r="FXS130" s="409"/>
      <c r="FXT130" s="409"/>
      <c r="FXU130" s="409"/>
      <c r="FXV130" s="409"/>
      <c r="FXW130" s="409"/>
      <c r="FXX130" s="409"/>
      <c r="FXY130" s="409"/>
      <c r="FXZ130" s="409"/>
      <c r="FYA130" s="409"/>
      <c r="FYB130" s="409"/>
      <c r="FYC130" s="409"/>
      <c r="FYD130" s="409"/>
      <c r="FYE130" s="409"/>
      <c r="FYF130" s="409"/>
      <c r="FYG130" s="409"/>
      <c r="FYH130" s="409"/>
      <c r="FYI130" s="409"/>
      <c r="FYJ130" s="409"/>
      <c r="FYK130" s="409"/>
      <c r="FYL130" s="409"/>
      <c r="FYM130" s="409"/>
      <c r="FYN130" s="409"/>
      <c r="FYO130" s="409"/>
      <c r="FYP130" s="409"/>
      <c r="FYQ130" s="409"/>
      <c r="FYR130" s="409"/>
      <c r="FYS130" s="409"/>
      <c r="FYT130" s="409"/>
      <c r="FYU130" s="409"/>
      <c r="FYV130" s="409"/>
      <c r="FYW130" s="409"/>
      <c r="FYX130" s="409"/>
      <c r="FYY130" s="409"/>
      <c r="FYZ130" s="409"/>
      <c r="FZA130" s="409"/>
      <c r="FZB130" s="409"/>
      <c r="FZC130" s="409"/>
      <c r="FZD130" s="409"/>
      <c r="FZE130" s="409"/>
      <c r="FZF130" s="409"/>
      <c r="FZG130" s="409"/>
      <c r="FZH130" s="409"/>
      <c r="FZI130" s="409"/>
      <c r="FZJ130" s="409"/>
      <c r="FZK130" s="409"/>
      <c r="FZL130" s="409"/>
      <c r="FZM130" s="409"/>
      <c r="FZN130" s="409"/>
      <c r="FZO130" s="409"/>
      <c r="FZP130" s="409"/>
      <c r="FZQ130" s="409"/>
      <c r="FZR130" s="409"/>
      <c r="FZS130" s="409"/>
      <c r="FZT130" s="409"/>
      <c r="FZU130" s="409"/>
      <c r="FZV130" s="409"/>
      <c r="FZW130" s="409"/>
      <c r="FZX130" s="409"/>
      <c r="FZY130" s="409"/>
      <c r="FZZ130" s="409"/>
      <c r="GAA130" s="409"/>
      <c r="GAB130" s="409"/>
      <c r="GAC130" s="409"/>
      <c r="GAD130" s="409"/>
      <c r="GAE130" s="409"/>
      <c r="GAF130" s="409"/>
      <c r="GAG130" s="409"/>
      <c r="GAH130" s="409"/>
      <c r="GAI130" s="409"/>
      <c r="GAJ130" s="409"/>
      <c r="GAK130" s="409"/>
      <c r="GAL130" s="409"/>
      <c r="GAM130" s="409"/>
      <c r="GAN130" s="409"/>
      <c r="GAO130" s="409"/>
      <c r="GAP130" s="409"/>
      <c r="GAQ130" s="409"/>
      <c r="GAR130" s="409"/>
      <c r="GAS130" s="409"/>
      <c r="GAT130" s="409"/>
      <c r="GAU130" s="409"/>
      <c r="GAV130" s="409"/>
      <c r="GAW130" s="409"/>
      <c r="GAX130" s="409"/>
      <c r="GAY130" s="409"/>
      <c r="GAZ130" s="409"/>
      <c r="GBA130" s="409"/>
      <c r="GBB130" s="409"/>
      <c r="GBC130" s="409"/>
      <c r="GBD130" s="409"/>
      <c r="GBE130" s="409"/>
      <c r="GBF130" s="409"/>
      <c r="GBG130" s="409"/>
      <c r="GBH130" s="409"/>
      <c r="GBI130" s="409"/>
      <c r="GBJ130" s="409"/>
      <c r="GBK130" s="409"/>
      <c r="GBL130" s="409"/>
      <c r="GBM130" s="409"/>
      <c r="GBN130" s="409"/>
      <c r="GBO130" s="409"/>
      <c r="GBP130" s="409"/>
      <c r="GBQ130" s="409"/>
      <c r="GBR130" s="409"/>
      <c r="GBS130" s="409"/>
      <c r="GBT130" s="409"/>
      <c r="GBU130" s="409"/>
      <c r="GBV130" s="409"/>
      <c r="GBW130" s="409"/>
      <c r="GBX130" s="409"/>
      <c r="GBY130" s="409"/>
      <c r="GBZ130" s="409"/>
      <c r="GCA130" s="409"/>
      <c r="GCB130" s="409"/>
      <c r="GCC130" s="409"/>
      <c r="GCD130" s="409"/>
      <c r="GCE130" s="409"/>
      <c r="GCF130" s="409"/>
      <c r="GCG130" s="409"/>
      <c r="GCH130" s="409"/>
      <c r="GCI130" s="409"/>
      <c r="GCJ130" s="409"/>
      <c r="GCK130" s="409"/>
      <c r="GCL130" s="409"/>
      <c r="GCM130" s="409"/>
      <c r="GCN130" s="409"/>
      <c r="GCO130" s="409"/>
      <c r="GCP130" s="409"/>
      <c r="GCQ130" s="409"/>
      <c r="GCR130" s="409"/>
      <c r="GCS130" s="409"/>
      <c r="GCT130" s="409"/>
      <c r="GCU130" s="409"/>
      <c r="GCV130" s="409"/>
      <c r="GCW130" s="409"/>
      <c r="GCX130" s="409"/>
      <c r="GCY130" s="409"/>
      <c r="GCZ130" s="409"/>
      <c r="GDA130" s="409"/>
      <c r="GDB130" s="409"/>
      <c r="GDC130" s="409"/>
      <c r="GDD130" s="409"/>
      <c r="GDE130" s="409"/>
      <c r="GDF130" s="409"/>
      <c r="GDG130" s="409"/>
      <c r="GDH130" s="409"/>
      <c r="GDI130" s="409"/>
      <c r="GDJ130" s="409"/>
      <c r="GDK130" s="409"/>
      <c r="GDL130" s="409"/>
      <c r="GDM130" s="409"/>
      <c r="GDN130" s="409"/>
      <c r="GDO130" s="409"/>
      <c r="GDP130" s="409"/>
      <c r="GDQ130" s="409"/>
      <c r="GDR130" s="409"/>
      <c r="GDS130" s="409"/>
      <c r="GDT130" s="409"/>
      <c r="GDU130" s="409"/>
      <c r="GDV130" s="409"/>
      <c r="GDW130" s="409"/>
      <c r="GDX130" s="409"/>
      <c r="GDY130" s="409"/>
      <c r="GDZ130" s="409"/>
      <c r="GEA130" s="409"/>
      <c r="GEB130" s="409"/>
      <c r="GEC130" s="409"/>
      <c r="GED130" s="409"/>
      <c r="GEE130" s="409"/>
      <c r="GEF130" s="409"/>
      <c r="GEG130" s="409"/>
      <c r="GEH130" s="409"/>
      <c r="GEI130" s="409"/>
      <c r="GEJ130" s="409"/>
      <c r="GEK130" s="409"/>
      <c r="GEL130" s="409"/>
      <c r="GEM130" s="409"/>
      <c r="GEN130" s="409"/>
      <c r="GEO130" s="409"/>
      <c r="GEP130" s="409"/>
      <c r="GEQ130" s="409"/>
      <c r="GER130" s="409"/>
      <c r="GES130" s="409"/>
      <c r="GET130" s="409"/>
      <c r="GEU130" s="409"/>
      <c r="GEV130" s="409"/>
      <c r="GEW130" s="409"/>
      <c r="GEX130" s="409"/>
      <c r="GEY130" s="409"/>
      <c r="GEZ130" s="409"/>
      <c r="GFA130" s="409"/>
      <c r="GFB130" s="409"/>
      <c r="GFC130" s="409"/>
      <c r="GFD130" s="409"/>
      <c r="GFE130" s="409"/>
      <c r="GFF130" s="409"/>
      <c r="GFG130" s="409"/>
      <c r="GFH130" s="409"/>
      <c r="GFI130" s="409"/>
      <c r="GFJ130" s="409"/>
      <c r="GFK130" s="409"/>
      <c r="GFL130" s="409"/>
      <c r="GFM130" s="409"/>
      <c r="GFN130" s="409"/>
      <c r="GFO130" s="409"/>
      <c r="GFP130" s="409"/>
      <c r="GFQ130" s="409"/>
      <c r="GFR130" s="409"/>
      <c r="GFS130" s="409"/>
      <c r="GFT130" s="409"/>
      <c r="GFU130" s="409"/>
      <c r="GFV130" s="409"/>
      <c r="GFW130" s="409"/>
      <c r="GFX130" s="409"/>
      <c r="GFY130" s="409"/>
      <c r="GFZ130" s="409"/>
      <c r="GGA130" s="409"/>
      <c r="GGB130" s="409"/>
      <c r="GGC130" s="409"/>
      <c r="GGD130" s="409"/>
      <c r="GGE130" s="409"/>
      <c r="GGF130" s="409"/>
      <c r="GGG130" s="409"/>
      <c r="GGH130" s="409"/>
      <c r="GGI130" s="409"/>
      <c r="GGJ130" s="409"/>
      <c r="GGK130" s="409"/>
      <c r="GGL130" s="409"/>
      <c r="GGM130" s="409"/>
      <c r="GGN130" s="409"/>
      <c r="GGO130" s="409"/>
      <c r="GGP130" s="409"/>
      <c r="GGQ130" s="409"/>
      <c r="GGR130" s="409"/>
      <c r="GGS130" s="409"/>
      <c r="GGT130" s="409"/>
      <c r="GGU130" s="409"/>
      <c r="GGV130" s="409"/>
      <c r="GGW130" s="409"/>
      <c r="GGX130" s="409"/>
      <c r="GGY130" s="409"/>
      <c r="GGZ130" s="409"/>
      <c r="GHA130" s="409"/>
      <c r="GHB130" s="409"/>
      <c r="GHC130" s="409"/>
      <c r="GHD130" s="409"/>
      <c r="GHE130" s="409"/>
      <c r="GHF130" s="409"/>
      <c r="GHG130" s="409"/>
      <c r="GHH130" s="409"/>
      <c r="GHI130" s="409"/>
      <c r="GHJ130" s="409"/>
      <c r="GHK130" s="409"/>
      <c r="GHL130" s="409"/>
      <c r="GHM130" s="409"/>
      <c r="GHN130" s="409"/>
      <c r="GHO130" s="409"/>
      <c r="GHP130" s="409"/>
      <c r="GHQ130" s="409"/>
      <c r="GHR130" s="409"/>
      <c r="GHS130" s="409"/>
      <c r="GHT130" s="409"/>
      <c r="GHU130" s="409"/>
      <c r="GHV130" s="409"/>
      <c r="GHW130" s="409"/>
      <c r="GHX130" s="409"/>
      <c r="GHY130" s="409"/>
      <c r="GHZ130" s="409"/>
      <c r="GIA130" s="409"/>
      <c r="GIB130" s="409"/>
      <c r="GIC130" s="409"/>
      <c r="GID130" s="409"/>
      <c r="GIE130" s="409"/>
      <c r="GIF130" s="409"/>
      <c r="GIG130" s="409"/>
      <c r="GIH130" s="409"/>
      <c r="GII130" s="409"/>
      <c r="GIJ130" s="409"/>
      <c r="GIK130" s="409"/>
      <c r="GIL130" s="409"/>
      <c r="GIM130" s="409"/>
      <c r="GIN130" s="409"/>
      <c r="GIO130" s="409"/>
      <c r="GIP130" s="409"/>
      <c r="GIQ130" s="409"/>
      <c r="GIR130" s="409"/>
      <c r="GIS130" s="409"/>
      <c r="GIT130" s="409"/>
      <c r="GIU130" s="409"/>
      <c r="GIV130" s="409"/>
      <c r="GIW130" s="409"/>
      <c r="GIX130" s="409"/>
      <c r="GIY130" s="409"/>
      <c r="GIZ130" s="409"/>
      <c r="GJA130" s="409"/>
      <c r="GJB130" s="409"/>
      <c r="GJC130" s="409"/>
      <c r="GJD130" s="409"/>
      <c r="GJE130" s="409"/>
      <c r="GJF130" s="409"/>
      <c r="GJG130" s="409"/>
      <c r="GJH130" s="409"/>
      <c r="GJI130" s="409"/>
      <c r="GJJ130" s="409"/>
      <c r="GJK130" s="409"/>
      <c r="GJL130" s="409"/>
      <c r="GJM130" s="409"/>
      <c r="GJN130" s="409"/>
      <c r="GJO130" s="409"/>
      <c r="GJP130" s="409"/>
      <c r="GJQ130" s="409"/>
      <c r="GJR130" s="409"/>
      <c r="GJS130" s="409"/>
      <c r="GJT130" s="409"/>
      <c r="GJU130" s="409"/>
      <c r="GJV130" s="409"/>
      <c r="GJW130" s="409"/>
      <c r="GJX130" s="409"/>
      <c r="GJY130" s="409"/>
      <c r="GJZ130" s="409"/>
      <c r="GKA130" s="409"/>
      <c r="GKB130" s="409"/>
      <c r="GKC130" s="409"/>
      <c r="GKD130" s="409"/>
      <c r="GKE130" s="409"/>
      <c r="GKF130" s="409"/>
      <c r="GKG130" s="409"/>
      <c r="GKH130" s="409"/>
      <c r="GKI130" s="409"/>
      <c r="GKJ130" s="409"/>
      <c r="GKK130" s="409"/>
      <c r="GKL130" s="409"/>
      <c r="GKM130" s="409"/>
      <c r="GKN130" s="409"/>
      <c r="GKO130" s="409"/>
      <c r="GKP130" s="409"/>
      <c r="GKQ130" s="409"/>
      <c r="GKR130" s="409"/>
      <c r="GKS130" s="409"/>
      <c r="GKT130" s="409"/>
      <c r="GKU130" s="409"/>
      <c r="GKV130" s="409"/>
      <c r="GKW130" s="409"/>
      <c r="GKX130" s="409"/>
      <c r="GKY130" s="409"/>
      <c r="GKZ130" s="409"/>
      <c r="GLA130" s="409"/>
      <c r="GLB130" s="409"/>
      <c r="GLC130" s="409"/>
      <c r="GLD130" s="409"/>
      <c r="GLE130" s="409"/>
      <c r="GLF130" s="409"/>
      <c r="GLG130" s="409"/>
      <c r="GLH130" s="409"/>
      <c r="GLI130" s="409"/>
      <c r="GLJ130" s="409"/>
      <c r="GLK130" s="409"/>
      <c r="GLL130" s="409"/>
      <c r="GLM130" s="409"/>
      <c r="GLN130" s="409"/>
      <c r="GLO130" s="409"/>
      <c r="GLP130" s="409"/>
      <c r="GLQ130" s="409"/>
      <c r="GLR130" s="409"/>
      <c r="GLS130" s="409"/>
      <c r="GLT130" s="409"/>
      <c r="GLU130" s="409"/>
      <c r="GLV130" s="409"/>
      <c r="GLW130" s="409"/>
      <c r="GLX130" s="409"/>
      <c r="GLY130" s="409"/>
      <c r="GLZ130" s="409"/>
      <c r="GMA130" s="409"/>
      <c r="GMB130" s="409"/>
      <c r="GMC130" s="409"/>
      <c r="GMD130" s="409"/>
      <c r="GME130" s="409"/>
      <c r="GMF130" s="409"/>
      <c r="GMG130" s="409"/>
      <c r="GMH130" s="409"/>
      <c r="GMI130" s="409"/>
      <c r="GMJ130" s="409"/>
      <c r="GMK130" s="409"/>
      <c r="GML130" s="409"/>
      <c r="GMM130" s="409"/>
      <c r="GMN130" s="409"/>
      <c r="GMO130" s="409"/>
      <c r="GMP130" s="409"/>
      <c r="GMQ130" s="409"/>
      <c r="GMR130" s="409"/>
      <c r="GMS130" s="409"/>
      <c r="GMT130" s="409"/>
      <c r="GMU130" s="409"/>
      <c r="GMV130" s="409"/>
      <c r="GMW130" s="409"/>
      <c r="GMX130" s="409"/>
      <c r="GMY130" s="409"/>
      <c r="GMZ130" s="409"/>
      <c r="GNA130" s="409"/>
      <c r="GNB130" s="409"/>
      <c r="GNC130" s="409"/>
      <c r="GND130" s="409"/>
      <c r="GNE130" s="409"/>
      <c r="GNF130" s="409"/>
      <c r="GNG130" s="409"/>
      <c r="GNH130" s="409"/>
      <c r="GNI130" s="409"/>
      <c r="GNJ130" s="409"/>
      <c r="GNK130" s="409"/>
      <c r="GNL130" s="409"/>
      <c r="GNM130" s="409"/>
      <c r="GNN130" s="409"/>
      <c r="GNO130" s="409"/>
      <c r="GNP130" s="409"/>
      <c r="GNQ130" s="409"/>
      <c r="GNR130" s="409"/>
      <c r="GNS130" s="409"/>
      <c r="GNT130" s="409"/>
      <c r="GNU130" s="409"/>
      <c r="GNV130" s="409"/>
      <c r="GNW130" s="409"/>
      <c r="GNX130" s="409"/>
      <c r="GNY130" s="409"/>
      <c r="GNZ130" s="409"/>
      <c r="GOA130" s="409"/>
      <c r="GOB130" s="409"/>
      <c r="GOC130" s="409"/>
      <c r="GOD130" s="409"/>
      <c r="GOE130" s="409"/>
      <c r="GOF130" s="409"/>
      <c r="GOG130" s="409"/>
      <c r="GOH130" s="409"/>
      <c r="GOI130" s="409"/>
      <c r="GOJ130" s="409"/>
      <c r="GOK130" s="409"/>
      <c r="GOL130" s="409"/>
      <c r="GOM130" s="409"/>
      <c r="GON130" s="409"/>
      <c r="GOO130" s="409"/>
      <c r="GOP130" s="409"/>
      <c r="GOQ130" s="409"/>
      <c r="GOR130" s="409"/>
      <c r="GOS130" s="409"/>
      <c r="GOT130" s="409"/>
      <c r="GOU130" s="409"/>
      <c r="GOV130" s="409"/>
      <c r="GOW130" s="409"/>
      <c r="GOX130" s="409"/>
      <c r="GOY130" s="409"/>
      <c r="GOZ130" s="409"/>
      <c r="GPA130" s="409"/>
      <c r="GPB130" s="409"/>
      <c r="GPC130" s="409"/>
      <c r="GPD130" s="409"/>
      <c r="GPE130" s="409"/>
      <c r="GPF130" s="409"/>
      <c r="GPG130" s="409"/>
      <c r="GPH130" s="409"/>
      <c r="GPI130" s="409"/>
      <c r="GPJ130" s="409"/>
      <c r="GPK130" s="409"/>
      <c r="GPL130" s="409"/>
      <c r="GPM130" s="409"/>
      <c r="GPN130" s="409"/>
      <c r="GPO130" s="409"/>
      <c r="GPP130" s="409"/>
      <c r="GPQ130" s="409"/>
      <c r="GPR130" s="409"/>
      <c r="GPS130" s="409"/>
      <c r="GPT130" s="409"/>
      <c r="GPU130" s="409"/>
      <c r="GPV130" s="409"/>
      <c r="GPW130" s="409"/>
      <c r="GPX130" s="409"/>
      <c r="GPY130" s="409"/>
      <c r="GPZ130" s="409"/>
      <c r="GQA130" s="409"/>
      <c r="GQB130" s="409"/>
      <c r="GQC130" s="409"/>
      <c r="GQD130" s="409"/>
      <c r="GQE130" s="409"/>
      <c r="GQF130" s="409"/>
      <c r="GQG130" s="409"/>
      <c r="GQH130" s="409"/>
      <c r="GQI130" s="409"/>
      <c r="GQJ130" s="409"/>
      <c r="GQK130" s="409"/>
      <c r="GQL130" s="409"/>
      <c r="GQM130" s="409"/>
      <c r="GQN130" s="409"/>
      <c r="GQO130" s="409"/>
      <c r="GQP130" s="409"/>
      <c r="GQQ130" s="409"/>
      <c r="GQR130" s="409"/>
      <c r="GQS130" s="409"/>
      <c r="GQT130" s="409"/>
      <c r="GQU130" s="409"/>
      <c r="GQV130" s="409"/>
      <c r="GQW130" s="409"/>
      <c r="GQX130" s="409"/>
      <c r="GQY130" s="409"/>
      <c r="GQZ130" s="409"/>
      <c r="GRA130" s="409"/>
      <c r="GRB130" s="409"/>
      <c r="GRC130" s="409"/>
      <c r="GRD130" s="409"/>
      <c r="GRE130" s="409"/>
      <c r="GRF130" s="409"/>
      <c r="GRG130" s="409"/>
      <c r="GRH130" s="409"/>
      <c r="GRI130" s="409"/>
      <c r="GRJ130" s="409"/>
      <c r="GRK130" s="409"/>
      <c r="GRL130" s="409"/>
      <c r="GRM130" s="409"/>
      <c r="GRN130" s="409"/>
      <c r="GRO130" s="409"/>
      <c r="GRP130" s="409"/>
      <c r="GRQ130" s="409"/>
      <c r="GRR130" s="409"/>
      <c r="GRS130" s="409"/>
      <c r="GRT130" s="409"/>
      <c r="GRU130" s="409"/>
      <c r="GRV130" s="409"/>
      <c r="GRW130" s="409"/>
      <c r="GRX130" s="409"/>
      <c r="GRY130" s="409"/>
      <c r="GRZ130" s="409"/>
      <c r="GSA130" s="409"/>
      <c r="GSB130" s="409"/>
      <c r="GSC130" s="409"/>
      <c r="GSD130" s="409"/>
      <c r="GSE130" s="409"/>
      <c r="GSF130" s="409"/>
      <c r="GSG130" s="409"/>
      <c r="GSH130" s="409"/>
      <c r="GSI130" s="409"/>
      <c r="GSJ130" s="409"/>
      <c r="GSK130" s="409"/>
      <c r="GSL130" s="409"/>
      <c r="GSM130" s="409"/>
      <c r="GSN130" s="409"/>
      <c r="GSO130" s="409"/>
      <c r="GSP130" s="409"/>
      <c r="GSQ130" s="409"/>
      <c r="GSR130" s="409"/>
      <c r="GSS130" s="409"/>
      <c r="GST130" s="409"/>
      <c r="GSU130" s="409"/>
      <c r="GSV130" s="409"/>
      <c r="GSW130" s="409"/>
      <c r="GSX130" s="409"/>
      <c r="GSY130" s="409"/>
      <c r="GSZ130" s="409"/>
      <c r="GTA130" s="409"/>
      <c r="GTB130" s="409"/>
      <c r="GTC130" s="409"/>
      <c r="GTD130" s="409"/>
      <c r="GTE130" s="409"/>
      <c r="GTF130" s="409"/>
      <c r="GTG130" s="409"/>
      <c r="GTH130" s="409"/>
      <c r="GTI130" s="409"/>
      <c r="GTJ130" s="409"/>
      <c r="GTK130" s="409"/>
      <c r="GTL130" s="409"/>
      <c r="GTM130" s="409"/>
      <c r="GTN130" s="409"/>
      <c r="GTO130" s="409"/>
      <c r="GTP130" s="409"/>
      <c r="GTQ130" s="409"/>
      <c r="GTR130" s="409"/>
      <c r="GTS130" s="409"/>
      <c r="GTT130" s="409"/>
      <c r="GTU130" s="409"/>
      <c r="GTV130" s="409"/>
      <c r="GTW130" s="409"/>
      <c r="GTX130" s="409"/>
      <c r="GTY130" s="409"/>
      <c r="GTZ130" s="409"/>
      <c r="GUA130" s="409"/>
      <c r="GUB130" s="409"/>
      <c r="GUC130" s="409"/>
      <c r="GUD130" s="409"/>
      <c r="GUE130" s="409"/>
      <c r="GUF130" s="409"/>
      <c r="GUG130" s="409"/>
      <c r="GUH130" s="409"/>
      <c r="GUI130" s="409"/>
      <c r="GUJ130" s="409"/>
      <c r="GUK130" s="409"/>
      <c r="GUL130" s="409"/>
      <c r="GUM130" s="409"/>
      <c r="GUN130" s="409"/>
      <c r="GUO130" s="409"/>
      <c r="GUP130" s="409"/>
      <c r="GUQ130" s="409"/>
      <c r="GUR130" s="409"/>
      <c r="GUS130" s="409"/>
      <c r="GUT130" s="409"/>
      <c r="GUU130" s="409"/>
      <c r="GUV130" s="409"/>
      <c r="GUW130" s="409"/>
      <c r="GUX130" s="409"/>
      <c r="GUY130" s="409"/>
      <c r="GUZ130" s="409"/>
      <c r="GVA130" s="409"/>
      <c r="GVB130" s="409"/>
      <c r="GVC130" s="409"/>
      <c r="GVD130" s="409"/>
      <c r="GVE130" s="409"/>
      <c r="GVF130" s="409"/>
      <c r="GVG130" s="409"/>
      <c r="GVH130" s="409"/>
      <c r="GVI130" s="409"/>
      <c r="GVJ130" s="409"/>
      <c r="GVK130" s="409"/>
      <c r="GVL130" s="409"/>
      <c r="GVM130" s="409"/>
      <c r="GVN130" s="409"/>
      <c r="GVO130" s="409"/>
      <c r="GVP130" s="409"/>
      <c r="GVQ130" s="409"/>
      <c r="GVR130" s="409"/>
      <c r="GVS130" s="409"/>
      <c r="GVT130" s="409"/>
      <c r="GVU130" s="409"/>
      <c r="GVV130" s="409"/>
      <c r="GVW130" s="409"/>
      <c r="GVX130" s="409"/>
      <c r="GVY130" s="409"/>
      <c r="GVZ130" s="409"/>
      <c r="GWA130" s="409"/>
      <c r="GWB130" s="409"/>
      <c r="GWC130" s="409"/>
      <c r="GWD130" s="409"/>
      <c r="GWE130" s="409"/>
      <c r="GWF130" s="409"/>
      <c r="GWG130" s="409"/>
      <c r="GWH130" s="409"/>
      <c r="GWI130" s="409"/>
      <c r="GWJ130" s="409"/>
      <c r="GWK130" s="409"/>
      <c r="GWL130" s="409"/>
      <c r="GWM130" s="409"/>
      <c r="GWN130" s="409"/>
      <c r="GWO130" s="409"/>
      <c r="GWP130" s="409"/>
      <c r="GWQ130" s="409"/>
      <c r="GWR130" s="409"/>
      <c r="GWS130" s="409"/>
      <c r="GWT130" s="409"/>
      <c r="GWU130" s="409"/>
      <c r="GWV130" s="409"/>
      <c r="GWW130" s="409"/>
      <c r="GWX130" s="409"/>
      <c r="GWY130" s="409"/>
      <c r="GWZ130" s="409"/>
      <c r="GXA130" s="409"/>
      <c r="GXB130" s="409"/>
      <c r="GXC130" s="409"/>
      <c r="GXD130" s="409"/>
      <c r="GXE130" s="409"/>
      <c r="GXF130" s="409"/>
      <c r="GXG130" s="409"/>
      <c r="GXH130" s="409"/>
      <c r="GXI130" s="409"/>
      <c r="GXJ130" s="409"/>
      <c r="GXK130" s="409"/>
      <c r="GXL130" s="409"/>
      <c r="GXM130" s="409"/>
      <c r="GXN130" s="409"/>
      <c r="GXO130" s="409"/>
      <c r="GXP130" s="409"/>
      <c r="GXQ130" s="409"/>
      <c r="GXR130" s="409"/>
      <c r="GXS130" s="409"/>
      <c r="GXT130" s="409"/>
      <c r="GXU130" s="409"/>
      <c r="GXV130" s="409"/>
      <c r="GXW130" s="409"/>
      <c r="GXX130" s="409"/>
      <c r="GXY130" s="409"/>
      <c r="GXZ130" s="409"/>
      <c r="GYA130" s="409"/>
      <c r="GYB130" s="409"/>
      <c r="GYC130" s="409"/>
      <c r="GYD130" s="409"/>
      <c r="GYE130" s="409"/>
      <c r="GYF130" s="409"/>
      <c r="GYG130" s="409"/>
      <c r="GYH130" s="409"/>
      <c r="GYI130" s="409"/>
      <c r="GYJ130" s="409"/>
      <c r="GYK130" s="409"/>
      <c r="GYL130" s="409"/>
      <c r="GYM130" s="409"/>
      <c r="GYN130" s="409"/>
      <c r="GYO130" s="409"/>
      <c r="GYP130" s="409"/>
      <c r="GYQ130" s="409"/>
      <c r="GYR130" s="409"/>
      <c r="GYS130" s="409"/>
      <c r="GYT130" s="409"/>
      <c r="GYU130" s="409"/>
      <c r="GYV130" s="409"/>
      <c r="GYW130" s="409"/>
      <c r="GYX130" s="409"/>
      <c r="GYY130" s="409"/>
      <c r="GYZ130" s="409"/>
      <c r="GZA130" s="409"/>
      <c r="GZB130" s="409"/>
      <c r="GZC130" s="409"/>
      <c r="GZD130" s="409"/>
      <c r="GZE130" s="409"/>
      <c r="GZF130" s="409"/>
      <c r="GZG130" s="409"/>
      <c r="GZH130" s="409"/>
      <c r="GZI130" s="409"/>
      <c r="GZJ130" s="409"/>
      <c r="GZK130" s="409"/>
      <c r="GZL130" s="409"/>
      <c r="GZM130" s="409"/>
      <c r="GZN130" s="409"/>
      <c r="GZO130" s="409"/>
      <c r="GZP130" s="409"/>
      <c r="GZQ130" s="409"/>
      <c r="GZR130" s="409"/>
      <c r="GZS130" s="409"/>
      <c r="GZT130" s="409"/>
      <c r="GZU130" s="409"/>
      <c r="GZV130" s="409"/>
      <c r="GZW130" s="409"/>
      <c r="GZX130" s="409"/>
      <c r="GZY130" s="409"/>
      <c r="GZZ130" s="409"/>
      <c r="HAA130" s="409"/>
      <c r="HAB130" s="409"/>
      <c r="HAC130" s="409"/>
      <c r="HAD130" s="409"/>
      <c r="HAE130" s="409"/>
      <c r="HAF130" s="409"/>
      <c r="HAG130" s="409"/>
      <c r="HAH130" s="409"/>
      <c r="HAI130" s="409"/>
      <c r="HAJ130" s="409"/>
      <c r="HAK130" s="409"/>
      <c r="HAL130" s="409"/>
      <c r="HAM130" s="409"/>
      <c r="HAN130" s="409"/>
      <c r="HAO130" s="409"/>
      <c r="HAP130" s="409"/>
      <c r="HAQ130" s="409"/>
      <c r="HAR130" s="409"/>
      <c r="HAS130" s="409"/>
      <c r="HAT130" s="409"/>
      <c r="HAU130" s="409"/>
      <c r="HAV130" s="409"/>
      <c r="HAW130" s="409"/>
      <c r="HAX130" s="409"/>
      <c r="HAY130" s="409"/>
      <c r="HAZ130" s="409"/>
      <c r="HBA130" s="409"/>
      <c r="HBB130" s="409"/>
      <c r="HBC130" s="409"/>
      <c r="HBD130" s="409"/>
      <c r="HBE130" s="409"/>
      <c r="HBF130" s="409"/>
      <c r="HBG130" s="409"/>
      <c r="HBH130" s="409"/>
      <c r="HBI130" s="409"/>
      <c r="HBJ130" s="409"/>
      <c r="HBK130" s="409"/>
      <c r="HBL130" s="409"/>
      <c r="HBM130" s="409"/>
      <c r="HBN130" s="409"/>
      <c r="HBO130" s="409"/>
      <c r="HBP130" s="409"/>
      <c r="HBQ130" s="409"/>
      <c r="HBR130" s="409"/>
      <c r="HBS130" s="409"/>
      <c r="HBT130" s="409"/>
      <c r="HBU130" s="409"/>
      <c r="HBV130" s="409"/>
      <c r="HBW130" s="409"/>
      <c r="HBX130" s="409"/>
      <c r="HBY130" s="409"/>
      <c r="HBZ130" s="409"/>
      <c r="HCA130" s="409"/>
      <c r="HCB130" s="409"/>
      <c r="HCC130" s="409"/>
      <c r="HCD130" s="409"/>
      <c r="HCE130" s="409"/>
      <c r="HCF130" s="409"/>
      <c r="HCG130" s="409"/>
      <c r="HCH130" s="409"/>
      <c r="HCI130" s="409"/>
      <c r="HCJ130" s="409"/>
      <c r="HCK130" s="409"/>
      <c r="HCL130" s="409"/>
      <c r="HCM130" s="409"/>
      <c r="HCN130" s="409"/>
      <c r="HCO130" s="409"/>
      <c r="HCP130" s="409"/>
      <c r="HCQ130" s="409"/>
      <c r="HCR130" s="409"/>
      <c r="HCS130" s="409"/>
      <c r="HCT130" s="409"/>
      <c r="HCU130" s="409"/>
      <c r="HCV130" s="409"/>
      <c r="HCW130" s="409"/>
      <c r="HCX130" s="409"/>
      <c r="HCY130" s="409"/>
      <c r="HCZ130" s="409"/>
      <c r="HDA130" s="409"/>
      <c r="HDB130" s="409"/>
      <c r="HDC130" s="409"/>
      <c r="HDD130" s="409"/>
      <c r="HDE130" s="409"/>
      <c r="HDF130" s="409"/>
      <c r="HDG130" s="409"/>
      <c r="HDH130" s="409"/>
      <c r="HDI130" s="409"/>
      <c r="HDJ130" s="409"/>
      <c r="HDK130" s="409"/>
      <c r="HDL130" s="409"/>
      <c r="HDM130" s="409"/>
      <c r="HDN130" s="409"/>
      <c r="HDO130" s="409"/>
      <c r="HDP130" s="409"/>
      <c r="HDQ130" s="409"/>
      <c r="HDR130" s="409"/>
      <c r="HDS130" s="409"/>
      <c r="HDT130" s="409"/>
      <c r="HDU130" s="409"/>
      <c r="HDV130" s="409"/>
      <c r="HDW130" s="409"/>
      <c r="HDX130" s="409"/>
      <c r="HDY130" s="409"/>
      <c r="HDZ130" s="409"/>
      <c r="HEA130" s="409"/>
      <c r="HEB130" s="409"/>
      <c r="HEC130" s="409"/>
      <c r="HED130" s="409"/>
      <c r="HEE130" s="409"/>
      <c r="HEF130" s="409"/>
      <c r="HEG130" s="409"/>
      <c r="HEH130" s="409"/>
      <c r="HEI130" s="409"/>
      <c r="HEJ130" s="409"/>
      <c r="HEK130" s="409"/>
      <c r="HEL130" s="409"/>
      <c r="HEM130" s="409"/>
      <c r="HEN130" s="409"/>
      <c r="HEO130" s="409"/>
      <c r="HEP130" s="409"/>
      <c r="HEQ130" s="409"/>
      <c r="HER130" s="409"/>
      <c r="HES130" s="409"/>
      <c r="HET130" s="409"/>
      <c r="HEU130" s="409"/>
      <c r="HEV130" s="409"/>
      <c r="HEW130" s="409"/>
      <c r="HEX130" s="409"/>
      <c r="HEY130" s="409"/>
      <c r="HEZ130" s="409"/>
      <c r="HFA130" s="409"/>
      <c r="HFB130" s="409"/>
      <c r="HFC130" s="409"/>
      <c r="HFD130" s="409"/>
      <c r="HFE130" s="409"/>
      <c r="HFF130" s="409"/>
      <c r="HFG130" s="409"/>
      <c r="HFH130" s="409"/>
      <c r="HFI130" s="409"/>
      <c r="HFJ130" s="409"/>
      <c r="HFK130" s="409"/>
      <c r="HFL130" s="409"/>
      <c r="HFM130" s="409"/>
      <c r="HFN130" s="409"/>
      <c r="HFO130" s="409"/>
      <c r="HFP130" s="409"/>
      <c r="HFQ130" s="409"/>
      <c r="HFR130" s="409"/>
      <c r="HFS130" s="409"/>
      <c r="HFT130" s="409"/>
      <c r="HFU130" s="409"/>
      <c r="HFV130" s="409"/>
      <c r="HFW130" s="409"/>
      <c r="HFX130" s="409"/>
      <c r="HFY130" s="409"/>
      <c r="HFZ130" s="409"/>
      <c r="HGA130" s="409"/>
      <c r="HGB130" s="409"/>
      <c r="HGC130" s="409"/>
      <c r="HGD130" s="409"/>
      <c r="HGE130" s="409"/>
      <c r="HGF130" s="409"/>
      <c r="HGG130" s="409"/>
      <c r="HGH130" s="409"/>
      <c r="HGI130" s="409"/>
      <c r="HGJ130" s="409"/>
      <c r="HGK130" s="409"/>
      <c r="HGL130" s="409"/>
      <c r="HGM130" s="409"/>
      <c r="HGN130" s="409"/>
      <c r="HGO130" s="409"/>
      <c r="HGP130" s="409"/>
      <c r="HGQ130" s="409"/>
      <c r="HGR130" s="409"/>
      <c r="HGS130" s="409"/>
      <c r="HGT130" s="409"/>
      <c r="HGU130" s="409"/>
      <c r="HGV130" s="409"/>
      <c r="HGW130" s="409"/>
      <c r="HGX130" s="409"/>
      <c r="HGY130" s="409"/>
      <c r="HGZ130" s="409"/>
      <c r="HHA130" s="409"/>
      <c r="HHB130" s="409"/>
      <c r="HHC130" s="409"/>
      <c r="HHD130" s="409"/>
      <c r="HHE130" s="409"/>
      <c r="HHF130" s="409"/>
      <c r="HHG130" s="409"/>
      <c r="HHH130" s="409"/>
      <c r="HHI130" s="409"/>
      <c r="HHJ130" s="409"/>
      <c r="HHK130" s="409"/>
      <c r="HHL130" s="409"/>
      <c r="HHM130" s="409"/>
      <c r="HHN130" s="409"/>
      <c r="HHO130" s="409"/>
      <c r="HHP130" s="409"/>
      <c r="HHQ130" s="409"/>
      <c r="HHR130" s="409"/>
      <c r="HHS130" s="409"/>
      <c r="HHT130" s="409"/>
      <c r="HHU130" s="409"/>
      <c r="HHV130" s="409"/>
      <c r="HHW130" s="409"/>
      <c r="HHX130" s="409"/>
      <c r="HHY130" s="409"/>
      <c r="HHZ130" s="409"/>
      <c r="HIA130" s="409"/>
      <c r="HIB130" s="409"/>
      <c r="HIC130" s="409"/>
      <c r="HID130" s="409"/>
      <c r="HIE130" s="409"/>
      <c r="HIF130" s="409"/>
      <c r="HIG130" s="409"/>
      <c r="HIH130" s="409"/>
      <c r="HII130" s="409"/>
      <c r="HIJ130" s="409"/>
      <c r="HIK130" s="409"/>
      <c r="HIL130" s="409"/>
      <c r="HIM130" s="409"/>
      <c r="HIN130" s="409"/>
      <c r="HIO130" s="409"/>
      <c r="HIP130" s="409"/>
      <c r="HIQ130" s="409"/>
      <c r="HIR130" s="409"/>
      <c r="HIS130" s="409"/>
      <c r="HIT130" s="409"/>
      <c r="HIU130" s="409"/>
      <c r="HIV130" s="409"/>
      <c r="HIW130" s="409"/>
      <c r="HIX130" s="409"/>
      <c r="HIY130" s="409"/>
      <c r="HIZ130" s="409"/>
      <c r="HJA130" s="409"/>
      <c r="HJB130" s="409"/>
      <c r="HJC130" s="409"/>
      <c r="HJD130" s="409"/>
      <c r="HJE130" s="409"/>
      <c r="HJF130" s="409"/>
      <c r="HJG130" s="409"/>
      <c r="HJH130" s="409"/>
      <c r="HJI130" s="409"/>
      <c r="HJJ130" s="409"/>
      <c r="HJK130" s="409"/>
      <c r="HJL130" s="409"/>
      <c r="HJM130" s="409"/>
      <c r="HJN130" s="409"/>
      <c r="HJO130" s="409"/>
      <c r="HJP130" s="409"/>
      <c r="HJQ130" s="409"/>
      <c r="HJR130" s="409"/>
      <c r="HJS130" s="409"/>
      <c r="HJT130" s="409"/>
      <c r="HJU130" s="409"/>
      <c r="HJV130" s="409"/>
      <c r="HJW130" s="409"/>
      <c r="HJX130" s="409"/>
      <c r="HJY130" s="409"/>
      <c r="HJZ130" s="409"/>
      <c r="HKA130" s="409"/>
      <c r="HKB130" s="409"/>
      <c r="HKC130" s="409"/>
      <c r="HKD130" s="409"/>
      <c r="HKE130" s="409"/>
      <c r="HKF130" s="409"/>
      <c r="HKG130" s="409"/>
      <c r="HKH130" s="409"/>
      <c r="HKI130" s="409"/>
      <c r="HKJ130" s="409"/>
      <c r="HKK130" s="409"/>
      <c r="HKL130" s="409"/>
      <c r="HKM130" s="409"/>
      <c r="HKN130" s="409"/>
      <c r="HKO130" s="409"/>
      <c r="HKP130" s="409"/>
      <c r="HKQ130" s="409"/>
      <c r="HKR130" s="409"/>
      <c r="HKS130" s="409"/>
      <c r="HKT130" s="409"/>
      <c r="HKU130" s="409"/>
      <c r="HKV130" s="409"/>
      <c r="HKW130" s="409"/>
      <c r="HKX130" s="409"/>
      <c r="HKY130" s="409"/>
      <c r="HKZ130" s="409"/>
      <c r="HLA130" s="409"/>
      <c r="HLB130" s="409"/>
      <c r="HLC130" s="409"/>
      <c r="HLD130" s="409"/>
      <c r="HLE130" s="409"/>
      <c r="HLF130" s="409"/>
      <c r="HLG130" s="409"/>
      <c r="HLH130" s="409"/>
      <c r="HLI130" s="409"/>
      <c r="HLJ130" s="409"/>
      <c r="HLK130" s="409"/>
      <c r="HLL130" s="409"/>
      <c r="HLM130" s="409"/>
      <c r="HLN130" s="409"/>
      <c r="HLO130" s="409"/>
      <c r="HLP130" s="409"/>
      <c r="HLQ130" s="409"/>
      <c r="HLR130" s="409"/>
      <c r="HLS130" s="409"/>
      <c r="HLT130" s="409"/>
      <c r="HLU130" s="409"/>
      <c r="HLV130" s="409"/>
      <c r="HLW130" s="409"/>
      <c r="HLX130" s="409"/>
      <c r="HLY130" s="409"/>
      <c r="HLZ130" s="409"/>
      <c r="HMA130" s="409"/>
      <c r="HMB130" s="409"/>
      <c r="HMC130" s="409"/>
      <c r="HMD130" s="409"/>
      <c r="HME130" s="409"/>
      <c r="HMF130" s="409"/>
      <c r="HMG130" s="409"/>
      <c r="HMH130" s="409"/>
      <c r="HMI130" s="409"/>
      <c r="HMJ130" s="409"/>
      <c r="HMK130" s="409"/>
      <c r="HML130" s="409"/>
      <c r="HMM130" s="409"/>
      <c r="HMN130" s="409"/>
      <c r="HMO130" s="409"/>
      <c r="HMP130" s="409"/>
      <c r="HMQ130" s="409"/>
      <c r="HMR130" s="409"/>
      <c r="HMS130" s="409"/>
      <c r="HMT130" s="409"/>
      <c r="HMU130" s="409"/>
      <c r="HMV130" s="409"/>
      <c r="HMW130" s="409"/>
      <c r="HMX130" s="409"/>
      <c r="HMY130" s="409"/>
      <c r="HMZ130" s="409"/>
      <c r="HNA130" s="409"/>
      <c r="HNB130" s="409"/>
      <c r="HNC130" s="409"/>
      <c r="HND130" s="409"/>
      <c r="HNE130" s="409"/>
      <c r="HNF130" s="409"/>
      <c r="HNG130" s="409"/>
      <c r="HNH130" s="409"/>
      <c r="HNI130" s="409"/>
      <c r="HNJ130" s="409"/>
      <c r="HNK130" s="409"/>
      <c r="HNL130" s="409"/>
      <c r="HNM130" s="409"/>
      <c r="HNN130" s="409"/>
      <c r="HNO130" s="409"/>
      <c r="HNP130" s="409"/>
      <c r="HNQ130" s="409"/>
      <c r="HNR130" s="409"/>
      <c r="HNS130" s="409"/>
      <c r="HNT130" s="409"/>
      <c r="HNU130" s="409"/>
      <c r="HNV130" s="409"/>
      <c r="HNW130" s="409"/>
      <c r="HNX130" s="409"/>
      <c r="HNY130" s="409"/>
      <c r="HNZ130" s="409"/>
      <c r="HOA130" s="409"/>
      <c r="HOB130" s="409"/>
      <c r="HOC130" s="409"/>
      <c r="HOD130" s="409"/>
      <c r="HOE130" s="409"/>
      <c r="HOF130" s="409"/>
      <c r="HOG130" s="409"/>
      <c r="HOH130" s="409"/>
      <c r="HOI130" s="409"/>
      <c r="HOJ130" s="409"/>
      <c r="HOK130" s="409"/>
      <c r="HOL130" s="409"/>
      <c r="HOM130" s="409"/>
      <c r="HON130" s="409"/>
      <c r="HOO130" s="409"/>
      <c r="HOP130" s="409"/>
      <c r="HOQ130" s="409"/>
      <c r="HOR130" s="409"/>
      <c r="HOS130" s="409"/>
      <c r="HOT130" s="409"/>
      <c r="HOU130" s="409"/>
      <c r="HOV130" s="409"/>
      <c r="HOW130" s="409"/>
      <c r="HOX130" s="409"/>
      <c r="HOY130" s="409"/>
      <c r="HOZ130" s="409"/>
      <c r="HPA130" s="409"/>
      <c r="HPB130" s="409"/>
      <c r="HPC130" s="409"/>
      <c r="HPD130" s="409"/>
      <c r="HPE130" s="409"/>
      <c r="HPF130" s="409"/>
      <c r="HPG130" s="409"/>
      <c r="HPH130" s="409"/>
      <c r="HPI130" s="409"/>
      <c r="HPJ130" s="409"/>
      <c r="HPK130" s="409"/>
      <c r="HPL130" s="409"/>
      <c r="HPM130" s="409"/>
      <c r="HPN130" s="409"/>
      <c r="HPO130" s="409"/>
      <c r="HPP130" s="409"/>
      <c r="HPQ130" s="409"/>
      <c r="HPR130" s="409"/>
      <c r="HPS130" s="409"/>
      <c r="HPT130" s="409"/>
      <c r="HPU130" s="409"/>
      <c r="HPV130" s="409"/>
      <c r="HPW130" s="409"/>
      <c r="HPX130" s="409"/>
      <c r="HPY130" s="409"/>
      <c r="HPZ130" s="409"/>
      <c r="HQA130" s="409"/>
      <c r="HQB130" s="409"/>
      <c r="HQC130" s="409"/>
      <c r="HQD130" s="409"/>
      <c r="HQE130" s="409"/>
      <c r="HQF130" s="409"/>
      <c r="HQG130" s="409"/>
      <c r="HQH130" s="409"/>
      <c r="HQI130" s="409"/>
      <c r="HQJ130" s="409"/>
      <c r="HQK130" s="409"/>
      <c r="HQL130" s="409"/>
      <c r="HQM130" s="409"/>
      <c r="HQN130" s="409"/>
      <c r="HQO130" s="409"/>
      <c r="HQP130" s="409"/>
      <c r="HQQ130" s="409"/>
      <c r="HQR130" s="409"/>
      <c r="HQS130" s="409"/>
      <c r="HQT130" s="409"/>
      <c r="HQU130" s="409"/>
      <c r="HQV130" s="409"/>
      <c r="HQW130" s="409"/>
      <c r="HQX130" s="409"/>
      <c r="HQY130" s="409"/>
      <c r="HQZ130" s="409"/>
      <c r="HRA130" s="409"/>
      <c r="HRB130" s="409"/>
      <c r="HRC130" s="409"/>
      <c r="HRD130" s="409"/>
      <c r="HRE130" s="409"/>
      <c r="HRF130" s="409"/>
      <c r="HRG130" s="409"/>
      <c r="HRH130" s="409"/>
      <c r="HRI130" s="409"/>
      <c r="HRJ130" s="409"/>
      <c r="HRK130" s="409"/>
      <c r="HRL130" s="409"/>
      <c r="HRM130" s="409"/>
      <c r="HRN130" s="409"/>
      <c r="HRO130" s="409"/>
      <c r="HRP130" s="409"/>
      <c r="HRQ130" s="409"/>
      <c r="HRR130" s="409"/>
      <c r="HRS130" s="409"/>
      <c r="HRT130" s="409"/>
      <c r="HRU130" s="409"/>
      <c r="HRV130" s="409"/>
      <c r="HRW130" s="409"/>
      <c r="HRX130" s="409"/>
      <c r="HRY130" s="409"/>
      <c r="HRZ130" s="409"/>
      <c r="HSA130" s="409"/>
      <c r="HSB130" s="409"/>
      <c r="HSC130" s="409"/>
      <c r="HSD130" s="409"/>
      <c r="HSE130" s="409"/>
      <c r="HSF130" s="409"/>
      <c r="HSG130" s="409"/>
      <c r="HSH130" s="409"/>
      <c r="HSI130" s="409"/>
      <c r="HSJ130" s="409"/>
      <c r="HSK130" s="409"/>
      <c r="HSL130" s="409"/>
      <c r="HSM130" s="409"/>
      <c r="HSN130" s="409"/>
      <c r="HSO130" s="409"/>
      <c r="HSP130" s="409"/>
      <c r="HSQ130" s="409"/>
      <c r="HSR130" s="409"/>
      <c r="HSS130" s="409"/>
      <c r="HST130" s="409"/>
      <c r="HSU130" s="409"/>
      <c r="HSV130" s="409"/>
      <c r="HSW130" s="409"/>
      <c r="HSX130" s="409"/>
      <c r="HSY130" s="409"/>
      <c r="HSZ130" s="409"/>
      <c r="HTA130" s="409"/>
      <c r="HTB130" s="409"/>
      <c r="HTC130" s="409"/>
      <c r="HTD130" s="409"/>
      <c r="HTE130" s="409"/>
      <c r="HTF130" s="409"/>
      <c r="HTG130" s="409"/>
      <c r="HTH130" s="409"/>
      <c r="HTI130" s="409"/>
      <c r="HTJ130" s="409"/>
      <c r="HTK130" s="409"/>
      <c r="HTL130" s="409"/>
      <c r="HTM130" s="409"/>
      <c r="HTN130" s="409"/>
      <c r="HTO130" s="409"/>
      <c r="HTP130" s="409"/>
      <c r="HTQ130" s="409"/>
      <c r="HTR130" s="409"/>
      <c r="HTS130" s="409"/>
      <c r="HTT130" s="409"/>
      <c r="HTU130" s="409"/>
      <c r="HTV130" s="409"/>
      <c r="HTW130" s="409"/>
      <c r="HTX130" s="409"/>
      <c r="HTY130" s="409"/>
      <c r="HTZ130" s="409"/>
      <c r="HUA130" s="409"/>
      <c r="HUB130" s="409"/>
      <c r="HUC130" s="409"/>
      <c r="HUD130" s="409"/>
      <c r="HUE130" s="409"/>
      <c r="HUF130" s="409"/>
      <c r="HUG130" s="409"/>
      <c r="HUH130" s="409"/>
      <c r="HUI130" s="409"/>
      <c r="HUJ130" s="409"/>
      <c r="HUK130" s="409"/>
      <c r="HUL130" s="409"/>
      <c r="HUM130" s="409"/>
      <c r="HUN130" s="409"/>
      <c r="HUO130" s="409"/>
      <c r="HUP130" s="409"/>
      <c r="HUQ130" s="409"/>
      <c r="HUR130" s="409"/>
      <c r="HUS130" s="409"/>
      <c r="HUT130" s="409"/>
      <c r="HUU130" s="409"/>
      <c r="HUV130" s="409"/>
      <c r="HUW130" s="409"/>
      <c r="HUX130" s="409"/>
      <c r="HUY130" s="409"/>
      <c r="HUZ130" s="409"/>
      <c r="HVA130" s="409"/>
      <c r="HVB130" s="409"/>
      <c r="HVC130" s="409"/>
      <c r="HVD130" s="409"/>
      <c r="HVE130" s="409"/>
      <c r="HVF130" s="409"/>
      <c r="HVG130" s="409"/>
      <c r="HVH130" s="409"/>
      <c r="HVI130" s="409"/>
      <c r="HVJ130" s="409"/>
      <c r="HVK130" s="409"/>
      <c r="HVL130" s="409"/>
      <c r="HVM130" s="409"/>
      <c r="HVN130" s="409"/>
      <c r="HVO130" s="409"/>
      <c r="HVP130" s="409"/>
      <c r="HVQ130" s="409"/>
      <c r="HVR130" s="409"/>
      <c r="HVS130" s="409"/>
      <c r="HVT130" s="409"/>
      <c r="HVU130" s="409"/>
      <c r="HVV130" s="409"/>
      <c r="HVW130" s="409"/>
      <c r="HVX130" s="409"/>
      <c r="HVY130" s="409"/>
      <c r="HVZ130" s="409"/>
      <c r="HWA130" s="409"/>
      <c r="HWB130" s="409"/>
      <c r="HWC130" s="409"/>
      <c r="HWD130" s="409"/>
      <c r="HWE130" s="409"/>
      <c r="HWF130" s="409"/>
      <c r="HWG130" s="409"/>
      <c r="HWH130" s="409"/>
      <c r="HWI130" s="409"/>
      <c r="HWJ130" s="409"/>
      <c r="HWK130" s="409"/>
      <c r="HWL130" s="409"/>
      <c r="HWM130" s="409"/>
      <c r="HWN130" s="409"/>
      <c r="HWO130" s="409"/>
      <c r="HWP130" s="409"/>
      <c r="HWQ130" s="409"/>
      <c r="HWR130" s="409"/>
      <c r="HWS130" s="409"/>
      <c r="HWT130" s="409"/>
      <c r="HWU130" s="409"/>
      <c r="HWV130" s="409"/>
      <c r="HWW130" s="409"/>
      <c r="HWX130" s="409"/>
      <c r="HWY130" s="409"/>
      <c r="HWZ130" s="409"/>
      <c r="HXA130" s="409"/>
      <c r="HXB130" s="409"/>
      <c r="HXC130" s="409"/>
      <c r="HXD130" s="409"/>
      <c r="HXE130" s="409"/>
      <c r="HXF130" s="409"/>
      <c r="HXG130" s="409"/>
      <c r="HXH130" s="409"/>
      <c r="HXI130" s="409"/>
      <c r="HXJ130" s="409"/>
      <c r="HXK130" s="409"/>
      <c r="HXL130" s="409"/>
      <c r="HXM130" s="409"/>
      <c r="HXN130" s="409"/>
      <c r="HXO130" s="409"/>
      <c r="HXP130" s="409"/>
      <c r="HXQ130" s="409"/>
      <c r="HXR130" s="409"/>
      <c r="HXS130" s="409"/>
      <c r="HXT130" s="409"/>
      <c r="HXU130" s="409"/>
      <c r="HXV130" s="409"/>
      <c r="HXW130" s="409"/>
      <c r="HXX130" s="409"/>
      <c r="HXY130" s="409"/>
      <c r="HXZ130" s="409"/>
      <c r="HYA130" s="409"/>
      <c r="HYB130" s="409"/>
      <c r="HYC130" s="409"/>
      <c r="HYD130" s="409"/>
      <c r="HYE130" s="409"/>
      <c r="HYF130" s="409"/>
      <c r="HYG130" s="409"/>
      <c r="HYH130" s="409"/>
      <c r="HYI130" s="409"/>
      <c r="HYJ130" s="409"/>
      <c r="HYK130" s="409"/>
      <c r="HYL130" s="409"/>
      <c r="HYM130" s="409"/>
      <c r="HYN130" s="409"/>
      <c r="HYO130" s="409"/>
      <c r="HYP130" s="409"/>
      <c r="HYQ130" s="409"/>
      <c r="HYR130" s="409"/>
      <c r="HYS130" s="409"/>
      <c r="HYT130" s="409"/>
      <c r="HYU130" s="409"/>
      <c r="HYV130" s="409"/>
      <c r="HYW130" s="409"/>
      <c r="HYX130" s="409"/>
      <c r="HYY130" s="409"/>
      <c r="HYZ130" s="409"/>
      <c r="HZA130" s="409"/>
      <c r="HZB130" s="409"/>
      <c r="HZC130" s="409"/>
      <c r="HZD130" s="409"/>
      <c r="HZE130" s="409"/>
      <c r="HZF130" s="409"/>
      <c r="HZG130" s="409"/>
      <c r="HZH130" s="409"/>
      <c r="HZI130" s="409"/>
      <c r="HZJ130" s="409"/>
      <c r="HZK130" s="409"/>
      <c r="HZL130" s="409"/>
      <c r="HZM130" s="409"/>
      <c r="HZN130" s="409"/>
      <c r="HZO130" s="409"/>
      <c r="HZP130" s="409"/>
      <c r="HZQ130" s="409"/>
      <c r="HZR130" s="409"/>
      <c r="HZS130" s="409"/>
      <c r="HZT130" s="409"/>
      <c r="HZU130" s="409"/>
      <c r="HZV130" s="409"/>
      <c r="HZW130" s="409"/>
      <c r="HZX130" s="409"/>
      <c r="HZY130" s="409"/>
      <c r="HZZ130" s="409"/>
      <c r="IAA130" s="409"/>
      <c r="IAB130" s="409"/>
      <c r="IAC130" s="409"/>
      <c r="IAD130" s="409"/>
      <c r="IAE130" s="409"/>
      <c r="IAF130" s="409"/>
      <c r="IAG130" s="409"/>
      <c r="IAH130" s="409"/>
      <c r="IAI130" s="409"/>
      <c r="IAJ130" s="409"/>
      <c r="IAK130" s="409"/>
      <c r="IAL130" s="409"/>
      <c r="IAM130" s="409"/>
      <c r="IAN130" s="409"/>
      <c r="IAO130" s="409"/>
      <c r="IAP130" s="409"/>
      <c r="IAQ130" s="409"/>
      <c r="IAR130" s="409"/>
      <c r="IAS130" s="409"/>
      <c r="IAT130" s="409"/>
      <c r="IAU130" s="409"/>
      <c r="IAV130" s="409"/>
      <c r="IAW130" s="409"/>
      <c r="IAX130" s="409"/>
      <c r="IAY130" s="409"/>
      <c r="IAZ130" s="409"/>
      <c r="IBA130" s="409"/>
      <c r="IBB130" s="409"/>
      <c r="IBC130" s="409"/>
      <c r="IBD130" s="409"/>
      <c r="IBE130" s="409"/>
      <c r="IBF130" s="409"/>
      <c r="IBG130" s="409"/>
      <c r="IBH130" s="409"/>
      <c r="IBI130" s="409"/>
      <c r="IBJ130" s="409"/>
      <c r="IBK130" s="409"/>
      <c r="IBL130" s="409"/>
      <c r="IBM130" s="409"/>
      <c r="IBN130" s="409"/>
      <c r="IBO130" s="409"/>
      <c r="IBP130" s="409"/>
      <c r="IBQ130" s="409"/>
      <c r="IBR130" s="409"/>
      <c r="IBS130" s="409"/>
      <c r="IBT130" s="409"/>
      <c r="IBU130" s="409"/>
      <c r="IBV130" s="409"/>
      <c r="IBW130" s="409"/>
      <c r="IBX130" s="409"/>
      <c r="IBY130" s="409"/>
      <c r="IBZ130" s="409"/>
      <c r="ICA130" s="409"/>
      <c r="ICB130" s="409"/>
      <c r="ICC130" s="409"/>
      <c r="ICD130" s="409"/>
      <c r="ICE130" s="409"/>
      <c r="ICF130" s="409"/>
      <c r="ICG130" s="409"/>
      <c r="ICH130" s="409"/>
      <c r="ICI130" s="409"/>
      <c r="ICJ130" s="409"/>
      <c r="ICK130" s="409"/>
      <c r="ICL130" s="409"/>
      <c r="ICM130" s="409"/>
      <c r="ICN130" s="409"/>
      <c r="ICO130" s="409"/>
      <c r="ICP130" s="409"/>
      <c r="ICQ130" s="409"/>
      <c r="ICR130" s="409"/>
      <c r="ICS130" s="409"/>
      <c r="ICT130" s="409"/>
      <c r="ICU130" s="409"/>
      <c r="ICV130" s="409"/>
      <c r="ICW130" s="409"/>
      <c r="ICX130" s="409"/>
      <c r="ICY130" s="409"/>
      <c r="ICZ130" s="409"/>
      <c r="IDA130" s="409"/>
      <c r="IDB130" s="409"/>
      <c r="IDC130" s="409"/>
      <c r="IDD130" s="409"/>
      <c r="IDE130" s="409"/>
      <c r="IDF130" s="409"/>
      <c r="IDG130" s="409"/>
      <c r="IDH130" s="409"/>
      <c r="IDI130" s="409"/>
      <c r="IDJ130" s="409"/>
      <c r="IDK130" s="409"/>
      <c r="IDL130" s="409"/>
      <c r="IDM130" s="409"/>
      <c r="IDN130" s="409"/>
      <c r="IDO130" s="409"/>
      <c r="IDP130" s="409"/>
      <c r="IDQ130" s="409"/>
      <c r="IDR130" s="409"/>
      <c r="IDS130" s="409"/>
      <c r="IDT130" s="409"/>
      <c r="IDU130" s="409"/>
      <c r="IDV130" s="409"/>
      <c r="IDW130" s="409"/>
      <c r="IDX130" s="409"/>
      <c r="IDY130" s="409"/>
      <c r="IDZ130" s="409"/>
      <c r="IEA130" s="409"/>
      <c r="IEB130" s="409"/>
      <c r="IEC130" s="409"/>
      <c r="IED130" s="409"/>
      <c r="IEE130" s="409"/>
      <c r="IEF130" s="409"/>
      <c r="IEG130" s="409"/>
      <c r="IEH130" s="409"/>
      <c r="IEI130" s="409"/>
      <c r="IEJ130" s="409"/>
      <c r="IEK130" s="409"/>
      <c r="IEL130" s="409"/>
      <c r="IEM130" s="409"/>
      <c r="IEN130" s="409"/>
      <c r="IEO130" s="409"/>
      <c r="IEP130" s="409"/>
      <c r="IEQ130" s="409"/>
      <c r="IER130" s="409"/>
      <c r="IES130" s="409"/>
      <c r="IET130" s="409"/>
      <c r="IEU130" s="409"/>
      <c r="IEV130" s="409"/>
      <c r="IEW130" s="409"/>
      <c r="IEX130" s="409"/>
      <c r="IEY130" s="409"/>
      <c r="IEZ130" s="409"/>
      <c r="IFA130" s="409"/>
      <c r="IFB130" s="409"/>
      <c r="IFC130" s="409"/>
      <c r="IFD130" s="409"/>
      <c r="IFE130" s="409"/>
      <c r="IFF130" s="409"/>
      <c r="IFG130" s="409"/>
      <c r="IFH130" s="409"/>
      <c r="IFI130" s="409"/>
      <c r="IFJ130" s="409"/>
      <c r="IFK130" s="409"/>
      <c r="IFL130" s="409"/>
      <c r="IFM130" s="409"/>
      <c r="IFN130" s="409"/>
      <c r="IFO130" s="409"/>
      <c r="IFP130" s="409"/>
      <c r="IFQ130" s="409"/>
      <c r="IFR130" s="409"/>
      <c r="IFS130" s="409"/>
      <c r="IFT130" s="409"/>
      <c r="IFU130" s="409"/>
      <c r="IFV130" s="409"/>
      <c r="IFW130" s="409"/>
      <c r="IFX130" s="409"/>
      <c r="IFY130" s="409"/>
      <c r="IFZ130" s="409"/>
      <c r="IGA130" s="409"/>
      <c r="IGB130" s="409"/>
      <c r="IGC130" s="409"/>
      <c r="IGD130" s="409"/>
      <c r="IGE130" s="409"/>
      <c r="IGF130" s="409"/>
      <c r="IGG130" s="409"/>
      <c r="IGH130" s="409"/>
      <c r="IGI130" s="409"/>
      <c r="IGJ130" s="409"/>
      <c r="IGK130" s="409"/>
      <c r="IGL130" s="409"/>
      <c r="IGM130" s="409"/>
      <c r="IGN130" s="409"/>
      <c r="IGO130" s="409"/>
      <c r="IGP130" s="409"/>
      <c r="IGQ130" s="409"/>
      <c r="IGR130" s="409"/>
      <c r="IGS130" s="409"/>
      <c r="IGT130" s="409"/>
      <c r="IGU130" s="409"/>
      <c r="IGV130" s="409"/>
      <c r="IGW130" s="409"/>
      <c r="IGX130" s="409"/>
      <c r="IGY130" s="409"/>
      <c r="IGZ130" s="409"/>
      <c r="IHA130" s="409"/>
      <c r="IHB130" s="409"/>
      <c r="IHC130" s="409"/>
      <c r="IHD130" s="409"/>
      <c r="IHE130" s="409"/>
      <c r="IHF130" s="409"/>
      <c r="IHG130" s="409"/>
      <c r="IHH130" s="409"/>
      <c r="IHI130" s="409"/>
      <c r="IHJ130" s="409"/>
      <c r="IHK130" s="409"/>
      <c r="IHL130" s="409"/>
      <c r="IHM130" s="409"/>
      <c r="IHN130" s="409"/>
      <c r="IHO130" s="409"/>
      <c r="IHP130" s="409"/>
      <c r="IHQ130" s="409"/>
      <c r="IHR130" s="409"/>
      <c r="IHS130" s="409"/>
      <c r="IHT130" s="409"/>
      <c r="IHU130" s="409"/>
      <c r="IHV130" s="409"/>
      <c r="IHW130" s="409"/>
      <c r="IHX130" s="409"/>
      <c r="IHY130" s="409"/>
      <c r="IHZ130" s="409"/>
      <c r="IIA130" s="409"/>
      <c r="IIB130" s="409"/>
      <c r="IIC130" s="409"/>
      <c r="IID130" s="409"/>
      <c r="IIE130" s="409"/>
      <c r="IIF130" s="409"/>
      <c r="IIG130" s="409"/>
      <c r="IIH130" s="409"/>
      <c r="III130" s="409"/>
      <c r="IIJ130" s="409"/>
      <c r="IIK130" s="409"/>
      <c r="IIL130" s="409"/>
      <c r="IIM130" s="409"/>
      <c r="IIN130" s="409"/>
      <c r="IIO130" s="409"/>
      <c r="IIP130" s="409"/>
      <c r="IIQ130" s="409"/>
      <c r="IIR130" s="409"/>
      <c r="IIS130" s="409"/>
      <c r="IIT130" s="409"/>
      <c r="IIU130" s="409"/>
      <c r="IIV130" s="409"/>
      <c r="IIW130" s="409"/>
      <c r="IIX130" s="409"/>
      <c r="IIY130" s="409"/>
      <c r="IIZ130" s="409"/>
      <c r="IJA130" s="409"/>
      <c r="IJB130" s="409"/>
      <c r="IJC130" s="409"/>
      <c r="IJD130" s="409"/>
      <c r="IJE130" s="409"/>
      <c r="IJF130" s="409"/>
      <c r="IJG130" s="409"/>
      <c r="IJH130" s="409"/>
      <c r="IJI130" s="409"/>
      <c r="IJJ130" s="409"/>
      <c r="IJK130" s="409"/>
      <c r="IJL130" s="409"/>
      <c r="IJM130" s="409"/>
      <c r="IJN130" s="409"/>
      <c r="IJO130" s="409"/>
      <c r="IJP130" s="409"/>
      <c r="IJQ130" s="409"/>
      <c r="IJR130" s="409"/>
      <c r="IJS130" s="409"/>
      <c r="IJT130" s="409"/>
      <c r="IJU130" s="409"/>
      <c r="IJV130" s="409"/>
      <c r="IJW130" s="409"/>
      <c r="IJX130" s="409"/>
      <c r="IJY130" s="409"/>
      <c r="IJZ130" s="409"/>
      <c r="IKA130" s="409"/>
      <c r="IKB130" s="409"/>
      <c r="IKC130" s="409"/>
      <c r="IKD130" s="409"/>
      <c r="IKE130" s="409"/>
      <c r="IKF130" s="409"/>
      <c r="IKG130" s="409"/>
      <c r="IKH130" s="409"/>
      <c r="IKI130" s="409"/>
      <c r="IKJ130" s="409"/>
      <c r="IKK130" s="409"/>
      <c r="IKL130" s="409"/>
      <c r="IKM130" s="409"/>
      <c r="IKN130" s="409"/>
      <c r="IKO130" s="409"/>
      <c r="IKP130" s="409"/>
      <c r="IKQ130" s="409"/>
      <c r="IKR130" s="409"/>
      <c r="IKS130" s="409"/>
      <c r="IKT130" s="409"/>
      <c r="IKU130" s="409"/>
      <c r="IKV130" s="409"/>
      <c r="IKW130" s="409"/>
      <c r="IKX130" s="409"/>
      <c r="IKY130" s="409"/>
      <c r="IKZ130" s="409"/>
      <c r="ILA130" s="409"/>
      <c r="ILB130" s="409"/>
      <c r="ILC130" s="409"/>
      <c r="ILD130" s="409"/>
      <c r="ILE130" s="409"/>
      <c r="ILF130" s="409"/>
      <c r="ILG130" s="409"/>
      <c r="ILH130" s="409"/>
      <c r="ILI130" s="409"/>
      <c r="ILJ130" s="409"/>
      <c r="ILK130" s="409"/>
      <c r="ILL130" s="409"/>
      <c r="ILM130" s="409"/>
      <c r="ILN130" s="409"/>
      <c r="ILO130" s="409"/>
      <c r="ILP130" s="409"/>
      <c r="ILQ130" s="409"/>
      <c r="ILR130" s="409"/>
      <c r="ILS130" s="409"/>
      <c r="ILT130" s="409"/>
      <c r="ILU130" s="409"/>
      <c r="ILV130" s="409"/>
      <c r="ILW130" s="409"/>
      <c r="ILX130" s="409"/>
      <c r="ILY130" s="409"/>
      <c r="ILZ130" s="409"/>
      <c r="IMA130" s="409"/>
      <c r="IMB130" s="409"/>
      <c r="IMC130" s="409"/>
      <c r="IMD130" s="409"/>
      <c r="IME130" s="409"/>
      <c r="IMF130" s="409"/>
      <c r="IMG130" s="409"/>
      <c r="IMH130" s="409"/>
      <c r="IMI130" s="409"/>
      <c r="IMJ130" s="409"/>
      <c r="IMK130" s="409"/>
      <c r="IML130" s="409"/>
      <c r="IMM130" s="409"/>
      <c r="IMN130" s="409"/>
      <c r="IMO130" s="409"/>
      <c r="IMP130" s="409"/>
      <c r="IMQ130" s="409"/>
      <c r="IMR130" s="409"/>
      <c r="IMS130" s="409"/>
      <c r="IMT130" s="409"/>
      <c r="IMU130" s="409"/>
      <c r="IMV130" s="409"/>
      <c r="IMW130" s="409"/>
      <c r="IMX130" s="409"/>
      <c r="IMY130" s="409"/>
      <c r="IMZ130" s="409"/>
      <c r="INA130" s="409"/>
      <c r="INB130" s="409"/>
      <c r="INC130" s="409"/>
      <c r="IND130" s="409"/>
      <c r="INE130" s="409"/>
      <c r="INF130" s="409"/>
      <c r="ING130" s="409"/>
      <c r="INH130" s="409"/>
      <c r="INI130" s="409"/>
      <c r="INJ130" s="409"/>
      <c r="INK130" s="409"/>
      <c r="INL130" s="409"/>
      <c r="INM130" s="409"/>
      <c r="INN130" s="409"/>
      <c r="INO130" s="409"/>
      <c r="INP130" s="409"/>
      <c r="INQ130" s="409"/>
      <c r="INR130" s="409"/>
      <c r="INS130" s="409"/>
      <c r="INT130" s="409"/>
      <c r="INU130" s="409"/>
      <c r="INV130" s="409"/>
      <c r="INW130" s="409"/>
      <c r="INX130" s="409"/>
      <c r="INY130" s="409"/>
      <c r="INZ130" s="409"/>
      <c r="IOA130" s="409"/>
      <c r="IOB130" s="409"/>
      <c r="IOC130" s="409"/>
      <c r="IOD130" s="409"/>
      <c r="IOE130" s="409"/>
      <c r="IOF130" s="409"/>
      <c r="IOG130" s="409"/>
      <c r="IOH130" s="409"/>
      <c r="IOI130" s="409"/>
      <c r="IOJ130" s="409"/>
      <c r="IOK130" s="409"/>
      <c r="IOL130" s="409"/>
      <c r="IOM130" s="409"/>
      <c r="ION130" s="409"/>
      <c r="IOO130" s="409"/>
      <c r="IOP130" s="409"/>
      <c r="IOQ130" s="409"/>
      <c r="IOR130" s="409"/>
      <c r="IOS130" s="409"/>
      <c r="IOT130" s="409"/>
      <c r="IOU130" s="409"/>
      <c r="IOV130" s="409"/>
      <c r="IOW130" s="409"/>
      <c r="IOX130" s="409"/>
      <c r="IOY130" s="409"/>
      <c r="IOZ130" s="409"/>
      <c r="IPA130" s="409"/>
      <c r="IPB130" s="409"/>
      <c r="IPC130" s="409"/>
      <c r="IPD130" s="409"/>
      <c r="IPE130" s="409"/>
      <c r="IPF130" s="409"/>
      <c r="IPG130" s="409"/>
      <c r="IPH130" s="409"/>
      <c r="IPI130" s="409"/>
      <c r="IPJ130" s="409"/>
      <c r="IPK130" s="409"/>
      <c r="IPL130" s="409"/>
      <c r="IPM130" s="409"/>
      <c r="IPN130" s="409"/>
      <c r="IPO130" s="409"/>
      <c r="IPP130" s="409"/>
      <c r="IPQ130" s="409"/>
      <c r="IPR130" s="409"/>
      <c r="IPS130" s="409"/>
      <c r="IPT130" s="409"/>
      <c r="IPU130" s="409"/>
      <c r="IPV130" s="409"/>
      <c r="IPW130" s="409"/>
      <c r="IPX130" s="409"/>
      <c r="IPY130" s="409"/>
      <c r="IPZ130" s="409"/>
      <c r="IQA130" s="409"/>
      <c r="IQB130" s="409"/>
      <c r="IQC130" s="409"/>
      <c r="IQD130" s="409"/>
      <c r="IQE130" s="409"/>
      <c r="IQF130" s="409"/>
      <c r="IQG130" s="409"/>
      <c r="IQH130" s="409"/>
      <c r="IQI130" s="409"/>
      <c r="IQJ130" s="409"/>
      <c r="IQK130" s="409"/>
      <c r="IQL130" s="409"/>
      <c r="IQM130" s="409"/>
      <c r="IQN130" s="409"/>
      <c r="IQO130" s="409"/>
      <c r="IQP130" s="409"/>
      <c r="IQQ130" s="409"/>
      <c r="IQR130" s="409"/>
      <c r="IQS130" s="409"/>
      <c r="IQT130" s="409"/>
      <c r="IQU130" s="409"/>
      <c r="IQV130" s="409"/>
      <c r="IQW130" s="409"/>
      <c r="IQX130" s="409"/>
      <c r="IQY130" s="409"/>
      <c r="IQZ130" s="409"/>
      <c r="IRA130" s="409"/>
      <c r="IRB130" s="409"/>
      <c r="IRC130" s="409"/>
      <c r="IRD130" s="409"/>
      <c r="IRE130" s="409"/>
      <c r="IRF130" s="409"/>
      <c r="IRG130" s="409"/>
      <c r="IRH130" s="409"/>
      <c r="IRI130" s="409"/>
      <c r="IRJ130" s="409"/>
      <c r="IRK130" s="409"/>
      <c r="IRL130" s="409"/>
      <c r="IRM130" s="409"/>
      <c r="IRN130" s="409"/>
      <c r="IRO130" s="409"/>
      <c r="IRP130" s="409"/>
      <c r="IRQ130" s="409"/>
      <c r="IRR130" s="409"/>
      <c r="IRS130" s="409"/>
      <c r="IRT130" s="409"/>
      <c r="IRU130" s="409"/>
      <c r="IRV130" s="409"/>
      <c r="IRW130" s="409"/>
      <c r="IRX130" s="409"/>
      <c r="IRY130" s="409"/>
      <c r="IRZ130" s="409"/>
      <c r="ISA130" s="409"/>
      <c r="ISB130" s="409"/>
      <c r="ISC130" s="409"/>
      <c r="ISD130" s="409"/>
      <c r="ISE130" s="409"/>
      <c r="ISF130" s="409"/>
      <c r="ISG130" s="409"/>
      <c r="ISH130" s="409"/>
      <c r="ISI130" s="409"/>
      <c r="ISJ130" s="409"/>
      <c r="ISK130" s="409"/>
      <c r="ISL130" s="409"/>
      <c r="ISM130" s="409"/>
      <c r="ISN130" s="409"/>
      <c r="ISO130" s="409"/>
      <c r="ISP130" s="409"/>
      <c r="ISQ130" s="409"/>
      <c r="ISR130" s="409"/>
      <c r="ISS130" s="409"/>
      <c r="IST130" s="409"/>
      <c r="ISU130" s="409"/>
      <c r="ISV130" s="409"/>
      <c r="ISW130" s="409"/>
      <c r="ISX130" s="409"/>
      <c r="ISY130" s="409"/>
      <c r="ISZ130" s="409"/>
      <c r="ITA130" s="409"/>
      <c r="ITB130" s="409"/>
      <c r="ITC130" s="409"/>
      <c r="ITD130" s="409"/>
      <c r="ITE130" s="409"/>
      <c r="ITF130" s="409"/>
      <c r="ITG130" s="409"/>
      <c r="ITH130" s="409"/>
      <c r="ITI130" s="409"/>
      <c r="ITJ130" s="409"/>
      <c r="ITK130" s="409"/>
      <c r="ITL130" s="409"/>
      <c r="ITM130" s="409"/>
      <c r="ITN130" s="409"/>
      <c r="ITO130" s="409"/>
      <c r="ITP130" s="409"/>
      <c r="ITQ130" s="409"/>
      <c r="ITR130" s="409"/>
      <c r="ITS130" s="409"/>
      <c r="ITT130" s="409"/>
      <c r="ITU130" s="409"/>
      <c r="ITV130" s="409"/>
      <c r="ITW130" s="409"/>
      <c r="ITX130" s="409"/>
      <c r="ITY130" s="409"/>
      <c r="ITZ130" s="409"/>
      <c r="IUA130" s="409"/>
      <c r="IUB130" s="409"/>
      <c r="IUC130" s="409"/>
      <c r="IUD130" s="409"/>
      <c r="IUE130" s="409"/>
      <c r="IUF130" s="409"/>
      <c r="IUG130" s="409"/>
      <c r="IUH130" s="409"/>
      <c r="IUI130" s="409"/>
      <c r="IUJ130" s="409"/>
      <c r="IUK130" s="409"/>
      <c r="IUL130" s="409"/>
      <c r="IUM130" s="409"/>
      <c r="IUN130" s="409"/>
      <c r="IUO130" s="409"/>
      <c r="IUP130" s="409"/>
      <c r="IUQ130" s="409"/>
      <c r="IUR130" s="409"/>
      <c r="IUS130" s="409"/>
      <c r="IUT130" s="409"/>
      <c r="IUU130" s="409"/>
      <c r="IUV130" s="409"/>
      <c r="IUW130" s="409"/>
      <c r="IUX130" s="409"/>
      <c r="IUY130" s="409"/>
      <c r="IUZ130" s="409"/>
      <c r="IVA130" s="409"/>
      <c r="IVB130" s="409"/>
      <c r="IVC130" s="409"/>
      <c r="IVD130" s="409"/>
      <c r="IVE130" s="409"/>
      <c r="IVF130" s="409"/>
      <c r="IVG130" s="409"/>
      <c r="IVH130" s="409"/>
      <c r="IVI130" s="409"/>
      <c r="IVJ130" s="409"/>
      <c r="IVK130" s="409"/>
      <c r="IVL130" s="409"/>
      <c r="IVM130" s="409"/>
      <c r="IVN130" s="409"/>
      <c r="IVO130" s="409"/>
      <c r="IVP130" s="409"/>
      <c r="IVQ130" s="409"/>
      <c r="IVR130" s="409"/>
      <c r="IVS130" s="409"/>
      <c r="IVT130" s="409"/>
      <c r="IVU130" s="409"/>
      <c r="IVV130" s="409"/>
      <c r="IVW130" s="409"/>
      <c r="IVX130" s="409"/>
      <c r="IVY130" s="409"/>
      <c r="IVZ130" s="409"/>
      <c r="IWA130" s="409"/>
      <c r="IWB130" s="409"/>
      <c r="IWC130" s="409"/>
      <c r="IWD130" s="409"/>
      <c r="IWE130" s="409"/>
      <c r="IWF130" s="409"/>
      <c r="IWG130" s="409"/>
      <c r="IWH130" s="409"/>
      <c r="IWI130" s="409"/>
      <c r="IWJ130" s="409"/>
      <c r="IWK130" s="409"/>
      <c r="IWL130" s="409"/>
      <c r="IWM130" s="409"/>
      <c r="IWN130" s="409"/>
      <c r="IWO130" s="409"/>
      <c r="IWP130" s="409"/>
      <c r="IWQ130" s="409"/>
      <c r="IWR130" s="409"/>
      <c r="IWS130" s="409"/>
      <c r="IWT130" s="409"/>
      <c r="IWU130" s="409"/>
      <c r="IWV130" s="409"/>
      <c r="IWW130" s="409"/>
      <c r="IWX130" s="409"/>
      <c r="IWY130" s="409"/>
      <c r="IWZ130" s="409"/>
      <c r="IXA130" s="409"/>
      <c r="IXB130" s="409"/>
      <c r="IXC130" s="409"/>
      <c r="IXD130" s="409"/>
      <c r="IXE130" s="409"/>
      <c r="IXF130" s="409"/>
      <c r="IXG130" s="409"/>
      <c r="IXH130" s="409"/>
      <c r="IXI130" s="409"/>
      <c r="IXJ130" s="409"/>
      <c r="IXK130" s="409"/>
      <c r="IXL130" s="409"/>
      <c r="IXM130" s="409"/>
      <c r="IXN130" s="409"/>
      <c r="IXO130" s="409"/>
      <c r="IXP130" s="409"/>
      <c r="IXQ130" s="409"/>
      <c r="IXR130" s="409"/>
      <c r="IXS130" s="409"/>
      <c r="IXT130" s="409"/>
      <c r="IXU130" s="409"/>
      <c r="IXV130" s="409"/>
      <c r="IXW130" s="409"/>
      <c r="IXX130" s="409"/>
      <c r="IXY130" s="409"/>
      <c r="IXZ130" s="409"/>
      <c r="IYA130" s="409"/>
      <c r="IYB130" s="409"/>
      <c r="IYC130" s="409"/>
      <c r="IYD130" s="409"/>
      <c r="IYE130" s="409"/>
      <c r="IYF130" s="409"/>
      <c r="IYG130" s="409"/>
      <c r="IYH130" s="409"/>
      <c r="IYI130" s="409"/>
      <c r="IYJ130" s="409"/>
      <c r="IYK130" s="409"/>
      <c r="IYL130" s="409"/>
      <c r="IYM130" s="409"/>
      <c r="IYN130" s="409"/>
      <c r="IYO130" s="409"/>
      <c r="IYP130" s="409"/>
      <c r="IYQ130" s="409"/>
      <c r="IYR130" s="409"/>
      <c r="IYS130" s="409"/>
      <c r="IYT130" s="409"/>
      <c r="IYU130" s="409"/>
      <c r="IYV130" s="409"/>
      <c r="IYW130" s="409"/>
      <c r="IYX130" s="409"/>
      <c r="IYY130" s="409"/>
      <c r="IYZ130" s="409"/>
      <c r="IZA130" s="409"/>
      <c r="IZB130" s="409"/>
      <c r="IZC130" s="409"/>
      <c r="IZD130" s="409"/>
      <c r="IZE130" s="409"/>
      <c r="IZF130" s="409"/>
      <c r="IZG130" s="409"/>
      <c r="IZH130" s="409"/>
      <c r="IZI130" s="409"/>
      <c r="IZJ130" s="409"/>
      <c r="IZK130" s="409"/>
      <c r="IZL130" s="409"/>
      <c r="IZM130" s="409"/>
      <c r="IZN130" s="409"/>
      <c r="IZO130" s="409"/>
      <c r="IZP130" s="409"/>
      <c r="IZQ130" s="409"/>
      <c r="IZR130" s="409"/>
      <c r="IZS130" s="409"/>
      <c r="IZT130" s="409"/>
      <c r="IZU130" s="409"/>
      <c r="IZV130" s="409"/>
      <c r="IZW130" s="409"/>
      <c r="IZX130" s="409"/>
      <c r="IZY130" s="409"/>
      <c r="IZZ130" s="409"/>
      <c r="JAA130" s="409"/>
      <c r="JAB130" s="409"/>
      <c r="JAC130" s="409"/>
      <c r="JAD130" s="409"/>
      <c r="JAE130" s="409"/>
      <c r="JAF130" s="409"/>
      <c r="JAG130" s="409"/>
      <c r="JAH130" s="409"/>
      <c r="JAI130" s="409"/>
      <c r="JAJ130" s="409"/>
      <c r="JAK130" s="409"/>
      <c r="JAL130" s="409"/>
      <c r="JAM130" s="409"/>
      <c r="JAN130" s="409"/>
      <c r="JAO130" s="409"/>
      <c r="JAP130" s="409"/>
      <c r="JAQ130" s="409"/>
      <c r="JAR130" s="409"/>
      <c r="JAS130" s="409"/>
      <c r="JAT130" s="409"/>
      <c r="JAU130" s="409"/>
      <c r="JAV130" s="409"/>
      <c r="JAW130" s="409"/>
      <c r="JAX130" s="409"/>
      <c r="JAY130" s="409"/>
      <c r="JAZ130" s="409"/>
      <c r="JBA130" s="409"/>
      <c r="JBB130" s="409"/>
      <c r="JBC130" s="409"/>
      <c r="JBD130" s="409"/>
      <c r="JBE130" s="409"/>
      <c r="JBF130" s="409"/>
      <c r="JBG130" s="409"/>
      <c r="JBH130" s="409"/>
      <c r="JBI130" s="409"/>
      <c r="JBJ130" s="409"/>
      <c r="JBK130" s="409"/>
      <c r="JBL130" s="409"/>
      <c r="JBM130" s="409"/>
      <c r="JBN130" s="409"/>
      <c r="JBO130" s="409"/>
      <c r="JBP130" s="409"/>
      <c r="JBQ130" s="409"/>
      <c r="JBR130" s="409"/>
      <c r="JBS130" s="409"/>
      <c r="JBT130" s="409"/>
      <c r="JBU130" s="409"/>
      <c r="JBV130" s="409"/>
      <c r="JBW130" s="409"/>
      <c r="JBX130" s="409"/>
      <c r="JBY130" s="409"/>
      <c r="JBZ130" s="409"/>
      <c r="JCA130" s="409"/>
      <c r="JCB130" s="409"/>
      <c r="JCC130" s="409"/>
      <c r="JCD130" s="409"/>
      <c r="JCE130" s="409"/>
      <c r="JCF130" s="409"/>
      <c r="JCG130" s="409"/>
      <c r="JCH130" s="409"/>
      <c r="JCI130" s="409"/>
      <c r="JCJ130" s="409"/>
      <c r="JCK130" s="409"/>
      <c r="JCL130" s="409"/>
      <c r="JCM130" s="409"/>
      <c r="JCN130" s="409"/>
      <c r="JCO130" s="409"/>
      <c r="JCP130" s="409"/>
      <c r="JCQ130" s="409"/>
      <c r="JCR130" s="409"/>
      <c r="JCS130" s="409"/>
      <c r="JCT130" s="409"/>
      <c r="JCU130" s="409"/>
      <c r="JCV130" s="409"/>
      <c r="JCW130" s="409"/>
      <c r="JCX130" s="409"/>
      <c r="JCY130" s="409"/>
      <c r="JCZ130" s="409"/>
      <c r="JDA130" s="409"/>
      <c r="JDB130" s="409"/>
      <c r="JDC130" s="409"/>
      <c r="JDD130" s="409"/>
      <c r="JDE130" s="409"/>
      <c r="JDF130" s="409"/>
      <c r="JDG130" s="409"/>
      <c r="JDH130" s="409"/>
      <c r="JDI130" s="409"/>
      <c r="JDJ130" s="409"/>
      <c r="JDK130" s="409"/>
      <c r="JDL130" s="409"/>
      <c r="JDM130" s="409"/>
      <c r="JDN130" s="409"/>
      <c r="JDO130" s="409"/>
      <c r="JDP130" s="409"/>
      <c r="JDQ130" s="409"/>
      <c r="JDR130" s="409"/>
      <c r="JDS130" s="409"/>
      <c r="JDT130" s="409"/>
      <c r="JDU130" s="409"/>
      <c r="JDV130" s="409"/>
      <c r="JDW130" s="409"/>
      <c r="JDX130" s="409"/>
      <c r="JDY130" s="409"/>
      <c r="JDZ130" s="409"/>
      <c r="JEA130" s="409"/>
      <c r="JEB130" s="409"/>
      <c r="JEC130" s="409"/>
      <c r="JED130" s="409"/>
      <c r="JEE130" s="409"/>
      <c r="JEF130" s="409"/>
      <c r="JEG130" s="409"/>
      <c r="JEH130" s="409"/>
      <c r="JEI130" s="409"/>
      <c r="JEJ130" s="409"/>
      <c r="JEK130" s="409"/>
      <c r="JEL130" s="409"/>
      <c r="JEM130" s="409"/>
      <c r="JEN130" s="409"/>
      <c r="JEO130" s="409"/>
      <c r="JEP130" s="409"/>
      <c r="JEQ130" s="409"/>
      <c r="JER130" s="409"/>
      <c r="JES130" s="409"/>
      <c r="JET130" s="409"/>
      <c r="JEU130" s="409"/>
      <c r="JEV130" s="409"/>
      <c r="JEW130" s="409"/>
      <c r="JEX130" s="409"/>
      <c r="JEY130" s="409"/>
      <c r="JEZ130" s="409"/>
      <c r="JFA130" s="409"/>
      <c r="JFB130" s="409"/>
      <c r="JFC130" s="409"/>
      <c r="JFD130" s="409"/>
      <c r="JFE130" s="409"/>
      <c r="JFF130" s="409"/>
      <c r="JFG130" s="409"/>
      <c r="JFH130" s="409"/>
      <c r="JFI130" s="409"/>
      <c r="JFJ130" s="409"/>
      <c r="JFK130" s="409"/>
      <c r="JFL130" s="409"/>
      <c r="JFM130" s="409"/>
      <c r="JFN130" s="409"/>
      <c r="JFO130" s="409"/>
      <c r="JFP130" s="409"/>
      <c r="JFQ130" s="409"/>
      <c r="JFR130" s="409"/>
      <c r="JFS130" s="409"/>
      <c r="JFT130" s="409"/>
      <c r="JFU130" s="409"/>
      <c r="JFV130" s="409"/>
      <c r="JFW130" s="409"/>
      <c r="JFX130" s="409"/>
      <c r="JFY130" s="409"/>
      <c r="JFZ130" s="409"/>
      <c r="JGA130" s="409"/>
      <c r="JGB130" s="409"/>
      <c r="JGC130" s="409"/>
      <c r="JGD130" s="409"/>
      <c r="JGE130" s="409"/>
      <c r="JGF130" s="409"/>
      <c r="JGG130" s="409"/>
      <c r="JGH130" s="409"/>
      <c r="JGI130" s="409"/>
      <c r="JGJ130" s="409"/>
      <c r="JGK130" s="409"/>
      <c r="JGL130" s="409"/>
      <c r="JGM130" s="409"/>
      <c r="JGN130" s="409"/>
      <c r="JGO130" s="409"/>
      <c r="JGP130" s="409"/>
      <c r="JGQ130" s="409"/>
      <c r="JGR130" s="409"/>
      <c r="JGS130" s="409"/>
      <c r="JGT130" s="409"/>
      <c r="JGU130" s="409"/>
      <c r="JGV130" s="409"/>
      <c r="JGW130" s="409"/>
      <c r="JGX130" s="409"/>
      <c r="JGY130" s="409"/>
      <c r="JGZ130" s="409"/>
      <c r="JHA130" s="409"/>
      <c r="JHB130" s="409"/>
      <c r="JHC130" s="409"/>
      <c r="JHD130" s="409"/>
      <c r="JHE130" s="409"/>
      <c r="JHF130" s="409"/>
      <c r="JHG130" s="409"/>
      <c r="JHH130" s="409"/>
      <c r="JHI130" s="409"/>
      <c r="JHJ130" s="409"/>
      <c r="JHK130" s="409"/>
      <c r="JHL130" s="409"/>
      <c r="JHM130" s="409"/>
      <c r="JHN130" s="409"/>
      <c r="JHO130" s="409"/>
      <c r="JHP130" s="409"/>
      <c r="JHQ130" s="409"/>
      <c r="JHR130" s="409"/>
      <c r="JHS130" s="409"/>
      <c r="JHT130" s="409"/>
      <c r="JHU130" s="409"/>
      <c r="JHV130" s="409"/>
      <c r="JHW130" s="409"/>
      <c r="JHX130" s="409"/>
      <c r="JHY130" s="409"/>
      <c r="JHZ130" s="409"/>
      <c r="JIA130" s="409"/>
      <c r="JIB130" s="409"/>
      <c r="JIC130" s="409"/>
      <c r="JID130" s="409"/>
      <c r="JIE130" s="409"/>
      <c r="JIF130" s="409"/>
      <c r="JIG130" s="409"/>
      <c r="JIH130" s="409"/>
      <c r="JII130" s="409"/>
      <c r="JIJ130" s="409"/>
      <c r="JIK130" s="409"/>
      <c r="JIL130" s="409"/>
      <c r="JIM130" s="409"/>
      <c r="JIN130" s="409"/>
      <c r="JIO130" s="409"/>
      <c r="JIP130" s="409"/>
      <c r="JIQ130" s="409"/>
      <c r="JIR130" s="409"/>
      <c r="JIS130" s="409"/>
      <c r="JIT130" s="409"/>
      <c r="JIU130" s="409"/>
      <c r="JIV130" s="409"/>
      <c r="JIW130" s="409"/>
      <c r="JIX130" s="409"/>
      <c r="JIY130" s="409"/>
      <c r="JIZ130" s="409"/>
      <c r="JJA130" s="409"/>
      <c r="JJB130" s="409"/>
      <c r="JJC130" s="409"/>
      <c r="JJD130" s="409"/>
      <c r="JJE130" s="409"/>
      <c r="JJF130" s="409"/>
      <c r="JJG130" s="409"/>
      <c r="JJH130" s="409"/>
      <c r="JJI130" s="409"/>
      <c r="JJJ130" s="409"/>
      <c r="JJK130" s="409"/>
      <c r="JJL130" s="409"/>
      <c r="JJM130" s="409"/>
      <c r="JJN130" s="409"/>
      <c r="JJO130" s="409"/>
      <c r="JJP130" s="409"/>
      <c r="JJQ130" s="409"/>
      <c r="JJR130" s="409"/>
      <c r="JJS130" s="409"/>
      <c r="JJT130" s="409"/>
      <c r="JJU130" s="409"/>
      <c r="JJV130" s="409"/>
      <c r="JJW130" s="409"/>
      <c r="JJX130" s="409"/>
      <c r="JJY130" s="409"/>
      <c r="JJZ130" s="409"/>
      <c r="JKA130" s="409"/>
      <c r="JKB130" s="409"/>
      <c r="JKC130" s="409"/>
      <c r="JKD130" s="409"/>
      <c r="JKE130" s="409"/>
      <c r="JKF130" s="409"/>
      <c r="JKG130" s="409"/>
      <c r="JKH130" s="409"/>
      <c r="JKI130" s="409"/>
      <c r="JKJ130" s="409"/>
      <c r="JKK130" s="409"/>
      <c r="JKL130" s="409"/>
      <c r="JKM130" s="409"/>
      <c r="JKN130" s="409"/>
      <c r="JKO130" s="409"/>
      <c r="JKP130" s="409"/>
      <c r="JKQ130" s="409"/>
      <c r="JKR130" s="409"/>
      <c r="JKS130" s="409"/>
      <c r="JKT130" s="409"/>
      <c r="JKU130" s="409"/>
      <c r="JKV130" s="409"/>
      <c r="JKW130" s="409"/>
      <c r="JKX130" s="409"/>
      <c r="JKY130" s="409"/>
      <c r="JKZ130" s="409"/>
      <c r="JLA130" s="409"/>
      <c r="JLB130" s="409"/>
      <c r="JLC130" s="409"/>
      <c r="JLD130" s="409"/>
      <c r="JLE130" s="409"/>
      <c r="JLF130" s="409"/>
      <c r="JLG130" s="409"/>
      <c r="JLH130" s="409"/>
      <c r="JLI130" s="409"/>
      <c r="JLJ130" s="409"/>
      <c r="JLK130" s="409"/>
      <c r="JLL130" s="409"/>
      <c r="JLM130" s="409"/>
      <c r="JLN130" s="409"/>
      <c r="JLO130" s="409"/>
      <c r="JLP130" s="409"/>
      <c r="JLQ130" s="409"/>
      <c r="JLR130" s="409"/>
      <c r="JLS130" s="409"/>
      <c r="JLT130" s="409"/>
      <c r="JLU130" s="409"/>
      <c r="JLV130" s="409"/>
      <c r="JLW130" s="409"/>
      <c r="JLX130" s="409"/>
      <c r="JLY130" s="409"/>
      <c r="JLZ130" s="409"/>
      <c r="JMA130" s="409"/>
      <c r="JMB130" s="409"/>
      <c r="JMC130" s="409"/>
      <c r="JMD130" s="409"/>
      <c r="JME130" s="409"/>
      <c r="JMF130" s="409"/>
      <c r="JMG130" s="409"/>
      <c r="JMH130" s="409"/>
      <c r="JMI130" s="409"/>
      <c r="JMJ130" s="409"/>
      <c r="JMK130" s="409"/>
      <c r="JML130" s="409"/>
      <c r="JMM130" s="409"/>
      <c r="JMN130" s="409"/>
      <c r="JMO130" s="409"/>
      <c r="JMP130" s="409"/>
      <c r="JMQ130" s="409"/>
      <c r="JMR130" s="409"/>
      <c r="JMS130" s="409"/>
      <c r="JMT130" s="409"/>
      <c r="JMU130" s="409"/>
      <c r="JMV130" s="409"/>
      <c r="JMW130" s="409"/>
      <c r="JMX130" s="409"/>
      <c r="JMY130" s="409"/>
      <c r="JMZ130" s="409"/>
      <c r="JNA130" s="409"/>
      <c r="JNB130" s="409"/>
      <c r="JNC130" s="409"/>
      <c r="JND130" s="409"/>
      <c r="JNE130" s="409"/>
      <c r="JNF130" s="409"/>
      <c r="JNG130" s="409"/>
      <c r="JNH130" s="409"/>
      <c r="JNI130" s="409"/>
      <c r="JNJ130" s="409"/>
      <c r="JNK130" s="409"/>
      <c r="JNL130" s="409"/>
      <c r="JNM130" s="409"/>
      <c r="JNN130" s="409"/>
      <c r="JNO130" s="409"/>
      <c r="JNP130" s="409"/>
      <c r="JNQ130" s="409"/>
      <c r="JNR130" s="409"/>
      <c r="JNS130" s="409"/>
      <c r="JNT130" s="409"/>
      <c r="JNU130" s="409"/>
      <c r="JNV130" s="409"/>
      <c r="JNW130" s="409"/>
      <c r="JNX130" s="409"/>
      <c r="JNY130" s="409"/>
      <c r="JNZ130" s="409"/>
      <c r="JOA130" s="409"/>
      <c r="JOB130" s="409"/>
      <c r="JOC130" s="409"/>
      <c r="JOD130" s="409"/>
      <c r="JOE130" s="409"/>
      <c r="JOF130" s="409"/>
      <c r="JOG130" s="409"/>
      <c r="JOH130" s="409"/>
      <c r="JOI130" s="409"/>
      <c r="JOJ130" s="409"/>
      <c r="JOK130" s="409"/>
      <c r="JOL130" s="409"/>
      <c r="JOM130" s="409"/>
      <c r="JON130" s="409"/>
      <c r="JOO130" s="409"/>
      <c r="JOP130" s="409"/>
      <c r="JOQ130" s="409"/>
      <c r="JOR130" s="409"/>
      <c r="JOS130" s="409"/>
      <c r="JOT130" s="409"/>
      <c r="JOU130" s="409"/>
      <c r="JOV130" s="409"/>
      <c r="JOW130" s="409"/>
      <c r="JOX130" s="409"/>
      <c r="JOY130" s="409"/>
      <c r="JOZ130" s="409"/>
      <c r="JPA130" s="409"/>
      <c r="JPB130" s="409"/>
      <c r="JPC130" s="409"/>
      <c r="JPD130" s="409"/>
      <c r="JPE130" s="409"/>
      <c r="JPF130" s="409"/>
      <c r="JPG130" s="409"/>
      <c r="JPH130" s="409"/>
      <c r="JPI130" s="409"/>
      <c r="JPJ130" s="409"/>
      <c r="JPK130" s="409"/>
      <c r="JPL130" s="409"/>
      <c r="JPM130" s="409"/>
      <c r="JPN130" s="409"/>
      <c r="JPO130" s="409"/>
      <c r="JPP130" s="409"/>
      <c r="JPQ130" s="409"/>
      <c r="JPR130" s="409"/>
      <c r="JPS130" s="409"/>
      <c r="JPT130" s="409"/>
      <c r="JPU130" s="409"/>
      <c r="JPV130" s="409"/>
      <c r="JPW130" s="409"/>
      <c r="JPX130" s="409"/>
      <c r="JPY130" s="409"/>
      <c r="JPZ130" s="409"/>
      <c r="JQA130" s="409"/>
      <c r="JQB130" s="409"/>
      <c r="JQC130" s="409"/>
      <c r="JQD130" s="409"/>
      <c r="JQE130" s="409"/>
      <c r="JQF130" s="409"/>
      <c r="JQG130" s="409"/>
      <c r="JQH130" s="409"/>
      <c r="JQI130" s="409"/>
      <c r="JQJ130" s="409"/>
      <c r="JQK130" s="409"/>
      <c r="JQL130" s="409"/>
      <c r="JQM130" s="409"/>
      <c r="JQN130" s="409"/>
      <c r="JQO130" s="409"/>
      <c r="JQP130" s="409"/>
      <c r="JQQ130" s="409"/>
      <c r="JQR130" s="409"/>
      <c r="JQS130" s="409"/>
      <c r="JQT130" s="409"/>
      <c r="JQU130" s="409"/>
      <c r="JQV130" s="409"/>
      <c r="JQW130" s="409"/>
      <c r="JQX130" s="409"/>
      <c r="JQY130" s="409"/>
      <c r="JQZ130" s="409"/>
      <c r="JRA130" s="409"/>
      <c r="JRB130" s="409"/>
      <c r="JRC130" s="409"/>
      <c r="JRD130" s="409"/>
      <c r="JRE130" s="409"/>
      <c r="JRF130" s="409"/>
      <c r="JRG130" s="409"/>
      <c r="JRH130" s="409"/>
      <c r="JRI130" s="409"/>
      <c r="JRJ130" s="409"/>
      <c r="JRK130" s="409"/>
      <c r="JRL130" s="409"/>
      <c r="JRM130" s="409"/>
      <c r="JRN130" s="409"/>
      <c r="JRO130" s="409"/>
      <c r="JRP130" s="409"/>
      <c r="JRQ130" s="409"/>
      <c r="JRR130" s="409"/>
      <c r="JRS130" s="409"/>
      <c r="JRT130" s="409"/>
      <c r="JRU130" s="409"/>
      <c r="JRV130" s="409"/>
      <c r="JRW130" s="409"/>
      <c r="JRX130" s="409"/>
      <c r="JRY130" s="409"/>
      <c r="JRZ130" s="409"/>
      <c r="JSA130" s="409"/>
      <c r="JSB130" s="409"/>
      <c r="JSC130" s="409"/>
      <c r="JSD130" s="409"/>
      <c r="JSE130" s="409"/>
      <c r="JSF130" s="409"/>
      <c r="JSG130" s="409"/>
      <c r="JSH130" s="409"/>
      <c r="JSI130" s="409"/>
      <c r="JSJ130" s="409"/>
      <c r="JSK130" s="409"/>
      <c r="JSL130" s="409"/>
      <c r="JSM130" s="409"/>
      <c r="JSN130" s="409"/>
      <c r="JSO130" s="409"/>
      <c r="JSP130" s="409"/>
      <c r="JSQ130" s="409"/>
      <c r="JSR130" s="409"/>
      <c r="JSS130" s="409"/>
      <c r="JST130" s="409"/>
      <c r="JSU130" s="409"/>
      <c r="JSV130" s="409"/>
      <c r="JSW130" s="409"/>
      <c r="JSX130" s="409"/>
      <c r="JSY130" s="409"/>
      <c r="JSZ130" s="409"/>
      <c r="JTA130" s="409"/>
      <c r="JTB130" s="409"/>
      <c r="JTC130" s="409"/>
      <c r="JTD130" s="409"/>
      <c r="JTE130" s="409"/>
      <c r="JTF130" s="409"/>
      <c r="JTG130" s="409"/>
      <c r="JTH130" s="409"/>
      <c r="JTI130" s="409"/>
      <c r="JTJ130" s="409"/>
      <c r="JTK130" s="409"/>
      <c r="JTL130" s="409"/>
      <c r="JTM130" s="409"/>
      <c r="JTN130" s="409"/>
      <c r="JTO130" s="409"/>
      <c r="JTP130" s="409"/>
      <c r="JTQ130" s="409"/>
      <c r="JTR130" s="409"/>
      <c r="JTS130" s="409"/>
      <c r="JTT130" s="409"/>
      <c r="JTU130" s="409"/>
      <c r="JTV130" s="409"/>
      <c r="JTW130" s="409"/>
      <c r="JTX130" s="409"/>
      <c r="JTY130" s="409"/>
      <c r="JTZ130" s="409"/>
      <c r="JUA130" s="409"/>
      <c r="JUB130" s="409"/>
      <c r="JUC130" s="409"/>
      <c r="JUD130" s="409"/>
      <c r="JUE130" s="409"/>
      <c r="JUF130" s="409"/>
      <c r="JUG130" s="409"/>
      <c r="JUH130" s="409"/>
      <c r="JUI130" s="409"/>
      <c r="JUJ130" s="409"/>
      <c r="JUK130" s="409"/>
      <c r="JUL130" s="409"/>
      <c r="JUM130" s="409"/>
      <c r="JUN130" s="409"/>
      <c r="JUO130" s="409"/>
      <c r="JUP130" s="409"/>
      <c r="JUQ130" s="409"/>
      <c r="JUR130" s="409"/>
      <c r="JUS130" s="409"/>
      <c r="JUT130" s="409"/>
      <c r="JUU130" s="409"/>
      <c r="JUV130" s="409"/>
      <c r="JUW130" s="409"/>
      <c r="JUX130" s="409"/>
      <c r="JUY130" s="409"/>
      <c r="JUZ130" s="409"/>
      <c r="JVA130" s="409"/>
      <c r="JVB130" s="409"/>
      <c r="JVC130" s="409"/>
      <c r="JVD130" s="409"/>
      <c r="JVE130" s="409"/>
      <c r="JVF130" s="409"/>
      <c r="JVG130" s="409"/>
      <c r="JVH130" s="409"/>
      <c r="JVI130" s="409"/>
      <c r="JVJ130" s="409"/>
      <c r="JVK130" s="409"/>
      <c r="JVL130" s="409"/>
      <c r="JVM130" s="409"/>
      <c r="JVN130" s="409"/>
      <c r="JVO130" s="409"/>
      <c r="JVP130" s="409"/>
      <c r="JVQ130" s="409"/>
      <c r="JVR130" s="409"/>
      <c r="JVS130" s="409"/>
      <c r="JVT130" s="409"/>
      <c r="JVU130" s="409"/>
      <c r="JVV130" s="409"/>
      <c r="JVW130" s="409"/>
      <c r="JVX130" s="409"/>
      <c r="JVY130" s="409"/>
      <c r="JVZ130" s="409"/>
      <c r="JWA130" s="409"/>
      <c r="JWB130" s="409"/>
      <c r="JWC130" s="409"/>
      <c r="JWD130" s="409"/>
      <c r="JWE130" s="409"/>
      <c r="JWF130" s="409"/>
      <c r="JWG130" s="409"/>
      <c r="JWH130" s="409"/>
      <c r="JWI130" s="409"/>
      <c r="JWJ130" s="409"/>
      <c r="JWK130" s="409"/>
      <c r="JWL130" s="409"/>
      <c r="JWM130" s="409"/>
      <c r="JWN130" s="409"/>
      <c r="JWO130" s="409"/>
      <c r="JWP130" s="409"/>
      <c r="JWQ130" s="409"/>
      <c r="JWR130" s="409"/>
      <c r="JWS130" s="409"/>
      <c r="JWT130" s="409"/>
      <c r="JWU130" s="409"/>
      <c r="JWV130" s="409"/>
      <c r="JWW130" s="409"/>
      <c r="JWX130" s="409"/>
      <c r="JWY130" s="409"/>
      <c r="JWZ130" s="409"/>
      <c r="JXA130" s="409"/>
      <c r="JXB130" s="409"/>
      <c r="JXC130" s="409"/>
      <c r="JXD130" s="409"/>
      <c r="JXE130" s="409"/>
      <c r="JXF130" s="409"/>
      <c r="JXG130" s="409"/>
      <c r="JXH130" s="409"/>
      <c r="JXI130" s="409"/>
      <c r="JXJ130" s="409"/>
      <c r="JXK130" s="409"/>
      <c r="JXL130" s="409"/>
      <c r="JXM130" s="409"/>
      <c r="JXN130" s="409"/>
      <c r="JXO130" s="409"/>
      <c r="JXP130" s="409"/>
      <c r="JXQ130" s="409"/>
      <c r="JXR130" s="409"/>
      <c r="JXS130" s="409"/>
      <c r="JXT130" s="409"/>
      <c r="JXU130" s="409"/>
      <c r="JXV130" s="409"/>
      <c r="JXW130" s="409"/>
      <c r="JXX130" s="409"/>
      <c r="JXY130" s="409"/>
      <c r="JXZ130" s="409"/>
      <c r="JYA130" s="409"/>
      <c r="JYB130" s="409"/>
      <c r="JYC130" s="409"/>
      <c r="JYD130" s="409"/>
      <c r="JYE130" s="409"/>
      <c r="JYF130" s="409"/>
      <c r="JYG130" s="409"/>
      <c r="JYH130" s="409"/>
      <c r="JYI130" s="409"/>
      <c r="JYJ130" s="409"/>
      <c r="JYK130" s="409"/>
      <c r="JYL130" s="409"/>
      <c r="JYM130" s="409"/>
      <c r="JYN130" s="409"/>
      <c r="JYO130" s="409"/>
      <c r="JYP130" s="409"/>
      <c r="JYQ130" s="409"/>
      <c r="JYR130" s="409"/>
      <c r="JYS130" s="409"/>
      <c r="JYT130" s="409"/>
      <c r="JYU130" s="409"/>
      <c r="JYV130" s="409"/>
      <c r="JYW130" s="409"/>
      <c r="JYX130" s="409"/>
      <c r="JYY130" s="409"/>
      <c r="JYZ130" s="409"/>
      <c r="JZA130" s="409"/>
      <c r="JZB130" s="409"/>
      <c r="JZC130" s="409"/>
      <c r="JZD130" s="409"/>
      <c r="JZE130" s="409"/>
      <c r="JZF130" s="409"/>
      <c r="JZG130" s="409"/>
      <c r="JZH130" s="409"/>
      <c r="JZI130" s="409"/>
      <c r="JZJ130" s="409"/>
      <c r="JZK130" s="409"/>
      <c r="JZL130" s="409"/>
      <c r="JZM130" s="409"/>
      <c r="JZN130" s="409"/>
      <c r="JZO130" s="409"/>
      <c r="JZP130" s="409"/>
      <c r="JZQ130" s="409"/>
      <c r="JZR130" s="409"/>
      <c r="JZS130" s="409"/>
      <c r="JZT130" s="409"/>
      <c r="JZU130" s="409"/>
      <c r="JZV130" s="409"/>
      <c r="JZW130" s="409"/>
      <c r="JZX130" s="409"/>
      <c r="JZY130" s="409"/>
      <c r="JZZ130" s="409"/>
      <c r="KAA130" s="409"/>
      <c r="KAB130" s="409"/>
      <c r="KAC130" s="409"/>
      <c r="KAD130" s="409"/>
      <c r="KAE130" s="409"/>
      <c r="KAF130" s="409"/>
      <c r="KAG130" s="409"/>
      <c r="KAH130" s="409"/>
      <c r="KAI130" s="409"/>
      <c r="KAJ130" s="409"/>
      <c r="KAK130" s="409"/>
      <c r="KAL130" s="409"/>
      <c r="KAM130" s="409"/>
      <c r="KAN130" s="409"/>
      <c r="KAO130" s="409"/>
      <c r="KAP130" s="409"/>
      <c r="KAQ130" s="409"/>
      <c r="KAR130" s="409"/>
      <c r="KAS130" s="409"/>
      <c r="KAT130" s="409"/>
      <c r="KAU130" s="409"/>
      <c r="KAV130" s="409"/>
      <c r="KAW130" s="409"/>
      <c r="KAX130" s="409"/>
      <c r="KAY130" s="409"/>
      <c r="KAZ130" s="409"/>
      <c r="KBA130" s="409"/>
      <c r="KBB130" s="409"/>
      <c r="KBC130" s="409"/>
      <c r="KBD130" s="409"/>
      <c r="KBE130" s="409"/>
      <c r="KBF130" s="409"/>
      <c r="KBG130" s="409"/>
      <c r="KBH130" s="409"/>
      <c r="KBI130" s="409"/>
      <c r="KBJ130" s="409"/>
      <c r="KBK130" s="409"/>
      <c r="KBL130" s="409"/>
      <c r="KBM130" s="409"/>
      <c r="KBN130" s="409"/>
      <c r="KBO130" s="409"/>
      <c r="KBP130" s="409"/>
      <c r="KBQ130" s="409"/>
      <c r="KBR130" s="409"/>
      <c r="KBS130" s="409"/>
      <c r="KBT130" s="409"/>
      <c r="KBU130" s="409"/>
      <c r="KBV130" s="409"/>
      <c r="KBW130" s="409"/>
      <c r="KBX130" s="409"/>
      <c r="KBY130" s="409"/>
      <c r="KBZ130" s="409"/>
      <c r="KCA130" s="409"/>
      <c r="KCB130" s="409"/>
      <c r="KCC130" s="409"/>
      <c r="KCD130" s="409"/>
      <c r="KCE130" s="409"/>
      <c r="KCF130" s="409"/>
      <c r="KCG130" s="409"/>
      <c r="KCH130" s="409"/>
      <c r="KCI130" s="409"/>
      <c r="KCJ130" s="409"/>
      <c r="KCK130" s="409"/>
      <c r="KCL130" s="409"/>
      <c r="KCM130" s="409"/>
      <c r="KCN130" s="409"/>
      <c r="KCO130" s="409"/>
      <c r="KCP130" s="409"/>
      <c r="KCQ130" s="409"/>
      <c r="KCR130" s="409"/>
      <c r="KCS130" s="409"/>
      <c r="KCT130" s="409"/>
      <c r="KCU130" s="409"/>
      <c r="KCV130" s="409"/>
      <c r="KCW130" s="409"/>
      <c r="KCX130" s="409"/>
      <c r="KCY130" s="409"/>
      <c r="KCZ130" s="409"/>
      <c r="KDA130" s="409"/>
      <c r="KDB130" s="409"/>
      <c r="KDC130" s="409"/>
      <c r="KDD130" s="409"/>
      <c r="KDE130" s="409"/>
      <c r="KDF130" s="409"/>
      <c r="KDG130" s="409"/>
      <c r="KDH130" s="409"/>
      <c r="KDI130" s="409"/>
      <c r="KDJ130" s="409"/>
      <c r="KDK130" s="409"/>
      <c r="KDL130" s="409"/>
      <c r="KDM130" s="409"/>
      <c r="KDN130" s="409"/>
      <c r="KDO130" s="409"/>
      <c r="KDP130" s="409"/>
      <c r="KDQ130" s="409"/>
      <c r="KDR130" s="409"/>
      <c r="KDS130" s="409"/>
      <c r="KDT130" s="409"/>
      <c r="KDU130" s="409"/>
      <c r="KDV130" s="409"/>
      <c r="KDW130" s="409"/>
      <c r="KDX130" s="409"/>
      <c r="KDY130" s="409"/>
      <c r="KDZ130" s="409"/>
      <c r="KEA130" s="409"/>
      <c r="KEB130" s="409"/>
      <c r="KEC130" s="409"/>
      <c r="KED130" s="409"/>
      <c r="KEE130" s="409"/>
      <c r="KEF130" s="409"/>
      <c r="KEG130" s="409"/>
      <c r="KEH130" s="409"/>
      <c r="KEI130" s="409"/>
      <c r="KEJ130" s="409"/>
      <c r="KEK130" s="409"/>
      <c r="KEL130" s="409"/>
      <c r="KEM130" s="409"/>
      <c r="KEN130" s="409"/>
      <c r="KEO130" s="409"/>
      <c r="KEP130" s="409"/>
      <c r="KEQ130" s="409"/>
      <c r="KER130" s="409"/>
      <c r="KES130" s="409"/>
      <c r="KET130" s="409"/>
      <c r="KEU130" s="409"/>
      <c r="KEV130" s="409"/>
      <c r="KEW130" s="409"/>
      <c r="KEX130" s="409"/>
      <c r="KEY130" s="409"/>
      <c r="KEZ130" s="409"/>
      <c r="KFA130" s="409"/>
      <c r="KFB130" s="409"/>
      <c r="KFC130" s="409"/>
      <c r="KFD130" s="409"/>
      <c r="KFE130" s="409"/>
      <c r="KFF130" s="409"/>
      <c r="KFG130" s="409"/>
      <c r="KFH130" s="409"/>
      <c r="KFI130" s="409"/>
      <c r="KFJ130" s="409"/>
      <c r="KFK130" s="409"/>
      <c r="KFL130" s="409"/>
      <c r="KFM130" s="409"/>
      <c r="KFN130" s="409"/>
      <c r="KFO130" s="409"/>
      <c r="KFP130" s="409"/>
      <c r="KFQ130" s="409"/>
      <c r="KFR130" s="409"/>
      <c r="KFS130" s="409"/>
      <c r="KFT130" s="409"/>
      <c r="KFU130" s="409"/>
      <c r="KFV130" s="409"/>
      <c r="KFW130" s="409"/>
      <c r="KFX130" s="409"/>
      <c r="KFY130" s="409"/>
      <c r="KFZ130" s="409"/>
      <c r="KGA130" s="409"/>
      <c r="KGB130" s="409"/>
      <c r="KGC130" s="409"/>
      <c r="KGD130" s="409"/>
      <c r="KGE130" s="409"/>
      <c r="KGF130" s="409"/>
      <c r="KGG130" s="409"/>
      <c r="KGH130" s="409"/>
      <c r="KGI130" s="409"/>
      <c r="KGJ130" s="409"/>
      <c r="KGK130" s="409"/>
      <c r="KGL130" s="409"/>
      <c r="KGM130" s="409"/>
      <c r="KGN130" s="409"/>
      <c r="KGO130" s="409"/>
      <c r="KGP130" s="409"/>
      <c r="KGQ130" s="409"/>
      <c r="KGR130" s="409"/>
      <c r="KGS130" s="409"/>
      <c r="KGT130" s="409"/>
      <c r="KGU130" s="409"/>
      <c r="KGV130" s="409"/>
      <c r="KGW130" s="409"/>
      <c r="KGX130" s="409"/>
      <c r="KGY130" s="409"/>
      <c r="KGZ130" s="409"/>
      <c r="KHA130" s="409"/>
      <c r="KHB130" s="409"/>
      <c r="KHC130" s="409"/>
      <c r="KHD130" s="409"/>
      <c r="KHE130" s="409"/>
      <c r="KHF130" s="409"/>
      <c r="KHG130" s="409"/>
      <c r="KHH130" s="409"/>
      <c r="KHI130" s="409"/>
      <c r="KHJ130" s="409"/>
      <c r="KHK130" s="409"/>
      <c r="KHL130" s="409"/>
      <c r="KHM130" s="409"/>
      <c r="KHN130" s="409"/>
      <c r="KHO130" s="409"/>
      <c r="KHP130" s="409"/>
      <c r="KHQ130" s="409"/>
      <c r="KHR130" s="409"/>
      <c r="KHS130" s="409"/>
      <c r="KHT130" s="409"/>
      <c r="KHU130" s="409"/>
      <c r="KHV130" s="409"/>
      <c r="KHW130" s="409"/>
      <c r="KHX130" s="409"/>
      <c r="KHY130" s="409"/>
      <c r="KHZ130" s="409"/>
      <c r="KIA130" s="409"/>
      <c r="KIB130" s="409"/>
      <c r="KIC130" s="409"/>
      <c r="KID130" s="409"/>
      <c r="KIE130" s="409"/>
      <c r="KIF130" s="409"/>
      <c r="KIG130" s="409"/>
      <c r="KIH130" s="409"/>
      <c r="KII130" s="409"/>
      <c r="KIJ130" s="409"/>
      <c r="KIK130" s="409"/>
      <c r="KIL130" s="409"/>
      <c r="KIM130" s="409"/>
      <c r="KIN130" s="409"/>
      <c r="KIO130" s="409"/>
      <c r="KIP130" s="409"/>
      <c r="KIQ130" s="409"/>
      <c r="KIR130" s="409"/>
      <c r="KIS130" s="409"/>
      <c r="KIT130" s="409"/>
      <c r="KIU130" s="409"/>
      <c r="KIV130" s="409"/>
      <c r="KIW130" s="409"/>
      <c r="KIX130" s="409"/>
      <c r="KIY130" s="409"/>
      <c r="KIZ130" s="409"/>
      <c r="KJA130" s="409"/>
      <c r="KJB130" s="409"/>
      <c r="KJC130" s="409"/>
      <c r="KJD130" s="409"/>
      <c r="KJE130" s="409"/>
      <c r="KJF130" s="409"/>
      <c r="KJG130" s="409"/>
      <c r="KJH130" s="409"/>
      <c r="KJI130" s="409"/>
      <c r="KJJ130" s="409"/>
      <c r="KJK130" s="409"/>
      <c r="KJL130" s="409"/>
      <c r="KJM130" s="409"/>
      <c r="KJN130" s="409"/>
      <c r="KJO130" s="409"/>
      <c r="KJP130" s="409"/>
      <c r="KJQ130" s="409"/>
      <c r="KJR130" s="409"/>
      <c r="KJS130" s="409"/>
      <c r="KJT130" s="409"/>
      <c r="KJU130" s="409"/>
      <c r="KJV130" s="409"/>
      <c r="KJW130" s="409"/>
      <c r="KJX130" s="409"/>
      <c r="KJY130" s="409"/>
      <c r="KJZ130" s="409"/>
      <c r="KKA130" s="409"/>
      <c r="KKB130" s="409"/>
      <c r="KKC130" s="409"/>
      <c r="KKD130" s="409"/>
      <c r="KKE130" s="409"/>
      <c r="KKF130" s="409"/>
      <c r="KKG130" s="409"/>
      <c r="KKH130" s="409"/>
      <c r="KKI130" s="409"/>
      <c r="KKJ130" s="409"/>
      <c r="KKK130" s="409"/>
      <c r="KKL130" s="409"/>
      <c r="KKM130" s="409"/>
      <c r="KKN130" s="409"/>
      <c r="KKO130" s="409"/>
      <c r="KKP130" s="409"/>
      <c r="KKQ130" s="409"/>
      <c r="KKR130" s="409"/>
      <c r="KKS130" s="409"/>
      <c r="KKT130" s="409"/>
      <c r="KKU130" s="409"/>
      <c r="KKV130" s="409"/>
      <c r="KKW130" s="409"/>
      <c r="KKX130" s="409"/>
      <c r="KKY130" s="409"/>
      <c r="KKZ130" s="409"/>
      <c r="KLA130" s="409"/>
      <c r="KLB130" s="409"/>
      <c r="KLC130" s="409"/>
      <c r="KLD130" s="409"/>
      <c r="KLE130" s="409"/>
      <c r="KLF130" s="409"/>
      <c r="KLG130" s="409"/>
      <c r="KLH130" s="409"/>
      <c r="KLI130" s="409"/>
      <c r="KLJ130" s="409"/>
      <c r="KLK130" s="409"/>
      <c r="KLL130" s="409"/>
      <c r="KLM130" s="409"/>
      <c r="KLN130" s="409"/>
      <c r="KLO130" s="409"/>
      <c r="KLP130" s="409"/>
      <c r="KLQ130" s="409"/>
      <c r="KLR130" s="409"/>
      <c r="KLS130" s="409"/>
      <c r="KLT130" s="409"/>
      <c r="KLU130" s="409"/>
      <c r="KLV130" s="409"/>
      <c r="KLW130" s="409"/>
      <c r="KLX130" s="409"/>
      <c r="KLY130" s="409"/>
      <c r="KLZ130" s="409"/>
      <c r="KMA130" s="409"/>
      <c r="KMB130" s="409"/>
      <c r="KMC130" s="409"/>
      <c r="KMD130" s="409"/>
      <c r="KME130" s="409"/>
      <c r="KMF130" s="409"/>
      <c r="KMG130" s="409"/>
      <c r="KMH130" s="409"/>
      <c r="KMI130" s="409"/>
      <c r="KMJ130" s="409"/>
      <c r="KMK130" s="409"/>
      <c r="KML130" s="409"/>
      <c r="KMM130" s="409"/>
      <c r="KMN130" s="409"/>
      <c r="KMO130" s="409"/>
      <c r="KMP130" s="409"/>
      <c r="KMQ130" s="409"/>
      <c r="KMR130" s="409"/>
      <c r="KMS130" s="409"/>
      <c r="KMT130" s="409"/>
      <c r="KMU130" s="409"/>
      <c r="KMV130" s="409"/>
      <c r="KMW130" s="409"/>
      <c r="KMX130" s="409"/>
      <c r="KMY130" s="409"/>
      <c r="KMZ130" s="409"/>
      <c r="KNA130" s="409"/>
      <c r="KNB130" s="409"/>
      <c r="KNC130" s="409"/>
      <c r="KND130" s="409"/>
      <c r="KNE130" s="409"/>
      <c r="KNF130" s="409"/>
      <c r="KNG130" s="409"/>
      <c r="KNH130" s="409"/>
      <c r="KNI130" s="409"/>
      <c r="KNJ130" s="409"/>
      <c r="KNK130" s="409"/>
      <c r="KNL130" s="409"/>
      <c r="KNM130" s="409"/>
      <c r="KNN130" s="409"/>
      <c r="KNO130" s="409"/>
      <c r="KNP130" s="409"/>
      <c r="KNQ130" s="409"/>
      <c r="KNR130" s="409"/>
      <c r="KNS130" s="409"/>
      <c r="KNT130" s="409"/>
      <c r="KNU130" s="409"/>
      <c r="KNV130" s="409"/>
      <c r="KNW130" s="409"/>
      <c r="KNX130" s="409"/>
      <c r="KNY130" s="409"/>
      <c r="KNZ130" s="409"/>
      <c r="KOA130" s="409"/>
      <c r="KOB130" s="409"/>
      <c r="KOC130" s="409"/>
      <c r="KOD130" s="409"/>
      <c r="KOE130" s="409"/>
      <c r="KOF130" s="409"/>
      <c r="KOG130" s="409"/>
      <c r="KOH130" s="409"/>
      <c r="KOI130" s="409"/>
      <c r="KOJ130" s="409"/>
      <c r="KOK130" s="409"/>
      <c r="KOL130" s="409"/>
      <c r="KOM130" s="409"/>
      <c r="KON130" s="409"/>
      <c r="KOO130" s="409"/>
      <c r="KOP130" s="409"/>
      <c r="KOQ130" s="409"/>
      <c r="KOR130" s="409"/>
      <c r="KOS130" s="409"/>
      <c r="KOT130" s="409"/>
      <c r="KOU130" s="409"/>
      <c r="KOV130" s="409"/>
      <c r="KOW130" s="409"/>
      <c r="KOX130" s="409"/>
      <c r="KOY130" s="409"/>
      <c r="KOZ130" s="409"/>
      <c r="KPA130" s="409"/>
      <c r="KPB130" s="409"/>
      <c r="KPC130" s="409"/>
      <c r="KPD130" s="409"/>
      <c r="KPE130" s="409"/>
      <c r="KPF130" s="409"/>
      <c r="KPG130" s="409"/>
      <c r="KPH130" s="409"/>
      <c r="KPI130" s="409"/>
      <c r="KPJ130" s="409"/>
      <c r="KPK130" s="409"/>
      <c r="KPL130" s="409"/>
      <c r="KPM130" s="409"/>
      <c r="KPN130" s="409"/>
      <c r="KPO130" s="409"/>
      <c r="KPP130" s="409"/>
      <c r="KPQ130" s="409"/>
      <c r="KPR130" s="409"/>
      <c r="KPS130" s="409"/>
      <c r="KPT130" s="409"/>
      <c r="KPU130" s="409"/>
      <c r="KPV130" s="409"/>
      <c r="KPW130" s="409"/>
      <c r="KPX130" s="409"/>
      <c r="KPY130" s="409"/>
      <c r="KPZ130" s="409"/>
      <c r="KQA130" s="409"/>
      <c r="KQB130" s="409"/>
      <c r="KQC130" s="409"/>
      <c r="KQD130" s="409"/>
      <c r="KQE130" s="409"/>
      <c r="KQF130" s="409"/>
      <c r="KQG130" s="409"/>
      <c r="KQH130" s="409"/>
      <c r="KQI130" s="409"/>
      <c r="KQJ130" s="409"/>
      <c r="KQK130" s="409"/>
      <c r="KQL130" s="409"/>
      <c r="KQM130" s="409"/>
      <c r="KQN130" s="409"/>
      <c r="KQO130" s="409"/>
      <c r="KQP130" s="409"/>
      <c r="KQQ130" s="409"/>
      <c r="KQR130" s="409"/>
      <c r="KQS130" s="409"/>
      <c r="KQT130" s="409"/>
      <c r="KQU130" s="409"/>
      <c r="KQV130" s="409"/>
      <c r="KQW130" s="409"/>
      <c r="KQX130" s="409"/>
      <c r="KQY130" s="409"/>
      <c r="KQZ130" s="409"/>
      <c r="KRA130" s="409"/>
      <c r="KRB130" s="409"/>
      <c r="KRC130" s="409"/>
      <c r="KRD130" s="409"/>
      <c r="KRE130" s="409"/>
      <c r="KRF130" s="409"/>
      <c r="KRG130" s="409"/>
      <c r="KRH130" s="409"/>
      <c r="KRI130" s="409"/>
      <c r="KRJ130" s="409"/>
      <c r="KRK130" s="409"/>
      <c r="KRL130" s="409"/>
      <c r="KRM130" s="409"/>
      <c r="KRN130" s="409"/>
      <c r="KRO130" s="409"/>
      <c r="KRP130" s="409"/>
      <c r="KRQ130" s="409"/>
      <c r="KRR130" s="409"/>
      <c r="KRS130" s="409"/>
      <c r="KRT130" s="409"/>
      <c r="KRU130" s="409"/>
      <c r="KRV130" s="409"/>
      <c r="KRW130" s="409"/>
      <c r="KRX130" s="409"/>
      <c r="KRY130" s="409"/>
      <c r="KRZ130" s="409"/>
      <c r="KSA130" s="409"/>
      <c r="KSB130" s="409"/>
      <c r="KSC130" s="409"/>
      <c r="KSD130" s="409"/>
      <c r="KSE130" s="409"/>
      <c r="KSF130" s="409"/>
      <c r="KSG130" s="409"/>
      <c r="KSH130" s="409"/>
      <c r="KSI130" s="409"/>
      <c r="KSJ130" s="409"/>
      <c r="KSK130" s="409"/>
      <c r="KSL130" s="409"/>
      <c r="KSM130" s="409"/>
      <c r="KSN130" s="409"/>
      <c r="KSO130" s="409"/>
      <c r="KSP130" s="409"/>
      <c r="KSQ130" s="409"/>
      <c r="KSR130" s="409"/>
      <c r="KSS130" s="409"/>
      <c r="KST130" s="409"/>
      <c r="KSU130" s="409"/>
      <c r="KSV130" s="409"/>
      <c r="KSW130" s="409"/>
      <c r="KSX130" s="409"/>
      <c r="KSY130" s="409"/>
      <c r="KSZ130" s="409"/>
      <c r="KTA130" s="409"/>
      <c r="KTB130" s="409"/>
      <c r="KTC130" s="409"/>
      <c r="KTD130" s="409"/>
      <c r="KTE130" s="409"/>
      <c r="KTF130" s="409"/>
      <c r="KTG130" s="409"/>
      <c r="KTH130" s="409"/>
      <c r="KTI130" s="409"/>
      <c r="KTJ130" s="409"/>
      <c r="KTK130" s="409"/>
      <c r="KTL130" s="409"/>
      <c r="KTM130" s="409"/>
      <c r="KTN130" s="409"/>
      <c r="KTO130" s="409"/>
      <c r="KTP130" s="409"/>
      <c r="KTQ130" s="409"/>
      <c r="KTR130" s="409"/>
      <c r="KTS130" s="409"/>
      <c r="KTT130" s="409"/>
      <c r="KTU130" s="409"/>
      <c r="KTV130" s="409"/>
      <c r="KTW130" s="409"/>
      <c r="KTX130" s="409"/>
      <c r="KTY130" s="409"/>
      <c r="KTZ130" s="409"/>
      <c r="KUA130" s="409"/>
      <c r="KUB130" s="409"/>
      <c r="KUC130" s="409"/>
      <c r="KUD130" s="409"/>
      <c r="KUE130" s="409"/>
      <c r="KUF130" s="409"/>
      <c r="KUG130" s="409"/>
      <c r="KUH130" s="409"/>
      <c r="KUI130" s="409"/>
      <c r="KUJ130" s="409"/>
      <c r="KUK130" s="409"/>
      <c r="KUL130" s="409"/>
      <c r="KUM130" s="409"/>
      <c r="KUN130" s="409"/>
      <c r="KUO130" s="409"/>
      <c r="KUP130" s="409"/>
      <c r="KUQ130" s="409"/>
      <c r="KUR130" s="409"/>
      <c r="KUS130" s="409"/>
      <c r="KUT130" s="409"/>
      <c r="KUU130" s="409"/>
      <c r="KUV130" s="409"/>
      <c r="KUW130" s="409"/>
      <c r="KUX130" s="409"/>
      <c r="KUY130" s="409"/>
      <c r="KUZ130" s="409"/>
      <c r="KVA130" s="409"/>
      <c r="KVB130" s="409"/>
      <c r="KVC130" s="409"/>
      <c r="KVD130" s="409"/>
      <c r="KVE130" s="409"/>
      <c r="KVF130" s="409"/>
      <c r="KVG130" s="409"/>
      <c r="KVH130" s="409"/>
      <c r="KVI130" s="409"/>
      <c r="KVJ130" s="409"/>
      <c r="KVK130" s="409"/>
      <c r="KVL130" s="409"/>
      <c r="KVM130" s="409"/>
      <c r="KVN130" s="409"/>
      <c r="KVO130" s="409"/>
      <c r="KVP130" s="409"/>
      <c r="KVQ130" s="409"/>
      <c r="KVR130" s="409"/>
      <c r="KVS130" s="409"/>
      <c r="KVT130" s="409"/>
      <c r="KVU130" s="409"/>
      <c r="KVV130" s="409"/>
      <c r="KVW130" s="409"/>
      <c r="KVX130" s="409"/>
      <c r="KVY130" s="409"/>
      <c r="KVZ130" s="409"/>
      <c r="KWA130" s="409"/>
      <c r="KWB130" s="409"/>
      <c r="KWC130" s="409"/>
      <c r="KWD130" s="409"/>
      <c r="KWE130" s="409"/>
      <c r="KWF130" s="409"/>
      <c r="KWG130" s="409"/>
      <c r="KWH130" s="409"/>
      <c r="KWI130" s="409"/>
      <c r="KWJ130" s="409"/>
      <c r="KWK130" s="409"/>
      <c r="KWL130" s="409"/>
      <c r="KWM130" s="409"/>
      <c r="KWN130" s="409"/>
      <c r="KWO130" s="409"/>
      <c r="KWP130" s="409"/>
      <c r="KWQ130" s="409"/>
      <c r="KWR130" s="409"/>
      <c r="KWS130" s="409"/>
      <c r="KWT130" s="409"/>
      <c r="KWU130" s="409"/>
      <c r="KWV130" s="409"/>
      <c r="KWW130" s="409"/>
      <c r="KWX130" s="409"/>
      <c r="KWY130" s="409"/>
      <c r="KWZ130" s="409"/>
      <c r="KXA130" s="409"/>
      <c r="KXB130" s="409"/>
      <c r="KXC130" s="409"/>
      <c r="KXD130" s="409"/>
      <c r="KXE130" s="409"/>
      <c r="KXF130" s="409"/>
      <c r="KXG130" s="409"/>
      <c r="KXH130" s="409"/>
      <c r="KXI130" s="409"/>
      <c r="KXJ130" s="409"/>
      <c r="KXK130" s="409"/>
      <c r="KXL130" s="409"/>
      <c r="KXM130" s="409"/>
      <c r="KXN130" s="409"/>
      <c r="KXO130" s="409"/>
      <c r="KXP130" s="409"/>
      <c r="KXQ130" s="409"/>
      <c r="KXR130" s="409"/>
      <c r="KXS130" s="409"/>
      <c r="KXT130" s="409"/>
      <c r="KXU130" s="409"/>
      <c r="KXV130" s="409"/>
      <c r="KXW130" s="409"/>
      <c r="KXX130" s="409"/>
      <c r="KXY130" s="409"/>
      <c r="KXZ130" s="409"/>
      <c r="KYA130" s="409"/>
      <c r="KYB130" s="409"/>
      <c r="KYC130" s="409"/>
      <c r="KYD130" s="409"/>
      <c r="KYE130" s="409"/>
      <c r="KYF130" s="409"/>
      <c r="KYG130" s="409"/>
      <c r="KYH130" s="409"/>
      <c r="KYI130" s="409"/>
      <c r="KYJ130" s="409"/>
      <c r="KYK130" s="409"/>
      <c r="KYL130" s="409"/>
      <c r="KYM130" s="409"/>
      <c r="KYN130" s="409"/>
      <c r="KYO130" s="409"/>
      <c r="KYP130" s="409"/>
      <c r="KYQ130" s="409"/>
      <c r="KYR130" s="409"/>
      <c r="KYS130" s="409"/>
      <c r="KYT130" s="409"/>
      <c r="KYU130" s="409"/>
      <c r="KYV130" s="409"/>
      <c r="KYW130" s="409"/>
      <c r="KYX130" s="409"/>
      <c r="KYY130" s="409"/>
      <c r="KYZ130" s="409"/>
      <c r="KZA130" s="409"/>
      <c r="KZB130" s="409"/>
      <c r="KZC130" s="409"/>
      <c r="KZD130" s="409"/>
      <c r="KZE130" s="409"/>
      <c r="KZF130" s="409"/>
      <c r="KZG130" s="409"/>
      <c r="KZH130" s="409"/>
      <c r="KZI130" s="409"/>
      <c r="KZJ130" s="409"/>
      <c r="KZK130" s="409"/>
      <c r="KZL130" s="409"/>
      <c r="KZM130" s="409"/>
      <c r="KZN130" s="409"/>
      <c r="KZO130" s="409"/>
      <c r="KZP130" s="409"/>
      <c r="KZQ130" s="409"/>
      <c r="KZR130" s="409"/>
      <c r="KZS130" s="409"/>
      <c r="KZT130" s="409"/>
      <c r="KZU130" s="409"/>
      <c r="KZV130" s="409"/>
      <c r="KZW130" s="409"/>
      <c r="KZX130" s="409"/>
      <c r="KZY130" s="409"/>
      <c r="KZZ130" s="409"/>
      <c r="LAA130" s="409"/>
      <c r="LAB130" s="409"/>
      <c r="LAC130" s="409"/>
      <c r="LAD130" s="409"/>
      <c r="LAE130" s="409"/>
      <c r="LAF130" s="409"/>
      <c r="LAG130" s="409"/>
      <c r="LAH130" s="409"/>
      <c r="LAI130" s="409"/>
      <c r="LAJ130" s="409"/>
      <c r="LAK130" s="409"/>
      <c r="LAL130" s="409"/>
      <c r="LAM130" s="409"/>
      <c r="LAN130" s="409"/>
      <c r="LAO130" s="409"/>
      <c r="LAP130" s="409"/>
      <c r="LAQ130" s="409"/>
      <c r="LAR130" s="409"/>
      <c r="LAS130" s="409"/>
      <c r="LAT130" s="409"/>
      <c r="LAU130" s="409"/>
      <c r="LAV130" s="409"/>
      <c r="LAW130" s="409"/>
      <c r="LAX130" s="409"/>
      <c r="LAY130" s="409"/>
      <c r="LAZ130" s="409"/>
      <c r="LBA130" s="409"/>
      <c r="LBB130" s="409"/>
      <c r="LBC130" s="409"/>
      <c r="LBD130" s="409"/>
      <c r="LBE130" s="409"/>
      <c r="LBF130" s="409"/>
      <c r="LBG130" s="409"/>
      <c r="LBH130" s="409"/>
      <c r="LBI130" s="409"/>
      <c r="LBJ130" s="409"/>
      <c r="LBK130" s="409"/>
      <c r="LBL130" s="409"/>
      <c r="LBM130" s="409"/>
      <c r="LBN130" s="409"/>
      <c r="LBO130" s="409"/>
      <c r="LBP130" s="409"/>
      <c r="LBQ130" s="409"/>
      <c r="LBR130" s="409"/>
      <c r="LBS130" s="409"/>
      <c r="LBT130" s="409"/>
      <c r="LBU130" s="409"/>
      <c r="LBV130" s="409"/>
      <c r="LBW130" s="409"/>
      <c r="LBX130" s="409"/>
      <c r="LBY130" s="409"/>
      <c r="LBZ130" s="409"/>
      <c r="LCA130" s="409"/>
      <c r="LCB130" s="409"/>
      <c r="LCC130" s="409"/>
      <c r="LCD130" s="409"/>
      <c r="LCE130" s="409"/>
      <c r="LCF130" s="409"/>
      <c r="LCG130" s="409"/>
      <c r="LCH130" s="409"/>
      <c r="LCI130" s="409"/>
      <c r="LCJ130" s="409"/>
      <c r="LCK130" s="409"/>
      <c r="LCL130" s="409"/>
      <c r="LCM130" s="409"/>
      <c r="LCN130" s="409"/>
      <c r="LCO130" s="409"/>
      <c r="LCP130" s="409"/>
      <c r="LCQ130" s="409"/>
      <c r="LCR130" s="409"/>
      <c r="LCS130" s="409"/>
      <c r="LCT130" s="409"/>
      <c r="LCU130" s="409"/>
      <c r="LCV130" s="409"/>
      <c r="LCW130" s="409"/>
      <c r="LCX130" s="409"/>
      <c r="LCY130" s="409"/>
      <c r="LCZ130" s="409"/>
      <c r="LDA130" s="409"/>
      <c r="LDB130" s="409"/>
      <c r="LDC130" s="409"/>
      <c r="LDD130" s="409"/>
      <c r="LDE130" s="409"/>
      <c r="LDF130" s="409"/>
      <c r="LDG130" s="409"/>
      <c r="LDH130" s="409"/>
      <c r="LDI130" s="409"/>
      <c r="LDJ130" s="409"/>
      <c r="LDK130" s="409"/>
      <c r="LDL130" s="409"/>
      <c r="LDM130" s="409"/>
      <c r="LDN130" s="409"/>
      <c r="LDO130" s="409"/>
      <c r="LDP130" s="409"/>
      <c r="LDQ130" s="409"/>
      <c r="LDR130" s="409"/>
      <c r="LDS130" s="409"/>
      <c r="LDT130" s="409"/>
      <c r="LDU130" s="409"/>
      <c r="LDV130" s="409"/>
      <c r="LDW130" s="409"/>
      <c r="LDX130" s="409"/>
      <c r="LDY130" s="409"/>
      <c r="LDZ130" s="409"/>
      <c r="LEA130" s="409"/>
      <c r="LEB130" s="409"/>
      <c r="LEC130" s="409"/>
      <c r="LED130" s="409"/>
      <c r="LEE130" s="409"/>
      <c r="LEF130" s="409"/>
      <c r="LEG130" s="409"/>
      <c r="LEH130" s="409"/>
      <c r="LEI130" s="409"/>
      <c r="LEJ130" s="409"/>
      <c r="LEK130" s="409"/>
      <c r="LEL130" s="409"/>
      <c r="LEM130" s="409"/>
      <c r="LEN130" s="409"/>
      <c r="LEO130" s="409"/>
      <c r="LEP130" s="409"/>
      <c r="LEQ130" s="409"/>
      <c r="LER130" s="409"/>
      <c r="LES130" s="409"/>
      <c r="LET130" s="409"/>
      <c r="LEU130" s="409"/>
      <c r="LEV130" s="409"/>
      <c r="LEW130" s="409"/>
      <c r="LEX130" s="409"/>
      <c r="LEY130" s="409"/>
      <c r="LEZ130" s="409"/>
      <c r="LFA130" s="409"/>
      <c r="LFB130" s="409"/>
      <c r="LFC130" s="409"/>
      <c r="LFD130" s="409"/>
      <c r="LFE130" s="409"/>
      <c r="LFF130" s="409"/>
      <c r="LFG130" s="409"/>
      <c r="LFH130" s="409"/>
      <c r="LFI130" s="409"/>
      <c r="LFJ130" s="409"/>
      <c r="LFK130" s="409"/>
      <c r="LFL130" s="409"/>
      <c r="LFM130" s="409"/>
      <c r="LFN130" s="409"/>
      <c r="LFO130" s="409"/>
      <c r="LFP130" s="409"/>
      <c r="LFQ130" s="409"/>
      <c r="LFR130" s="409"/>
      <c r="LFS130" s="409"/>
      <c r="LFT130" s="409"/>
      <c r="LFU130" s="409"/>
      <c r="LFV130" s="409"/>
      <c r="LFW130" s="409"/>
      <c r="LFX130" s="409"/>
      <c r="LFY130" s="409"/>
      <c r="LFZ130" s="409"/>
      <c r="LGA130" s="409"/>
      <c r="LGB130" s="409"/>
      <c r="LGC130" s="409"/>
      <c r="LGD130" s="409"/>
      <c r="LGE130" s="409"/>
      <c r="LGF130" s="409"/>
      <c r="LGG130" s="409"/>
      <c r="LGH130" s="409"/>
      <c r="LGI130" s="409"/>
      <c r="LGJ130" s="409"/>
      <c r="LGK130" s="409"/>
      <c r="LGL130" s="409"/>
      <c r="LGM130" s="409"/>
      <c r="LGN130" s="409"/>
      <c r="LGO130" s="409"/>
      <c r="LGP130" s="409"/>
      <c r="LGQ130" s="409"/>
      <c r="LGR130" s="409"/>
      <c r="LGS130" s="409"/>
      <c r="LGT130" s="409"/>
      <c r="LGU130" s="409"/>
      <c r="LGV130" s="409"/>
      <c r="LGW130" s="409"/>
      <c r="LGX130" s="409"/>
      <c r="LGY130" s="409"/>
      <c r="LGZ130" s="409"/>
      <c r="LHA130" s="409"/>
      <c r="LHB130" s="409"/>
      <c r="LHC130" s="409"/>
      <c r="LHD130" s="409"/>
      <c r="LHE130" s="409"/>
      <c r="LHF130" s="409"/>
      <c r="LHG130" s="409"/>
      <c r="LHH130" s="409"/>
      <c r="LHI130" s="409"/>
      <c r="LHJ130" s="409"/>
      <c r="LHK130" s="409"/>
      <c r="LHL130" s="409"/>
      <c r="LHM130" s="409"/>
      <c r="LHN130" s="409"/>
      <c r="LHO130" s="409"/>
      <c r="LHP130" s="409"/>
      <c r="LHQ130" s="409"/>
      <c r="LHR130" s="409"/>
      <c r="LHS130" s="409"/>
      <c r="LHT130" s="409"/>
      <c r="LHU130" s="409"/>
      <c r="LHV130" s="409"/>
      <c r="LHW130" s="409"/>
      <c r="LHX130" s="409"/>
      <c r="LHY130" s="409"/>
      <c r="LHZ130" s="409"/>
      <c r="LIA130" s="409"/>
      <c r="LIB130" s="409"/>
      <c r="LIC130" s="409"/>
      <c r="LID130" s="409"/>
      <c r="LIE130" s="409"/>
      <c r="LIF130" s="409"/>
      <c r="LIG130" s="409"/>
      <c r="LIH130" s="409"/>
      <c r="LII130" s="409"/>
      <c r="LIJ130" s="409"/>
      <c r="LIK130" s="409"/>
      <c r="LIL130" s="409"/>
      <c r="LIM130" s="409"/>
      <c r="LIN130" s="409"/>
      <c r="LIO130" s="409"/>
      <c r="LIP130" s="409"/>
      <c r="LIQ130" s="409"/>
      <c r="LIR130" s="409"/>
      <c r="LIS130" s="409"/>
      <c r="LIT130" s="409"/>
      <c r="LIU130" s="409"/>
      <c r="LIV130" s="409"/>
      <c r="LIW130" s="409"/>
      <c r="LIX130" s="409"/>
      <c r="LIY130" s="409"/>
      <c r="LIZ130" s="409"/>
      <c r="LJA130" s="409"/>
      <c r="LJB130" s="409"/>
      <c r="LJC130" s="409"/>
      <c r="LJD130" s="409"/>
      <c r="LJE130" s="409"/>
      <c r="LJF130" s="409"/>
      <c r="LJG130" s="409"/>
      <c r="LJH130" s="409"/>
      <c r="LJI130" s="409"/>
      <c r="LJJ130" s="409"/>
      <c r="LJK130" s="409"/>
      <c r="LJL130" s="409"/>
      <c r="LJM130" s="409"/>
      <c r="LJN130" s="409"/>
      <c r="LJO130" s="409"/>
      <c r="LJP130" s="409"/>
      <c r="LJQ130" s="409"/>
      <c r="LJR130" s="409"/>
      <c r="LJS130" s="409"/>
      <c r="LJT130" s="409"/>
      <c r="LJU130" s="409"/>
      <c r="LJV130" s="409"/>
      <c r="LJW130" s="409"/>
      <c r="LJX130" s="409"/>
      <c r="LJY130" s="409"/>
      <c r="LJZ130" s="409"/>
      <c r="LKA130" s="409"/>
      <c r="LKB130" s="409"/>
      <c r="LKC130" s="409"/>
      <c r="LKD130" s="409"/>
      <c r="LKE130" s="409"/>
      <c r="LKF130" s="409"/>
      <c r="LKG130" s="409"/>
      <c r="LKH130" s="409"/>
      <c r="LKI130" s="409"/>
      <c r="LKJ130" s="409"/>
      <c r="LKK130" s="409"/>
      <c r="LKL130" s="409"/>
      <c r="LKM130" s="409"/>
      <c r="LKN130" s="409"/>
      <c r="LKO130" s="409"/>
      <c r="LKP130" s="409"/>
      <c r="LKQ130" s="409"/>
      <c r="LKR130" s="409"/>
      <c r="LKS130" s="409"/>
      <c r="LKT130" s="409"/>
      <c r="LKU130" s="409"/>
      <c r="LKV130" s="409"/>
      <c r="LKW130" s="409"/>
      <c r="LKX130" s="409"/>
      <c r="LKY130" s="409"/>
      <c r="LKZ130" s="409"/>
      <c r="LLA130" s="409"/>
      <c r="LLB130" s="409"/>
      <c r="LLC130" s="409"/>
      <c r="LLD130" s="409"/>
      <c r="LLE130" s="409"/>
      <c r="LLF130" s="409"/>
      <c r="LLG130" s="409"/>
      <c r="LLH130" s="409"/>
      <c r="LLI130" s="409"/>
      <c r="LLJ130" s="409"/>
      <c r="LLK130" s="409"/>
      <c r="LLL130" s="409"/>
      <c r="LLM130" s="409"/>
      <c r="LLN130" s="409"/>
      <c r="LLO130" s="409"/>
      <c r="LLP130" s="409"/>
      <c r="LLQ130" s="409"/>
      <c r="LLR130" s="409"/>
      <c r="LLS130" s="409"/>
      <c r="LLT130" s="409"/>
      <c r="LLU130" s="409"/>
      <c r="LLV130" s="409"/>
      <c r="LLW130" s="409"/>
      <c r="LLX130" s="409"/>
      <c r="LLY130" s="409"/>
      <c r="LLZ130" s="409"/>
      <c r="LMA130" s="409"/>
      <c r="LMB130" s="409"/>
      <c r="LMC130" s="409"/>
      <c r="LMD130" s="409"/>
      <c r="LME130" s="409"/>
      <c r="LMF130" s="409"/>
      <c r="LMG130" s="409"/>
      <c r="LMH130" s="409"/>
      <c r="LMI130" s="409"/>
      <c r="LMJ130" s="409"/>
      <c r="LMK130" s="409"/>
      <c r="LML130" s="409"/>
      <c r="LMM130" s="409"/>
      <c r="LMN130" s="409"/>
      <c r="LMO130" s="409"/>
      <c r="LMP130" s="409"/>
      <c r="LMQ130" s="409"/>
      <c r="LMR130" s="409"/>
      <c r="LMS130" s="409"/>
      <c r="LMT130" s="409"/>
      <c r="LMU130" s="409"/>
      <c r="LMV130" s="409"/>
      <c r="LMW130" s="409"/>
      <c r="LMX130" s="409"/>
      <c r="LMY130" s="409"/>
      <c r="LMZ130" s="409"/>
      <c r="LNA130" s="409"/>
      <c r="LNB130" s="409"/>
      <c r="LNC130" s="409"/>
      <c r="LND130" s="409"/>
      <c r="LNE130" s="409"/>
      <c r="LNF130" s="409"/>
      <c r="LNG130" s="409"/>
      <c r="LNH130" s="409"/>
      <c r="LNI130" s="409"/>
      <c r="LNJ130" s="409"/>
      <c r="LNK130" s="409"/>
      <c r="LNL130" s="409"/>
      <c r="LNM130" s="409"/>
      <c r="LNN130" s="409"/>
      <c r="LNO130" s="409"/>
      <c r="LNP130" s="409"/>
      <c r="LNQ130" s="409"/>
      <c r="LNR130" s="409"/>
      <c r="LNS130" s="409"/>
      <c r="LNT130" s="409"/>
      <c r="LNU130" s="409"/>
      <c r="LNV130" s="409"/>
      <c r="LNW130" s="409"/>
      <c r="LNX130" s="409"/>
      <c r="LNY130" s="409"/>
      <c r="LNZ130" s="409"/>
      <c r="LOA130" s="409"/>
      <c r="LOB130" s="409"/>
      <c r="LOC130" s="409"/>
      <c r="LOD130" s="409"/>
      <c r="LOE130" s="409"/>
      <c r="LOF130" s="409"/>
      <c r="LOG130" s="409"/>
      <c r="LOH130" s="409"/>
      <c r="LOI130" s="409"/>
      <c r="LOJ130" s="409"/>
      <c r="LOK130" s="409"/>
      <c r="LOL130" s="409"/>
      <c r="LOM130" s="409"/>
      <c r="LON130" s="409"/>
      <c r="LOO130" s="409"/>
      <c r="LOP130" s="409"/>
      <c r="LOQ130" s="409"/>
      <c r="LOR130" s="409"/>
      <c r="LOS130" s="409"/>
      <c r="LOT130" s="409"/>
      <c r="LOU130" s="409"/>
      <c r="LOV130" s="409"/>
      <c r="LOW130" s="409"/>
      <c r="LOX130" s="409"/>
      <c r="LOY130" s="409"/>
      <c r="LOZ130" s="409"/>
      <c r="LPA130" s="409"/>
      <c r="LPB130" s="409"/>
      <c r="LPC130" s="409"/>
      <c r="LPD130" s="409"/>
      <c r="LPE130" s="409"/>
      <c r="LPF130" s="409"/>
      <c r="LPG130" s="409"/>
      <c r="LPH130" s="409"/>
      <c r="LPI130" s="409"/>
      <c r="LPJ130" s="409"/>
      <c r="LPK130" s="409"/>
      <c r="LPL130" s="409"/>
      <c r="LPM130" s="409"/>
      <c r="LPN130" s="409"/>
      <c r="LPO130" s="409"/>
      <c r="LPP130" s="409"/>
      <c r="LPQ130" s="409"/>
      <c r="LPR130" s="409"/>
      <c r="LPS130" s="409"/>
      <c r="LPT130" s="409"/>
      <c r="LPU130" s="409"/>
      <c r="LPV130" s="409"/>
      <c r="LPW130" s="409"/>
      <c r="LPX130" s="409"/>
      <c r="LPY130" s="409"/>
      <c r="LPZ130" s="409"/>
      <c r="LQA130" s="409"/>
      <c r="LQB130" s="409"/>
      <c r="LQC130" s="409"/>
      <c r="LQD130" s="409"/>
      <c r="LQE130" s="409"/>
      <c r="LQF130" s="409"/>
      <c r="LQG130" s="409"/>
      <c r="LQH130" s="409"/>
      <c r="LQI130" s="409"/>
      <c r="LQJ130" s="409"/>
      <c r="LQK130" s="409"/>
      <c r="LQL130" s="409"/>
      <c r="LQM130" s="409"/>
      <c r="LQN130" s="409"/>
      <c r="LQO130" s="409"/>
      <c r="LQP130" s="409"/>
      <c r="LQQ130" s="409"/>
      <c r="LQR130" s="409"/>
      <c r="LQS130" s="409"/>
      <c r="LQT130" s="409"/>
      <c r="LQU130" s="409"/>
      <c r="LQV130" s="409"/>
      <c r="LQW130" s="409"/>
      <c r="LQX130" s="409"/>
      <c r="LQY130" s="409"/>
      <c r="LQZ130" s="409"/>
      <c r="LRA130" s="409"/>
      <c r="LRB130" s="409"/>
      <c r="LRC130" s="409"/>
      <c r="LRD130" s="409"/>
      <c r="LRE130" s="409"/>
      <c r="LRF130" s="409"/>
      <c r="LRG130" s="409"/>
      <c r="LRH130" s="409"/>
      <c r="LRI130" s="409"/>
      <c r="LRJ130" s="409"/>
      <c r="LRK130" s="409"/>
      <c r="LRL130" s="409"/>
      <c r="LRM130" s="409"/>
      <c r="LRN130" s="409"/>
      <c r="LRO130" s="409"/>
      <c r="LRP130" s="409"/>
      <c r="LRQ130" s="409"/>
      <c r="LRR130" s="409"/>
      <c r="LRS130" s="409"/>
      <c r="LRT130" s="409"/>
      <c r="LRU130" s="409"/>
      <c r="LRV130" s="409"/>
      <c r="LRW130" s="409"/>
      <c r="LRX130" s="409"/>
      <c r="LRY130" s="409"/>
      <c r="LRZ130" s="409"/>
      <c r="LSA130" s="409"/>
      <c r="LSB130" s="409"/>
      <c r="LSC130" s="409"/>
      <c r="LSD130" s="409"/>
      <c r="LSE130" s="409"/>
      <c r="LSF130" s="409"/>
      <c r="LSG130" s="409"/>
      <c r="LSH130" s="409"/>
      <c r="LSI130" s="409"/>
      <c r="LSJ130" s="409"/>
      <c r="LSK130" s="409"/>
      <c r="LSL130" s="409"/>
      <c r="LSM130" s="409"/>
      <c r="LSN130" s="409"/>
      <c r="LSO130" s="409"/>
      <c r="LSP130" s="409"/>
      <c r="LSQ130" s="409"/>
      <c r="LSR130" s="409"/>
      <c r="LSS130" s="409"/>
      <c r="LST130" s="409"/>
      <c r="LSU130" s="409"/>
      <c r="LSV130" s="409"/>
      <c r="LSW130" s="409"/>
      <c r="LSX130" s="409"/>
      <c r="LSY130" s="409"/>
      <c r="LSZ130" s="409"/>
      <c r="LTA130" s="409"/>
      <c r="LTB130" s="409"/>
      <c r="LTC130" s="409"/>
      <c r="LTD130" s="409"/>
      <c r="LTE130" s="409"/>
      <c r="LTF130" s="409"/>
      <c r="LTG130" s="409"/>
      <c r="LTH130" s="409"/>
      <c r="LTI130" s="409"/>
      <c r="LTJ130" s="409"/>
      <c r="LTK130" s="409"/>
      <c r="LTL130" s="409"/>
      <c r="LTM130" s="409"/>
      <c r="LTN130" s="409"/>
      <c r="LTO130" s="409"/>
      <c r="LTP130" s="409"/>
      <c r="LTQ130" s="409"/>
      <c r="LTR130" s="409"/>
      <c r="LTS130" s="409"/>
      <c r="LTT130" s="409"/>
      <c r="LTU130" s="409"/>
      <c r="LTV130" s="409"/>
      <c r="LTW130" s="409"/>
      <c r="LTX130" s="409"/>
      <c r="LTY130" s="409"/>
      <c r="LTZ130" s="409"/>
      <c r="LUA130" s="409"/>
      <c r="LUB130" s="409"/>
      <c r="LUC130" s="409"/>
      <c r="LUD130" s="409"/>
      <c r="LUE130" s="409"/>
      <c r="LUF130" s="409"/>
      <c r="LUG130" s="409"/>
      <c r="LUH130" s="409"/>
      <c r="LUI130" s="409"/>
      <c r="LUJ130" s="409"/>
      <c r="LUK130" s="409"/>
      <c r="LUL130" s="409"/>
      <c r="LUM130" s="409"/>
      <c r="LUN130" s="409"/>
      <c r="LUO130" s="409"/>
      <c r="LUP130" s="409"/>
      <c r="LUQ130" s="409"/>
      <c r="LUR130" s="409"/>
      <c r="LUS130" s="409"/>
      <c r="LUT130" s="409"/>
      <c r="LUU130" s="409"/>
      <c r="LUV130" s="409"/>
      <c r="LUW130" s="409"/>
      <c r="LUX130" s="409"/>
      <c r="LUY130" s="409"/>
      <c r="LUZ130" s="409"/>
      <c r="LVA130" s="409"/>
      <c r="LVB130" s="409"/>
      <c r="LVC130" s="409"/>
      <c r="LVD130" s="409"/>
      <c r="LVE130" s="409"/>
      <c r="LVF130" s="409"/>
      <c r="LVG130" s="409"/>
      <c r="LVH130" s="409"/>
      <c r="LVI130" s="409"/>
      <c r="LVJ130" s="409"/>
      <c r="LVK130" s="409"/>
      <c r="LVL130" s="409"/>
      <c r="LVM130" s="409"/>
      <c r="LVN130" s="409"/>
      <c r="LVO130" s="409"/>
      <c r="LVP130" s="409"/>
      <c r="LVQ130" s="409"/>
      <c r="LVR130" s="409"/>
      <c r="LVS130" s="409"/>
      <c r="LVT130" s="409"/>
      <c r="LVU130" s="409"/>
      <c r="LVV130" s="409"/>
      <c r="LVW130" s="409"/>
      <c r="LVX130" s="409"/>
      <c r="LVY130" s="409"/>
      <c r="LVZ130" s="409"/>
      <c r="LWA130" s="409"/>
      <c r="LWB130" s="409"/>
      <c r="LWC130" s="409"/>
      <c r="LWD130" s="409"/>
      <c r="LWE130" s="409"/>
      <c r="LWF130" s="409"/>
      <c r="LWG130" s="409"/>
      <c r="LWH130" s="409"/>
      <c r="LWI130" s="409"/>
      <c r="LWJ130" s="409"/>
      <c r="LWK130" s="409"/>
      <c r="LWL130" s="409"/>
      <c r="LWM130" s="409"/>
      <c r="LWN130" s="409"/>
      <c r="LWO130" s="409"/>
      <c r="LWP130" s="409"/>
      <c r="LWQ130" s="409"/>
      <c r="LWR130" s="409"/>
      <c r="LWS130" s="409"/>
      <c r="LWT130" s="409"/>
      <c r="LWU130" s="409"/>
      <c r="LWV130" s="409"/>
      <c r="LWW130" s="409"/>
      <c r="LWX130" s="409"/>
      <c r="LWY130" s="409"/>
      <c r="LWZ130" s="409"/>
      <c r="LXA130" s="409"/>
      <c r="LXB130" s="409"/>
      <c r="LXC130" s="409"/>
      <c r="LXD130" s="409"/>
      <c r="LXE130" s="409"/>
      <c r="LXF130" s="409"/>
      <c r="LXG130" s="409"/>
      <c r="LXH130" s="409"/>
      <c r="LXI130" s="409"/>
      <c r="LXJ130" s="409"/>
      <c r="LXK130" s="409"/>
      <c r="LXL130" s="409"/>
      <c r="LXM130" s="409"/>
      <c r="LXN130" s="409"/>
      <c r="LXO130" s="409"/>
      <c r="LXP130" s="409"/>
      <c r="LXQ130" s="409"/>
      <c r="LXR130" s="409"/>
      <c r="LXS130" s="409"/>
      <c r="LXT130" s="409"/>
      <c r="LXU130" s="409"/>
      <c r="LXV130" s="409"/>
      <c r="LXW130" s="409"/>
      <c r="LXX130" s="409"/>
      <c r="LXY130" s="409"/>
      <c r="LXZ130" s="409"/>
      <c r="LYA130" s="409"/>
      <c r="LYB130" s="409"/>
      <c r="LYC130" s="409"/>
      <c r="LYD130" s="409"/>
      <c r="LYE130" s="409"/>
      <c r="LYF130" s="409"/>
      <c r="LYG130" s="409"/>
      <c r="LYH130" s="409"/>
      <c r="LYI130" s="409"/>
      <c r="LYJ130" s="409"/>
      <c r="LYK130" s="409"/>
      <c r="LYL130" s="409"/>
      <c r="LYM130" s="409"/>
      <c r="LYN130" s="409"/>
      <c r="LYO130" s="409"/>
      <c r="LYP130" s="409"/>
      <c r="LYQ130" s="409"/>
      <c r="LYR130" s="409"/>
      <c r="LYS130" s="409"/>
      <c r="LYT130" s="409"/>
      <c r="LYU130" s="409"/>
      <c r="LYV130" s="409"/>
      <c r="LYW130" s="409"/>
      <c r="LYX130" s="409"/>
      <c r="LYY130" s="409"/>
      <c r="LYZ130" s="409"/>
      <c r="LZA130" s="409"/>
      <c r="LZB130" s="409"/>
      <c r="LZC130" s="409"/>
      <c r="LZD130" s="409"/>
      <c r="LZE130" s="409"/>
      <c r="LZF130" s="409"/>
      <c r="LZG130" s="409"/>
      <c r="LZH130" s="409"/>
      <c r="LZI130" s="409"/>
      <c r="LZJ130" s="409"/>
      <c r="LZK130" s="409"/>
      <c r="LZL130" s="409"/>
      <c r="LZM130" s="409"/>
      <c r="LZN130" s="409"/>
      <c r="LZO130" s="409"/>
      <c r="LZP130" s="409"/>
      <c r="LZQ130" s="409"/>
      <c r="LZR130" s="409"/>
      <c r="LZS130" s="409"/>
      <c r="LZT130" s="409"/>
      <c r="LZU130" s="409"/>
      <c r="LZV130" s="409"/>
      <c r="LZW130" s="409"/>
      <c r="LZX130" s="409"/>
      <c r="LZY130" s="409"/>
      <c r="LZZ130" s="409"/>
      <c r="MAA130" s="409"/>
      <c r="MAB130" s="409"/>
      <c r="MAC130" s="409"/>
      <c r="MAD130" s="409"/>
      <c r="MAE130" s="409"/>
      <c r="MAF130" s="409"/>
      <c r="MAG130" s="409"/>
      <c r="MAH130" s="409"/>
      <c r="MAI130" s="409"/>
      <c r="MAJ130" s="409"/>
      <c r="MAK130" s="409"/>
      <c r="MAL130" s="409"/>
      <c r="MAM130" s="409"/>
      <c r="MAN130" s="409"/>
      <c r="MAO130" s="409"/>
      <c r="MAP130" s="409"/>
      <c r="MAQ130" s="409"/>
      <c r="MAR130" s="409"/>
      <c r="MAS130" s="409"/>
      <c r="MAT130" s="409"/>
      <c r="MAU130" s="409"/>
      <c r="MAV130" s="409"/>
      <c r="MAW130" s="409"/>
      <c r="MAX130" s="409"/>
      <c r="MAY130" s="409"/>
      <c r="MAZ130" s="409"/>
      <c r="MBA130" s="409"/>
      <c r="MBB130" s="409"/>
      <c r="MBC130" s="409"/>
      <c r="MBD130" s="409"/>
      <c r="MBE130" s="409"/>
      <c r="MBF130" s="409"/>
      <c r="MBG130" s="409"/>
      <c r="MBH130" s="409"/>
      <c r="MBI130" s="409"/>
      <c r="MBJ130" s="409"/>
      <c r="MBK130" s="409"/>
      <c r="MBL130" s="409"/>
      <c r="MBM130" s="409"/>
      <c r="MBN130" s="409"/>
      <c r="MBO130" s="409"/>
      <c r="MBP130" s="409"/>
      <c r="MBQ130" s="409"/>
      <c r="MBR130" s="409"/>
      <c r="MBS130" s="409"/>
      <c r="MBT130" s="409"/>
      <c r="MBU130" s="409"/>
      <c r="MBV130" s="409"/>
      <c r="MBW130" s="409"/>
      <c r="MBX130" s="409"/>
      <c r="MBY130" s="409"/>
      <c r="MBZ130" s="409"/>
      <c r="MCA130" s="409"/>
      <c r="MCB130" s="409"/>
      <c r="MCC130" s="409"/>
      <c r="MCD130" s="409"/>
      <c r="MCE130" s="409"/>
      <c r="MCF130" s="409"/>
      <c r="MCG130" s="409"/>
      <c r="MCH130" s="409"/>
      <c r="MCI130" s="409"/>
      <c r="MCJ130" s="409"/>
      <c r="MCK130" s="409"/>
      <c r="MCL130" s="409"/>
      <c r="MCM130" s="409"/>
      <c r="MCN130" s="409"/>
      <c r="MCO130" s="409"/>
      <c r="MCP130" s="409"/>
      <c r="MCQ130" s="409"/>
      <c r="MCR130" s="409"/>
      <c r="MCS130" s="409"/>
      <c r="MCT130" s="409"/>
      <c r="MCU130" s="409"/>
      <c r="MCV130" s="409"/>
      <c r="MCW130" s="409"/>
      <c r="MCX130" s="409"/>
      <c r="MCY130" s="409"/>
      <c r="MCZ130" s="409"/>
      <c r="MDA130" s="409"/>
      <c r="MDB130" s="409"/>
      <c r="MDC130" s="409"/>
      <c r="MDD130" s="409"/>
      <c r="MDE130" s="409"/>
      <c r="MDF130" s="409"/>
      <c r="MDG130" s="409"/>
      <c r="MDH130" s="409"/>
      <c r="MDI130" s="409"/>
      <c r="MDJ130" s="409"/>
      <c r="MDK130" s="409"/>
      <c r="MDL130" s="409"/>
      <c r="MDM130" s="409"/>
      <c r="MDN130" s="409"/>
      <c r="MDO130" s="409"/>
      <c r="MDP130" s="409"/>
      <c r="MDQ130" s="409"/>
      <c r="MDR130" s="409"/>
      <c r="MDS130" s="409"/>
      <c r="MDT130" s="409"/>
      <c r="MDU130" s="409"/>
      <c r="MDV130" s="409"/>
      <c r="MDW130" s="409"/>
      <c r="MDX130" s="409"/>
      <c r="MDY130" s="409"/>
      <c r="MDZ130" s="409"/>
      <c r="MEA130" s="409"/>
      <c r="MEB130" s="409"/>
      <c r="MEC130" s="409"/>
      <c r="MED130" s="409"/>
      <c r="MEE130" s="409"/>
      <c r="MEF130" s="409"/>
      <c r="MEG130" s="409"/>
      <c r="MEH130" s="409"/>
      <c r="MEI130" s="409"/>
      <c r="MEJ130" s="409"/>
      <c r="MEK130" s="409"/>
      <c r="MEL130" s="409"/>
      <c r="MEM130" s="409"/>
      <c r="MEN130" s="409"/>
      <c r="MEO130" s="409"/>
      <c r="MEP130" s="409"/>
      <c r="MEQ130" s="409"/>
      <c r="MER130" s="409"/>
      <c r="MES130" s="409"/>
      <c r="MET130" s="409"/>
      <c r="MEU130" s="409"/>
      <c r="MEV130" s="409"/>
      <c r="MEW130" s="409"/>
      <c r="MEX130" s="409"/>
      <c r="MEY130" s="409"/>
      <c r="MEZ130" s="409"/>
      <c r="MFA130" s="409"/>
      <c r="MFB130" s="409"/>
      <c r="MFC130" s="409"/>
      <c r="MFD130" s="409"/>
      <c r="MFE130" s="409"/>
      <c r="MFF130" s="409"/>
      <c r="MFG130" s="409"/>
      <c r="MFH130" s="409"/>
      <c r="MFI130" s="409"/>
      <c r="MFJ130" s="409"/>
      <c r="MFK130" s="409"/>
      <c r="MFL130" s="409"/>
      <c r="MFM130" s="409"/>
      <c r="MFN130" s="409"/>
      <c r="MFO130" s="409"/>
      <c r="MFP130" s="409"/>
      <c r="MFQ130" s="409"/>
      <c r="MFR130" s="409"/>
      <c r="MFS130" s="409"/>
      <c r="MFT130" s="409"/>
      <c r="MFU130" s="409"/>
      <c r="MFV130" s="409"/>
      <c r="MFW130" s="409"/>
      <c r="MFX130" s="409"/>
      <c r="MFY130" s="409"/>
      <c r="MFZ130" s="409"/>
      <c r="MGA130" s="409"/>
      <c r="MGB130" s="409"/>
      <c r="MGC130" s="409"/>
      <c r="MGD130" s="409"/>
      <c r="MGE130" s="409"/>
      <c r="MGF130" s="409"/>
      <c r="MGG130" s="409"/>
      <c r="MGH130" s="409"/>
      <c r="MGI130" s="409"/>
      <c r="MGJ130" s="409"/>
      <c r="MGK130" s="409"/>
      <c r="MGL130" s="409"/>
      <c r="MGM130" s="409"/>
      <c r="MGN130" s="409"/>
      <c r="MGO130" s="409"/>
      <c r="MGP130" s="409"/>
      <c r="MGQ130" s="409"/>
      <c r="MGR130" s="409"/>
      <c r="MGS130" s="409"/>
      <c r="MGT130" s="409"/>
      <c r="MGU130" s="409"/>
      <c r="MGV130" s="409"/>
      <c r="MGW130" s="409"/>
      <c r="MGX130" s="409"/>
      <c r="MGY130" s="409"/>
      <c r="MGZ130" s="409"/>
      <c r="MHA130" s="409"/>
      <c r="MHB130" s="409"/>
      <c r="MHC130" s="409"/>
      <c r="MHD130" s="409"/>
      <c r="MHE130" s="409"/>
      <c r="MHF130" s="409"/>
      <c r="MHG130" s="409"/>
      <c r="MHH130" s="409"/>
      <c r="MHI130" s="409"/>
      <c r="MHJ130" s="409"/>
      <c r="MHK130" s="409"/>
      <c r="MHL130" s="409"/>
      <c r="MHM130" s="409"/>
      <c r="MHN130" s="409"/>
      <c r="MHO130" s="409"/>
      <c r="MHP130" s="409"/>
      <c r="MHQ130" s="409"/>
      <c r="MHR130" s="409"/>
      <c r="MHS130" s="409"/>
      <c r="MHT130" s="409"/>
      <c r="MHU130" s="409"/>
      <c r="MHV130" s="409"/>
      <c r="MHW130" s="409"/>
      <c r="MHX130" s="409"/>
      <c r="MHY130" s="409"/>
      <c r="MHZ130" s="409"/>
      <c r="MIA130" s="409"/>
      <c r="MIB130" s="409"/>
      <c r="MIC130" s="409"/>
      <c r="MID130" s="409"/>
      <c r="MIE130" s="409"/>
      <c r="MIF130" s="409"/>
      <c r="MIG130" s="409"/>
      <c r="MIH130" s="409"/>
      <c r="MII130" s="409"/>
      <c r="MIJ130" s="409"/>
      <c r="MIK130" s="409"/>
      <c r="MIL130" s="409"/>
      <c r="MIM130" s="409"/>
      <c r="MIN130" s="409"/>
      <c r="MIO130" s="409"/>
      <c r="MIP130" s="409"/>
      <c r="MIQ130" s="409"/>
      <c r="MIR130" s="409"/>
      <c r="MIS130" s="409"/>
      <c r="MIT130" s="409"/>
      <c r="MIU130" s="409"/>
      <c r="MIV130" s="409"/>
      <c r="MIW130" s="409"/>
      <c r="MIX130" s="409"/>
      <c r="MIY130" s="409"/>
      <c r="MIZ130" s="409"/>
      <c r="MJA130" s="409"/>
      <c r="MJB130" s="409"/>
      <c r="MJC130" s="409"/>
      <c r="MJD130" s="409"/>
      <c r="MJE130" s="409"/>
      <c r="MJF130" s="409"/>
      <c r="MJG130" s="409"/>
      <c r="MJH130" s="409"/>
      <c r="MJI130" s="409"/>
      <c r="MJJ130" s="409"/>
      <c r="MJK130" s="409"/>
      <c r="MJL130" s="409"/>
      <c r="MJM130" s="409"/>
      <c r="MJN130" s="409"/>
      <c r="MJO130" s="409"/>
      <c r="MJP130" s="409"/>
      <c r="MJQ130" s="409"/>
      <c r="MJR130" s="409"/>
      <c r="MJS130" s="409"/>
      <c r="MJT130" s="409"/>
      <c r="MJU130" s="409"/>
      <c r="MJV130" s="409"/>
      <c r="MJW130" s="409"/>
      <c r="MJX130" s="409"/>
      <c r="MJY130" s="409"/>
      <c r="MJZ130" s="409"/>
      <c r="MKA130" s="409"/>
      <c r="MKB130" s="409"/>
      <c r="MKC130" s="409"/>
      <c r="MKD130" s="409"/>
      <c r="MKE130" s="409"/>
      <c r="MKF130" s="409"/>
      <c r="MKG130" s="409"/>
      <c r="MKH130" s="409"/>
      <c r="MKI130" s="409"/>
      <c r="MKJ130" s="409"/>
      <c r="MKK130" s="409"/>
      <c r="MKL130" s="409"/>
      <c r="MKM130" s="409"/>
      <c r="MKN130" s="409"/>
      <c r="MKO130" s="409"/>
      <c r="MKP130" s="409"/>
      <c r="MKQ130" s="409"/>
      <c r="MKR130" s="409"/>
      <c r="MKS130" s="409"/>
      <c r="MKT130" s="409"/>
      <c r="MKU130" s="409"/>
      <c r="MKV130" s="409"/>
      <c r="MKW130" s="409"/>
      <c r="MKX130" s="409"/>
      <c r="MKY130" s="409"/>
      <c r="MKZ130" s="409"/>
      <c r="MLA130" s="409"/>
      <c r="MLB130" s="409"/>
      <c r="MLC130" s="409"/>
      <c r="MLD130" s="409"/>
      <c r="MLE130" s="409"/>
      <c r="MLF130" s="409"/>
      <c r="MLG130" s="409"/>
      <c r="MLH130" s="409"/>
      <c r="MLI130" s="409"/>
      <c r="MLJ130" s="409"/>
      <c r="MLK130" s="409"/>
      <c r="MLL130" s="409"/>
      <c r="MLM130" s="409"/>
      <c r="MLN130" s="409"/>
      <c r="MLO130" s="409"/>
      <c r="MLP130" s="409"/>
      <c r="MLQ130" s="409"/>
      <c r="MLR130" s="409"/>
      <c r="MLS130" s="409"/>
      <c r="MLT130" s="409"/>
      <c r="MLU130" s="409"/>
      <c r="MLV130" s="409"/>
      <c r="MLW130" s="409"/>
      <c r="MLX130" s="409"/>
      <c r="MLY130" s="409"/>
      <c r="MLZ130" s="409"/>
      <c r="MMA130" s="409"/>
      <c r="MMB130" s="409"/>
      <c r="MMC130" s="409"/>
      <c r="MMD130" s="409"/>
      <c r="MME130" s="409"/>
      <c r="MMF130" s="409"/>
      <c r="MMG130" s="409"/>
      <c r="MMH130" s="409"/>
      <c r="MMI130" s="409"/>
      <c r="MMJ130" s="409"/>
      <c r="MMK130" s="409"/>
      <c r="MML130" s="409"/>
      <c r="MMM130" s="409"/>
      <c r="MMN130" s="409"/>
      <c r="MMO130" s="409"/>
      <c r="MMP130" s="409"/>
      <c r="MMQ130" s="409"/>
      <c r="MMR130" s="409"/>
      <c r="MMS130" s="409"/>
      <c r="MMT130" s="409"/>
      <c r="MMU130" s="409"/>
      <c r="MMV130" s="409"/>
      <c r="MMW130" s="409"/>
      <c r="MMX130" s="409"/>
      <c r="MMY130" s="409"/>
      <c r="MMZ130" s="409"/>
      <c r="MNA130" s="409"/>
      <c r="MNB130" s="409"/>
      <c r="MNC130" s="409"/>
      <c r="MND130" s="409"/>
      <c r="MNE130" s="409"/>
      <c r="MNF130" s="409"/>
      <c r="MNG130" s="409"/>
      <c r="MNH130" s="409"/>
      <c r="MNI130" s="409"/>
      <c r="MNJ130" s="409"/>
      <c r="MNK130" s="409"/>
      <c r="MNL130" s="409"/>
      <c r="MNM130" s="409"/>
      <c r="MNN130" s="409"/>
      <c r="MNO130" s="409"/>
      <c r="MNP130" s="409"/>
      <c r="MNQ130" s="409"/>
      <c r="MNR130" s="409"/>
      <c r="MNS130" s="409"/>
      <c r="MNT130" s="409"/>
      <c r="MNU130" s="409"/>
      <c r="MNV130" s="409"/>
      <c r="MNW130" s="409"/>
      <c r="MNX130" s="409"/>
      <c r="MNY130" s="409"/>
      <c r="MNZ130" s="409"/>
      <c r="MOA130" s="409"/>
      <c r="MOB130" s="409"/>
      <c r="MOC130" s="409"/>
      <c r="MOD130" s="409"/>
      <c r="MOE130" s="409"/>
      <c r="MOF130" s="409"/>
      <c r="MOG130" s="409"/>
      <c r="MOH130" s="409"/>
      <c r="MOI130" s="409"/>
      <c r="MOJ130" s="409"/>
      <c r="MOK130" s="409"/>
      <c r="MOL130" s="409"/>
      <c r="MOM130" s="409"/>
      <c r="MON130" s="409"/>
      <c r="MOO130" s="409"/>
      <c r="MOP130" s="409"/>
      <c r="MOQ130" s="409"/>
      <c r="MOR130" s="409"/>
      <c r="MOS130" s="409"/>
      <c r="MOT130" s="409"/>
      <c r="MOU130" s="409"/>
      <c r="MOV130" s="409"/>
      <c r="MOW130" s="409"/>
      <c r="MOX130" s="409"/>
      <c r="MOY130" s="409"/>
      <c r="MOZ130" s="409"/>
      <c r="MPA130" s="409"/>
      <c r="MPB130" s="409"/>
      <c r="MPC130" s="409"/>
      <c r="MPD130" s="409"/>
      <c r="MPE130" s="409"/>
      <c r="MPF130" s="409"/>
      <c r="MPG130" s="409"/>
      <c r="MPH130" s="409"/>
      <c r="MPI130" s="409"/>
      <c r="MPJ130" s="409"/>
      <c r="MPK130" s="409"/>
      <c r="MPL130" s="409"/>
      <c r="MPM130" s="409"/>
      <c r="MPN130" s="409"/>
      <c r="MPO130" s="409"/>
      <c r="MPP130" s="409"/>
      <c r="MPQ130" s="409"/>
      <c r="MPR130" s="409"/>
      <c r="MPS130" s="409"/>
      <c r="MPT130" s="409"/>
      <c r="MPU130" s="409"/>
      <c r="MPV130" s="409"/>
      <c r="MPW130" s="409"/>
      <c r="MPX130" s="409"/>
      <c r="MPY130" s="409"/>
      <c r="MPZ130" s="409"/>
      <c r="MQA130" s="409"/>
      <c r="MQB130" s="409"/>
      <c r="MQC130" s="409"/>
      <c r="MQD130" s="409"/>
      <c r="MQE130" s="409"/>
      <c r="MQF130" s="409"/>
      <c r="MQG130" s="409"/>
      <c r="MQH130" s="409"/>
      <c r="MQI130" s="409"/>
      <c r="MQJ130" s="409"/>
      <c r="MQK130" s="409"/>
      <c r="MQL130" s="409"/>
      <c r="MQM130" s="409"/>
      <c r="MQN130" s="409"/>
      <c r="MQO130" s="409"/>
      <c r="MQP130" s="409"/>
      <c r="MQQ130" s="409"/>
      <c r="MQR130" s="409"/>
      <c r="MQS130" s="409"/>
      <c r="MQT130" s="409"/>
      <c r="MQU130" s="409"/>
      <c r="MQV130" s="409"/>
      <c r="MQW130" s="409"/>
      <c r="MQX130" s="409"/>
      <c r="MQY130" s="409"/>
      <c r="MQZ130" s="409"/>
      <c r="MRA130" s="409"/>
      <c r="MRB130" s="409"/>
      <c r="MRC130" s="409"/>
      <c r="MRD130" s="409"/>
      <c r="MRE130" s="409"/>
      <c r="MRF130" s="409"/>
      <c r="MRG130" s="409"/>
      <c r="MRH130" s="409"/>
      <c r="MRI130" s="409"/>
      <c r="MRJ130" s="409"/>
      <c r="MRK130" s="409"/>
      <c r="MRL130" s="409"/>
      <c r="MRM130" s="409"/>
      <c r="MRN130" s="409"/>
      <c r="MRO130" s="409"/>
      <c r="MRP130" s="409"/>
      <c r="MRQ130" s="409"/>
      <c r="MRR130" s="409"/>
      <c r="MRS130" s="409"/>
      <c r="MRT130" s="409"/>
      <c r="MRU130" s="409"/>
      <c r="MRV130" s="409"/>
      <c r="MRW130" s="409"/>
      <c r="MRX130" s="409"/>
      <c r="MRY130" s="409"/>
      <c r="MRZ130" s="409"/>
      <c r="MSA130" s="409"/>
      <c r="MSB130" s="409"/>
      <c r="MSC130" s="409"/>
      <c r="MSD130" s="409"/>
      <c r="MSE130" s="409"/>
      <c r="MSF130" s="409"/>
      <c r="MSG130" s="409"/>
      <c r="MSH130" s="409"/>
      <c r="MSI130" s="409"/>
      <c r="MSJ130" s="409"/>
      <c r="MSK130" s="409"/>
      <c r="MSL130" s="409"/>
      <c r="MSM130" s="409"/>
      <c r="MSN130" s="409"/>
      <c r="MSO130" s="409"/>
      <c r="MSP130" s="409"/>
      <c r="MSQ130" s="409"/>
      <c r="MSR130" s="409"/>
      <c r="MSS130" s="409"/>
      <c r="MST130" s="409"/>
      <c r="MSU130" s="409"/>
      <c r="MSV130" s="409"/>
      <c r="MSW130" s="409"/>
      <c r="MSX130" s="409"/>
      <c r="MSY130" s="409"/>
      <c r="MSZ130" s="409"/>
      <c r="MTA130" s="409"/>
      <c r="MTB130" s="409"/>
      <c r="MTC130" s="409"/>
      <c r="MTD130" s="409"/>
      <c r="MTE130" s="409"/>
      <c r="MTF130" s="409"/>
      <c r="MTG130" s="409"/>
      <c r="MTH130" s="409"/>
      <c r="MTI130" s="409"/>
      <c r="MTJ130" s="409"/>
      <c r="MTK130" s="409"/>
      <c r="MTL130" s="409"/>
      <c r="MTM130" s="409"/>
      <c r="MTN130" s="409"/>
      <c r="MTO130" s="409"/>
      <c r="MTP130" s="409"/>
      <c r="MTQ130" s="409"/>
      <c r="MTR130" s="409"/>
      <c r="MTS130" s="409"/>
      <c r="MTT130" s="409"/>
      <c r="MTU130" s="409"/>
      <c r="MTV130" s="409"/>
      <c r="MTW130" s="409"/>
      <c r="MTX130" s="409"/>
      <c r="MTY130" s="409"/>
      <c r="MTZ130" s="409"/>
      <c r="MUA130" s="409"/>
      <c r="MUB130" s="409"/>
      <c r="MUC130" s="409"/>
      <c r="MUD130" s="409"/>
      <c r="MUE130" s="409"/>
      <c r="MUF130" s="409"/>
      <c r="MUG130" s="409"/>
      <c r="MUH130" s="409"/>
      <c r="MUI130" s="409"/>
      <c r="MUJ130" s="409"/>
      <c r="MUK130" s="409"/>
      <c r="MUL130" s="409"/>
      <c r="MUM130" s="409"/>
      <c r="MUN130" s="409"/>
      <c r="MUO130" s="409"/>
      <c r="MUP130" s="409"/>
      <c r="MUQ130" s="409"/>
      <c r="MUR130" s="409"/>
      <c r="MUS130" s="409"/>
      <c r="MUT130" s="409"/>
      <c r="MUU130" s="409"/>
      <c r="MUV130" s="409"/>
      <c r="MUW130" s="409"/>
      <c r="MUX130" s="409"/>
      <c r="MUY130" s="409"/>
      <c r="MUZ130" s="409"/>
      <c r="MVA130" s="409"/>
      <c r="MVB130" s="409"/>
      <c r="MVC130" s="409"/>
      <c r="MVD130" s="409"/>
      <c r="MVE130" s="409"/>
      <c r="MVF130" s="409"/>
      <c r="MVG130" s="409"/>
      <c r="MVH130" s="409"/>
      <c r="MVI130" s="409"/>
      <c r="MVJ130" s="409"/>
      <c r="MVK130" s="409"/>
      <c r="MVL130" s="409"/>
      <c r="MVM130" s="409"/>
      <c r="MVN130" s="409"/>
      <c r="MVO130" s="409"/>
      <c r="MVP130" s="409"/>
      <c r="MVQ130" s="409"/>
      <c r="MVR130" s="409"/>
      <c r="MVS130" s="409"/>
      <c r="MVT130" s="409"/>
      <c r="MVU130" s="409"/>
      <c r="MVV130" s="409"/>
      <c r="MVW130" s="409"/>
      <c r="MVX130" s="409"/>
      <c r="MVY130" s="409"/>
      <c r="MVZ130" s="409"/>
      <c r="MWA130" s="409"/>
      <c r="MWB130" s="409"/>
      <c r="MWC130" s="409"/>
      <c r="MWD130" s="409"/>
      <c r="MWE130" s="409"/>
      <c r="MWF130" s="409"/>
      <c r="MWG130" s="409"/>
      <c r="MWH130" s="409"/>
      <c r="MWI130" s="409"/>
      <c r="MWJ130" s="409"/>
      <c r="MWK130" s="409"/>
      <c r="MWL130" s="409"/>
      <c r="MWM130" s="409"/>
      <c r="MWN130" s="409"/>
      <c r="MWO130" s="409"/>
      <c r="MWP130" s="409"/>
      <c r="MWQ130" s="409"/>
      <c r="MWR130" s="409"/>
      <c r="MWS130" s="409"/>
      <c r="MWT130" s="409"/>
      <c r="MWU130" s="409"/>
      <c r="MWV130" s="409"/>
      <c r="MWW130" s="409"/>
      <c r="MWX130" s="409"/>
      <c r="MWY130" s="409"/>
      <c r="MWZ130" s="409"/>
      <c r="MXA130" s="409"/>
      <c r="MXB130" s="409"/>
      <c r="MXC130" s="409"/>
      <c r="MXD130" s="409"/>
      <c r="MXE130" s="409"/>
      <c r="MXF130" s="409"/>
      <c r="MXG130" s="409"/>
      <c r="MXH130" s="409"/>
      <c r="MXI130" s="409"/>
      <c r="MXJ130" s="409"/>
      <c r="MXK130" s="409"/>
      <c r="MXL130" s="409"/>
      <c r="MXM130" s="409"/>
      <c r="MXN130" s="409"/>
      <c r="MXO130" s="409"/>
      <c r="MXP130" s="409"/>
      <c r="MXQ130" s="409"/>
      <c r="MXR130" s="409"/>
      <c r="MXS130" s="409"/>
      <c r="MXT130" s="409"/>
      <c r="MXU130" s="409"/>
      <c r="MXV130" s="409"/>
      <c r="MXW130" s="409"/>
      <c r="MXX130" s="409"/>
      <c r="MXY130" s="409"/>
      <c r="MXZ130" s="409"/>
      <c r="MYA130" s="409"/>
      <c r="MYB130" s="409"/>
      <c r="MYC130" s="409"/>
      <c r="MYD130" s="409"/>
      <c r="MYE130" s="409"/>
      <c r="MYF130" s="409"/>
      <c r="MYG130" s="409"/>
      <c r="MYH130" s="409"/>
      <c r="MYI130" s="409"/>
      <c r="MYJ130" s="409"/>
      <c r="MYK130" s="409"/>
      <c r="MYL130" s="409"/>
      <c r="MYM130" s="409"/>
      <c r="MYN130" s="409"/>
      <c r="MYO130" s="409"/>
      <c r="MYP130" s="409"/>
      <c r="MYQ130" s="409"/>
      <c r="MYR130" s="409"/>
      <c r="MYS130" s="409"/>
      <c r="MYT130" s="409"/>
      <c r="MYU130" s="409"/>
      <c r="MYV130" s="409"/>
      <c r="MYW130" s="409"/>
      <c r="MYX130" s="409"/>
      <c r="MYY130" s="409"/>
      <c r="MYZ130" s="409"/>
      <c r="MZA130" s="409"/>
      <c r="MZB130" s="409"/>
      <c r="MZC130" s="409"/>
      <c r="MZD130" s="409"/>
      <c r="MZE130" s="409"/>
      <c r="MZF130" s="409"/>
      <c r="MZG130" s="409"/>
      <c r="MZH130" s="409"/>
      <c r="MZI130" s="409"/>
      <c r="MZJ130" s="409"/>
      <c r="MZK130" s="409"/>
      <c r="MZL130" s="409"/>
      <c r="MZM130" s="409"/>
      <c r="MZN130" s="409"/>
      <c r="MZO130" s="409"/>
      <c r="MZP130" s="409"/>
      <c r="MZQ130" s="409"/>
      <c r="MZR130" s="409"/>
      <c r="MZS130" s="409"/>
      <c r="MZT130" s="409"/>
      <c r="MZU130" s="409"/>
      <c r="MZV130" s="409"/>
      <c r="MZW130" s="409"/>
      <c r="MZX130" s="409"/>
      <c r="MZY130" s="409"/>
      <c r="MZZ130" s="409"/>
      <c r="NAA130" s="409"/>
      <c r="NAB130" s="409"/>
      <c r="NAC130" s="409"/>
      <c r="NAD130" s="409"/>
      <c r="NAE130" s="409"/>
      <c r="NAF130" s="409"/>
      <c r="NAG130" s="409"/>
      <c r="NAH130" s="409"/>
      <c r="NAI130" s="409"/>
      <c r="NAJ130" s="409"/>
      <c r="NAK130" s="409"/>
      <c r="NAL130" s="409"/>
      <c r="NAM130" s="409"/>
      <c r="NAN130" s="409"/>
      <c r="NAO130" s="409"/>
      <c r="NAP130" s="409"/>
      <c r="NAQ130" s="409"/>
      <c r="NAR130" s="409"/>
      <c r="NAS130" s="409"/>
      <c r="NAT130" s="409"/>
      <c r="NAU130" s="409"/>
      <c r="NAV130" s="409"/>
      <c r="NAW130" s="409"/>
      <c r="NAX130" s="409"/>
      <c r="NAY130" s="409"/>
      <c r="NAZ130" s="409"/>
      <c r="NBA130" s="409"/>
      <c r="NBB130" s="409"/>
      <c r="NBC130" s="409"/>
      <c r="NBD130" s="409"/>
      <c r="NBE130" s="409"/>
      <c r="NBF130" s="409"/>
      <c r="NBG130" s="409"/>
      <c r="NBH130" s="409"/>
      <c r="NBI130" s="409"/>
      <c r="NBJ130" s="409"/>
      <c r="NBK130" s="409"/>
      <c r="NBL130" s="409"/>
      <c r="NBM130" s="409"/>
      <c r="NBN130" s="409"/>
      <c r="NBO130" s="409"/>
      <c r="NBP130" s="409"/>
      <c r="NBQ130" s="409"/>
      <c r="NBR130" s="409"/>
      <c r="NBS130" s="409"/>
      <c r="NBT130" s="409"/>
      <c r="NBU130" s="409"/>
      <c r="NBV130" s="409"/>
      <c r="NBW130" s="409"/>
      <c r="NBX130" s="409"/>
      <c r="NBY130" s="409"/>
      <c r="NBZ130" s="409"/>
      <c r="NCA130" s="409"/>
      <c r="NCB130" s="409"/>
      <c r="NCC130" s="409"/>
      <c r="NCD130" s="409"/>
      <c r="NCE130" s="409"/>
      <c r="NCF130" s="409"/>
      <c r="NCG130" s="409"/>
      <c r="NCH130" s="409"/>
      <c r="NCI130" s="409"/>
      <c r="NCJ130" s="409"/>
      <c r="NCK130" s="409"/>
      <c r="NCL130" s="409"/>
      <c r="NCM130" s="409"/>
      <c r="NCN130" s="409"/>
      <c r="NCO130" s="409"/>
      <c r="NCP130" s="409"/>
      <c r="NCQ130" s="409"/>
      <c r="NCR130" s="409"/>
      <c r="NCS130" s="409"/>
      <c r="NCT130" s="409"/>
      <c r="NCU130" s="409"/>
      <c r="NCV130" s="409"/>
      <c r="NCW130" s="409"/>
      <c r="NCX130" s="409"/>
      <c r="NCY130" s="409"/>
      <c r="NCZ130" s="409"/>
      <c r="NDA130" s="409"/>
      <c r="NDB130" s="409"/>
      <c r="NDC130" s="409"/>
      <c r="NDD130" s="409"/>
      <c r="NDE130" s="409"/>
      <c r="NDF130" s="409"/>
      <c r="NDG130" s="409"/>
      <c r="NDH130" s="409"/>
      <c r="NDI130" s="409"/>
      <c r="NDJ130" s="409"/>
      <c r="NDK130" s="409"/>
      <c r="NDL130" s="409"/>
      <c r="NDM130" s="409"/>
      <c r="NDN130" s="409"/>
      <c r="NDO130" s="409"/>
      <c r="NDP130" s="409"/>
      <c r="NDQ130" s="409"/>
      <c r="NDR130" s="409"/>
      <c r="NDS130" s="409"/>
      <c r="NDT130" s="409"/>
      <c r="NDU130" s="409"/>
      <c r="NDV130" s="409"/>
      <c r="NDW130" s="409"/>
      <c r="NDX130" s="409"/>
      <c r="NDY130" s="409"/>
      <c r="NDZ130" s="409"/>
      <c r="NEA130" s="409"/>
      <c r="NEB130" s="409"/>
      <c r="NEC130" s="409"/>
      <c r="NED130" s="409"/>
      <c r="NEE130" s="409"/>
      <c r="NEF130" s="409"/>
      <c r="NEG130" s="409"/>
      <c r="NEH130" s="409"/>
      <c r="NEI130" s="409"/>
      <c r="NEJ130" s="409"/>
      <c r="NEK130" s="409"/>
      <c r="NEL130" s="409"/>
      <c r="NEM130" s="409"/>
      <c r="NEN130" s="409"/>
      <c r="NEO130" s="409"/>
      <c r="NEP130" s="409"/>
      <c r="NEQ130" s="409"/>
      <c r="NER130" s="409"/>
      <c r="NES130" s="409"/>
      <c r="NET130" s="409"/>
      <c r="NEU130" s="409"/>
      <c r="NEV130" s="409"/>
      <c r="NEW130" s="409"/>
      <c r="NEX130" s="409"/>
      <c r="NEY130" s="409"/>
      <c r="NEZ130" s="409"/>
      <c r="NFA130" s="409"/>
      <c r="NFB130" s="409"/>
      <c r="NFC130" s="409"/>
      <c r="NFD130" s="409"/>
      <c r="NFE130" s="409"/>
      <c r="NFF130" s="409"/>
      <c r="NFG130" s="409"/>
      <c r="NFH130" s="409"/>
      <c r="NFI130" s="409"/>
      <c r="NFJ130" s="409"/>
      <c r="NFK130" s="409"/>
      <c r="NFL130" s="409"/>
      <c r="NFM130" s="409"/>
      <c r="NFN130" s="409"/>
      <c r="NFO130" s="409"/>
      <c r="NFP130" s="409"/>
      <c r="NFQ130" s="409"/>
      <c r="NFR130" s="409"/>
      <c r="NFS130" s="409"/>
      <c r="NFT130" s="409"/>
      <c r="NFU130" s="409"/>
      <c r="NFV130" s="409"/>
      <c r="NFW130" s="409"/>
      <c r="NFX130" s="409"/>
      <c r="NFY130" s="409"/>
      <c r="NFZ130" s="409"/>
      <c r="NGA130" s="409"/>
      <c r="NGB130" s="409"/>
      <c r="NGC130" s="409"/>
      <c r="NGD130" s="409"/>
      <c r="NGE130" s="409"/>
      <c r="NGF130" s="409"/>
      <c r="NGG130" s="409"/>
      <c r="NGH130" s="409"/>
      <c r="NGI130" s="409"/>
      <c r="NGJ130" s="409"/>
      <c r="NGK130" s="409"/>
      <c r="NGL130" s="409"/>
      <c r="NGM130" s="409"/>
      <c r="NGN130" s="409"/>
      <c r="NGO130" s="409"/>
      <c r="NGP130" s="409"/>
      <c r="NGQ130" s="409"/>
      <c r="NGR130" s="409"/>
      <c r="NGS130" s="409"/>
      <c r="NGT130" s="409"/>
      <c r="NGU130" s="409"/>
      <c r="NGV130" s="409"/>
      <c r="NGW130" s="409"/>
      <c r="NGX130" s="409"/>
      <c r="NGY130" s="409"/>
      <c r="NGZ130" s="409"/>
      <c r="NHA130" s="409"/>
      <c r="NHB130" s="409"/>
      <c r="NHC130" s="409"/>
      <c r="NHD130" s="409"/>
      <c r="NHE130" s="409"/>
      <c r="NHF130" s="409"/>
      <c r="NHG130" s="409"/>
      <c r="NHH130" s="409"/>
      <c r="NHI130" s="409"/>
      <c r="NHJ130" s="409"/>
      <c r="NHK130" s="409"/>
      <c r="NHL130" s="409"/>
      <c r="NHM130" s="409"/>
      <c r="NHN130" s="409"/>
      <c r="NHO130" s="409"/>
      <c r="NHP130" s="409"/>
      <c r="NHQ130" s="409"/>
      <c r="NHR130" s="409"/>
      <c r="NHS130" s="409"/>
      <c r="NHT130" s="409"/>
      <c r="NHU130" s="409"/>
      <c r="NHV130" s="409"/>
      <c r="NHW130" s="409"/>
      <c r="NHX130" s="409"/>
      <c r="NHY130" s="409"/>
      <c r="NHZ130" s="409"/>
      <c r="NIA130" s="409"/>
      <c r="NIB130" s="409"/>
      <c r="NIC130" s="409"/>
      <c r="NID130" s="409"/>
      <c r="NIE130" s="409"/>
      <c r="NIF130" s="409"/>
      <c r="NIG130" s="409"/>
      <c r="NIH130" s="409"/>
      <c r="NII130" s="409"/>
      <c r="NIJ130" s="409"/>
      <c r="NIK130" s="409"/>
      <c r="NIL130" s="409"/>
      <c r="NIM130" s="409"/>
      <c r="NIN130" s="409"/>
      <c r="NIO130" s="409"/>
      <c r="NIP130" s="409"/>
      <c r="NIQ130" s="409"/>
      <c r="NIR130" s="409"/>
      <c r="NIS130" s="409"/>
      <c r="NIT130" s="409"/>
      <c r="NIU130" s="409"/>
      <c r="NIV130" s="409"/>
      <c r="NIW130" s="409"/>
      <c r="NIX130" s="409"/>
      <c r="NIY130" s="409"/>
      <c r="NIZ130" s="409"/>
      <c r="NJA130" s="409"/>
      <c r="NJB130" s="409"/>
      <c r="NJC130" s="409"/>
      <c r="NJD130" s="409"/>
      <c r="NJE130" s="409"/>
      <c r="NJF130" s="409"/>
      <c r="NJG130" s="409"/>
      <c r="NJH130" s="409"/>
      <c r="NJI130" s="409"/>
      <c r="NJJ130" s="409"/>
      <c r="NJK130" s="409"/>
      <c r="NJL130" s="409"/>
      <c r="NJM130" s="409"/>
      <c r="NJN130" s="409"/>
      <c r="NJO130" s="409"/>
      <c r="NJP130" s="409"/>
      <c r="NJQ130" s="409"/>
      <c r="NJR130" s="409"/>
      <c r="NJS130" s="409"/>
      <c r="NJT130" s="409"/>
      <c r="NJU130" s="409"/>
      <c r="NJV130" s="409"/>
      <c r="NJW130" s="409"/>
      <c r="NJX130" s="409"/>
      <c r="NJY130" s="409"/>
      <c r="NJZ130" s="409"/>
      <c r="NKA130" s="409"/>
      <c r="NKB130" s="409"/>
      <c r="NKC130" s="409"/>
      <c r="NKD130" s="409"/>
      <c r="NKE130" s="409"/>
      <c r="NKF130" s="409"/>
      <c r="NKG130" s="409"/>
      <c r="NKH130" s="409"/>
      <c r="NKI130" s="409"/>
      <c r="NKJ130" s="409"/>
      <c r="NKK130" s="409"/>
      <c r="NKL130" s="409"/>
      <c r="NKM130" s="409"/>
      <c r="NKN130" s="409"/>
      <c r="NKO130" s="409"/>
      <c r="NKP130" s="409"/>
      <c r="NKQ130" s="409"/>
      <c r="NKR130" s="409"/>
      <c r="NKS130" s="409"/>
      <c r="NKT130" s="409"/>
      <c r="NKU130" s="409"/>
      <c r="NKV130" s="409"/>
      <c r="NKW130" s="409"/>
      <c r="NKX130" s="409"/>
      <c r="NKY130" s="409"/>
      <c r="NKZ130" s="409"/>
      <c r="NLA130" s="409"/>
      <c r="NLB130" s="409"/>
      <c r="NLC130" s="409"/>
      <c r="NLD130" s="409"/>
      <c r="NLE130" s="409"/>
      <c r="NLF130" s="409"/>
      <c r="NLG130" s="409"/>
      <c r="NLH130" s="409"/>
      <c r="NLI130" s="409"/>
      <c r="NLJ130" s="409"/>
      <c r="NLK130" s="409"/>
      <c r="NLL130" s="409"/>
      <c r="NLM130" s="409"/>
      <c r="NLN130" s="409"/>
      <c r="NLO130" s="409"/>
      <c r="NLP130" s="409"/>
      <c r="NLQ130" s="409"/>
      <c r="NLR130" s="409"/>
      <c r="NLS130" s="409"/>
      <c r="NLT130" s="409"/>
      <c r="NLU130" s="409"/>
      <c r="NLV130" s="409"/>
      <c r="NLW130" s="409"/>
      <c r="NLX130" s="409"/>
      <c r="NLY130" s="409"/>
      <c r="NLZ130" s="409"/>
      <c r="NMA130" s="409"/>
      <c r="NMB130" s="409"/>
      <c r="NMC130" s="409"/>
      <c r="NMD130" s="409"/>
      <c r="NME130" s="409"/>
      <c r="NMF130" s="409"/>
      <c r="NMG130" s="409"/>
      <c r="NMH130" s="409"/>
      <c r="NMI130" s="409"/>
      <c r="NMJ130" s="409"/>
      <c r="NMK130" s="409"/>
      <c r="NML130" s="409"/>
      <c r="NMM130" s="409"/>
      <c r="NMN130" s="409"/>
      <c r="NMO130" s="409"/>
      <c r="NMP130" s="409"/>
      <c r="NMQ130" s="409"/>
      <c r="NMR130" s="409"/>
      <c r="NMS130" s="409"/>
      <c r="NMT130" s="409"/>
      <c r="NMU130" s="409"/>
      <c r="NMV130" s="409"/>
      <c r="NMW130" s="409"/>
      <c r="NMX130" s="409"/>
      <c r="NMY130" s="409"/>
      <c r="NMZ130" s="409"/>
      <c r="NNA130" s="409"/>
      <c r="NNB130" s="409"/>
      <c r="NNC130" s="409"/>
      <c r="NND130" s="409"/>
      <c r="NNE130" s="409"/>
      <c r="NNF130" s="409"/>
      <c r="NNG130" s="409"/>
      <c r="NNH130" s="409"/>
      <c r="NNI130" s="409"/>
      <c r="NNJ130" s="409"/>
      <c r="NNK130" s="409"/>
      <c r="NNL130" s="409"/>
      <c r="NNM130" s="409"/>
      <c r="NNN130" s="409"/>
      <c r="NNO130" s="409"/>
      <c r="NNP130" s="409"/>
      <c r="NNQ130" s="409"/>
      <c r="NNR130" s="409"/>
      <c r="NNS130" s="409"/>
      <c r="NNT130" s="409"/>
      <c r="NNU130" s="409"/>
      <c r="NNV130" s="409"/>
      <c r="NNW130" s="409"/>
      <c r="NNX130" s="409"/>
      <c r="NNY130" s="409"/>
      <c r="NNZ130" s="409"/>
      <c r="NOA130" s="409"/>
      <c r="NOB130" s="409"/>
      <c r="NOC130" s="409"/>
      <c r="NOD130" s="409"/>
      <c r="NOE130" s="409"/>
      <c r="NOF130" s="409"/>
      <c r="NOG130" s="409"/>
      <c r="NOH130" s="409"/>
      <c r="NOI130" s="409"/>
      <c r="NOJ130" s="409"/>
      <c r="NOK130" s="409"/>
      <c r="NOL130" s="409"/>
      <c r="NOM130" s="409"/>
      <c r="NON130" s="409"/>
      <c r="NOO130" s="409"/>
      <c r="NOP130" s="409"/>
      <c r="NOQ130" s="409"/>
      <c r="NOR130" s="409"/>
      <c r="NOS130" s="409"/>
      <c r="NOT130" s="409"/>
      <c r="NOU130" s="409"/>
      <c r="NOV130" s="409"/>
      <c r="NOW130" s="409"/>
      <c r="NOX130" s="409"/>
      <c r="NOY130" s="409"/>
      <c r="NOZ130" s="409"/>
      <c r="NPA130" s="409"/>
      <c r="NPB130" s="409"/>
      <c r="NPC130" s="409"/>
      <c r="NPD130" s="409"/>
      <c r="NPE130" s="409"/>
      <c r="NPF130" s="409"/>
      <c r="NPG130" s="409"/>
      <c r="NPH130" s="409"/>
      <c r="NPI130" s="409"/>
      <c r="NPJ130" s="409"/>
      <c r="NPK130" s="409"/>
      <c r="NPL130" s="409"/>
      <c r="NPM130" s="409"/>
      <c r="NPN130" s="409"/>
      <c r="NPO130" s="409"/>
      <c r="NPP130" s="409"/>
      <c r="NPQ130" s="409"/>
      <c r="NPR130" s="409"/>
      <c r="NPS130" s="409"/>
      <c r="NPT130" s="409"/>
      <c r="NPU130" s="409"/>
      <c r="NPV130" s="409"/>
      <c r="NPW130" s="409"/>
      <c r="NPX130" s="409"/>
      <c r="NPY130" s="409"/>
      <c r="NPZ130" s="409"/>
      <c r="NQA130" s="409"/>
      <c r="NQB130" s="409"/>
      <c r="NQC130" s="409"/>
      <c r="NQD130" s="409"/>
      <c r="NQE130" s="409"/>
      <c r="NQF130" s="409"/>
      <c r="NQG130" s="409"/>
      <c r="NQH130" s="409"/>
      <c r="NQI130" s="409"/>
      <c r="NQJ130" s="409"/>
      <c r="NQK130" s="409"/>
      <c r="NQL130" s="409"/>
      <c r="NQM130" s="409"/>
      <c r="NQN130" s="409"/>
      <c r="NQO130" s="409"/>
      <c r="NQP130" s="409"/>
      <c r="NQQ130" s="409"/>
      <c r="NQR130" s="409"/>
      <c r="NQS130" s="409"/>
      <c r="NQT130" s="409"/>
      <c r="NQU130" s="409"/>
      <c r="NQV130" s="409"/>
      <c r="NQW130" s="409"/>
      <c r="NQX130" s="409"/>
      <c r="NQY130" s="409"/>
      <c r="NQZ130" s="409"/>
      <c r="NRA130" s="409"/>
      <c r="NRB130" s="409"/>
      <c r="NRC130" s="409"/>
      <c r="NRD130" s="409"/>
      <c r="NRE130" s="409"/>
      <c r="NRF130" s="409"/>
      <c r="NRG130" s="409"/>
      <c r="NRH130" s="409"/>
      <c r="NRI130" s="409"/>
      <c r="NRJ130" s="409"/>
      <c r="NRK130" s="409"/>
      <c r="NRL130" s="409"/>
      <c r="NRM130" s="409"/>
      <c r="NRN130" s="409"/>
      <c r="NRO130" s="409"/>
      <c r="NRP130" s="409"/>
      <c r="NRQ130" s="409"/>
      <c r="NRR130" s="409"/>
      <c r="NRS130" s="409"/>
      <c r="NRT130" s="409"/>
      <c r="NRU130" s="409"/>
      <c r="NRV130" s="409"/>
      <c r="NRW130" s="409"/>
      <c r="NRX130" s="409"/>
      <c r="NRY130" s="409"/>
      <c r="NRZ130" s="409"/>
      <c r="NSA130" s="409"/>
      <c r="NSB130" s="409"/>
      <c r="NSC130" s="409"/>
      <c r="NSD130" s="409"/>
      <c r="NSE130" s="409"/>
      <c r="NSF130" s="409"/>
      <c r="NSG130" s="409"/>
      <c r="NSH130" s="409"/>
      <c r="NSI130" s="409"/>
      <c r="NSJ130" s="409"/>
      <c r="NSK130" s="409"/>
      <c r="NSL130" s="409"/>
      <c r="NSM130" s="409"/>
      <c r="NSN130" s="409"/>
      <c r="NSO130" s="409"/>
      <c r="NSP130" s="409"/>
      <c r="NSQ130" s="409"/>
      <c r="NSR130" s="409"/>
      <c r="NSS130" s="409"/>
      <c r="NST130" s="409"/>
      <c r="NSU130" s="409"/>
      <c r="NSV130" s="409"/>
      <c r="NSW130" s="409"/>
      <c r="NSX130" s="409"/>
      <c r="NSY130" s="409"/>
      <c r="NSZ130" s="409"/>
      <c r="NTA130" s="409"/>
      <c r="NTB130" s="409"/>
      <c r="NTC130" s="409"/>
      <c r="NTD130" s="409"/>
      <c r="NTE130" s="409"/>
      <c r="NTF130" s="409"/>
      <c r="NTG130" s="409"/>
      <c r="NTH130" s="409"/>
      <c r="NTI130" s="409"/>
      <c r="NTJ130" s="409"/>
      <c r="NTK130" s="409"/>
      <c r="NTL130" s="409"/>
      <c r="NTM130" s="409"/>
      <c r="NTN130" s="409"/>
      <c r="NTO130" s="409"/>
      <c r="NTP130" s="409"/>
      <c r="NTQ130" s="409"/>
      <c r="NTR130" s="409"/>
      <c r="NTS130" s="409"/>
      <c r="NTT130" s="409"/>
      <c r="NTU130" s="409"/>
      <c r="NTV130" s="409"/>
      <c r="NTW130" s="409"/>
      <c r="NTX130" s="409"/>
      <c r="NTY130" s="409"/>
      <c r="NTZ130" s="409"/>
      <c r="NUA130" s="409"/>
      <c r="NUB130" s="409"/>
      <c r="NUC130" s="409"/>
      <c r="NUD130" s="409"/>
      <c r="NUE130" s="409"/>
      <c r="NUF130" s="409"/>
      <c r="NUG130" s="409"/>
      <c r="NUH130" s="409"/>
      <c r="NUI130" s="409"/>
      <c r="NUJ130" s="409"/>
      <c r="NUK130" s="409"/>
      <c r="NUL130" s="409"/>
      <c r="NUM130" s="409"/>
      <c r="NUN130" s="409"/>
      <c r="NUO130" s="409"/>
      <c r="NUP130" s="409"/>
      <c r="NUQ130" s="409"/>
      <c r="NUR130" s="409"/>
      <c r="NUS130" s="409"/>
      <c r="NUT130" s="409"/>
      <c r="NUU130" s="409"/>
      <c r="NUV130" s="409"/>
      <c r="NUW130" s="409"/>
      <c r="NUX130" s="409"/>
      <c r="NUY130" s="409"/>
      <c r="NUZ130" s="409"/>
      <c r="NVA130" s="409"/>
      <c r="NVB130" s="409"/>
      <c r="NVC130" s="409"/>
      <c r="NVD130" s="409"/>
      <c r="NVE130" s="409"/>
      <c r="NVF130" s="409"/>
      <c r="NVG130" s="409"/>
      <c r="NVH130" s="409"/>
      <c r="NVI130" s="409"/>
      <c r="NVJ130" s="409"/>
      <c r="NVK130" s="409"/>
      <c r="NVL130" s="409"/>
      <c r="NVM130" s="409"/>
      <c r="NVN130" s="409"/>
      <c r="NVO130" s="409"/>
      <c r="NVP130" s="409"/>
      <c r="NVQ130" s="409"/>
      <c r="NVR130" s="409"/>
      <c r="NVS130" s="409"/>
      <c r="NVT130" s="409"/>
      <c r="NVU130" s="409"/>
      <c r="NVV130" s="409"/>
      <c r="NVW130" s="409"/>
      <c r="NVX130" s="409"/>
      <c r="NVY130" s="409"/>
      <c r="NVZ130" s="409"/>
      <c r="NWA130" s="409"/>
      <c r="NWB130" s="409"/>
      <c r="NWC130" s="409"/>
      <c r="NWD130" s="409"/>
      <c r="NWE130" s="409"/>
      <c r="NWF130" s="409"/>
      <c r="NWG130" s="409"/>
      <c r="NWH130" s="409"/>
      <c r="NWI130" s="409"/>
      <c r="NWJ130" s="409"/>
      <c r="NWK130" s="409"/>
      <c r="NWL130" s="409"/>
      <c r="NWM130" s="409"/>
      <c r="NWN130" s="409"/>
      <c r="NWO130" s="409"/>
      <c r="NWP130" s="409"/>
      <c r="NWQ130" s="409"/>
      <c r="NWR130" s="409"/>
      <c r="NWS130" s="409"/>
      <c r="NWT130" s="409"/>
      <c r="NWU130" s="409"/>
      <c r="NWV130" s="409"/>
      <c r="NWW130" s="409"/>
      <c r="NWX130" s="409"/>
      <c r="NWY130" s="409"/>
      <c r="NWZ130" s="409"/>
      <c r="NXA130" s="409"/>
      <c r="NXB130" s="409"/>
      <c r="NXC130" s="409"/>
      <c r="NXD130" s="409"/>
      <c r="NXE130" s="409"/>
      <c r="NXF130" s="409"/>
      <c r="NXG130" s="409"/>
      <c r="NXH130" s="409"/>
      <c r="NXI130" s="409"/>
      <c r="NXJ130" s="409"/>
      <c r="NXK130" s="409"/>
      <c r="NXL130" s="409"/>
      <c r="NXM130" s="409"/>
      <c r="NXN130" s="409"/>
      <c r="NXO130" s="409"/>
      <c r="NXP130" s="409"/>
      <c r="NXQ130" s="409"/>
      <c r="NXR130" s="409"/>
      <c r="NXS130" s="409"/>
      <c r="NXT130" s="409"/>
      <c r="NXU130" s="409"/>
      <c r="NXV130" s="409"/>
      <c r="NXW130" s="409"/>
      <c r="NXX130" s="409"/>
      <c r="NXY130" s="409"/>
      <c r="NXZ130" s="409"/>
      <c r="NYA130" s="409"/>
      <c r="NYB130" s="409"/>
      <c r="NYC130" s="409"/>
      <c r="NYD130" s="409"/>
      <c r="NYE130" s="409"/>
      <c r="NYF130" s="409"/>
      <c r="NYG130" s="409"/>
      <c r="NYH130" s="409"/>
      <c r="NYI130" s="409"/>
      <c r="NYJ130" s="409"/>
      <c r="NYK130" s="409"/>
      <c r="NYL130" s="409"/>
      <c r="NYM130" s="409"/>
      <c r="NYN130" s="409"/>
      <c r="NYO130" s="409"/>
      <c r="NYP130" s="409"/>
      <c r="NYQ130" s="409"/>
      <c r="NYR130" s="409"/>
      <c r="NYS130" s="409"/>
      <c r="NYT130" s="409"/>
      <c r="NYU130" s="409"/>
      <c r="NYV130" s="409"/>
      <c r="NYW130" s="409"/>
      <c r="NYX130" s="409"/>
      <c r="NYY130" s="409"/>
      <c r="NYZ130" s="409"/>
      <c r="NZA130" s="409"/>
      <c r="NZB130" s="409"/>
      <c r="NZC130" s="409"/>
      <c r="NZD130" s="409"/>
      <c r="NZE130" s="409"/>
      <c r="NZF130" s="409"/>
      <c r="NZG130" s="409"/>
      <c r="NZH130" s="409"/>
      <c r="NZI130" s="409"/>
      <c r="NZJ130" s="409"/>
      <c r="NZK130" s="409"/>
      <c r="NZL130" s="409"/>
      <c r="NZM130" s="409"/>
      <c r="NZN130" s="409"/>
      <c r="NZO130" s="409"/>
      <c r="NZP130" s="409"/>
      <c r="NZQ130" s="409"/>
      <c r="NZR130" s="409"/>
      <c r="NZS130" s="409"/>
      <c r="NZT130" s="409"/>
      <c r="NZU130" s="409"/>
      <c r="NZV130" s="409"/>
      <c r="NZW130" s="409"/>
      <c r="NZX130" s="409"/>
      <c r="NZY130" s="409"/>
      <c r="NZZ130" s="409"/>
      <c r="OAA130" s="409"/>
      <c r="OAB130" s="409"/>
      <c r="OAC130" s="409"/>
      <c r="OAD130" s="409"/>
      <c r="OAE130" s="409"/>
      <c r="OAF130" s="409"/>
      <c r="OAG130" s="409"/>
      <c r="OAH130" s="409"/>
      <c r="OAI130" s="409"/>
      <c r="OAJ130" s="409"/>
      <c r="OAK130" s="409"/>
      <c r="OAL130" s="409"/>
      <c r="OAM130" s="409"/>
      <c r="OAN130" s="409"/>
      <c r="OAO130" s="409"/>
      <c r="OAP130" s="409"/>
      <c r="OAQ130" s="409"/>
      <c r="OAR130" s="409"/>
      <c r="OAS130" s="409"/>
      <c r="OAT130" s="409"/>
      <c r="OAU130" s="409"/>
      <c r="OAV130" s="409"/>
      <c r="OAW130" s="409"/>
      <c r="OAX130" s="409"/>
      <c r="OAY130" s="409"/>
      <c r="OAZ130" s="409"/>
      <c r="OBA130" s="409"/>
      <c r="OBB130" s="409"/>
      <c r="OBC130" s="409"/>
      <c r="OBD130" s="409"/>
      <c r="OBE130" s="409"/>
      <c r="OBF130" s="409"/>
      <c r="OBG130" s="409"/>
      <c r="OBH130" s="409"/>
      <c r="OBI130" s="409"/>
      <c r="OBJ130" s="409"/>
      <c r="OBK130" s="409"/>
      <c r="OBL130" s="409"/>
      <c r="OBM130" s="409"/>
      <c r="OBN130" s="409"/>
      <c r="OBO130" s="409"/>
      <c r="OBP130" s="409"/>
      <c r="OBQ130" s="409"/>
      <c r="OBR130" s="409"/>
      <c r="OBS130" s="409"/>
      <c r="OBT130" s="409"/>
      <c r="OBU130" s="409"/>
      <c r="OBV130" s="409"/>
      <c r="OBW130" s="409"/>
      <c r="OBX130" s="409"/>
      <c r="OBY130" s="409"/>
      <c r="OBZ130" s="409"/>
      <c r="OCA130" s="409"/>
      <c r="OCB130" s="409"/>
      <c r="OCC130" s="409"/>
      <c r="OCD130" s="409"/>
      <c r="OCE130" s="409"/>
      <c r="OCF130" s="409"/>
      <c r="OCG130" s="409"/>
      <c r="OCH130" s="409"/>
      <c r="OCI130" s="409"/>
      <c r="OCJ130" s="409"/>
      <c r="OCK130" s="409"/>
      <c r="OCL130" s="409"/>
      <c r="OCM130" s="409"/>
      <c r="OCN130" s="409"/>
      <c r="OCO130" s="409"/>
      <c r="OCP130" s="409"/>
      <c r="OCQ130" s="409"/>
      <c r="OCR130" s="409"/>
      <c r="OCS130" s="409"/>
      <c r="OCT130" s="409"/>
      <c r="OCU130" s="409"/>
      <c r="OCV130" s="409"/>
      <c r="OCW130" s="409"/>
      <c r="OCX130" s="409"/>
      <c r="OCY130" s="409"/>
      <c r="OCZ130" s="409"/>
      <c r="ODA130" s="409"/>
      <c r="ODB130" s="409"/>
      <c r="ODC130" s="409"/>
      <c r="ODD130" s="409"/>
      <c r="ODE130" s="409"/>
      <c r="ODF130" s="409"/>
      <c r="ODG130" s="409"/>
      <c r="ODH130" s="409"/>
      <c r="ODI130" s="409"/>
      <c r="ODJ130" s="409"/>
      <c r="ODK130" s="409"/>
      <c r="ODL130" s="409"/>
      <c r="ODM130" s="409"/>
      <c r="ODN130" s="409"/>
      <c r="ODO130" s="409"/>
      <c r="ODP130" s="409"/>
      <c r="ODQ130" s="409"/>
      <c r="ODR130" s="409"/>
      <c r="ODS130" s="409"/>
      <c r="ODT130" s="409"/>
      <c r="ODU130" s="409"/>
      <c r="ODV130" s="409"/>
      <c r="ODW130" s="409"/>
      <c r="ODX130" s="409"/>
      <c r="ODY130" s="409"/>
      <c r="ODZ130" s="409"/>
      <c r="OEA130" s="409"/>
      <c r="OEB130" s="409"/>
      <c r="OEC130" s="409"/>
      <c r="OED130" s="409"/>
      <c r="OEE130" s="409"/>
      <c r="OEF130" s="409"/>
      <c r="OEG130" s="409"/>
      <c r="OEH130" s="409"/>
      <c r="OEI130" s="409"/>
      <c r="OEJ130" s="409"/>
      <c r="OEK130" s="409"/>
      <c r="OEL130" s="409"/>
      <c r="OEM130" s="409"/>
      <c r="OEN130" s="409"/>
      <c r="OEO130" s="409"/>
      <c r="OEP130" s="409"/>
      <c r="OEQ130" s="409"/>
      <c r="OER130" s="409"/>
      <c r="OES130" s="409"/>
      <c r="OET130" s="409"/>
      <c r="OEU130" s="409"/>
      <c r="OEV130" s="409"/>
      <c r="OEW130" s="409"/>
      <c r="OEX130" s="409"/>
      <c r="OEY130" s="409"/>
      <c r="OEZ130" s="409"/>
      <c r="OFA130" s="409"/>
      <c r="OFB130" s="409"/>
      <c r="OFC130" s="409"/>
      <c r="OFD130" s="409"/>
      <c r="OFE130" s="409"/>
      <c r="OFF130" s="409"/>
      <c r="OFG130" s="409"/>
      <c r="OFH130" s="409"/>
      <c r="OFI130" s="409"/>
      <c r="OFJ130" s="409"/>
      <c r="OFK130" s="409"/>
      <c r="OFL130" s="409"/>
      <c r="OFM130" s="409"/>
      <c r="OFN130" s="409"/>
      <c r="OFO130" s="409"/>
      <c r="OFP130" s="409"/>
      <c r="OFQ130" s="409"/>
      <c r="OFR130" s="409"/>
      <c r="OFS130" s="409"/>
      <c r="OFT130" s="409"/>
      <c r="OFU130" s="409"/>
      <c r="OFV130" s="409"/>
      <c r="OFW130" s="409"/>
      <c r="OFX130" s="409"/>
      <c r="OFY130" s="409"/>
      <c r="OFZ130" s="409"/>
      <c r="OGA130" s="409"/>
      <c r="OGB130" s="409"/>
      <c r="OGC130" s="409"/>
      <c r="OGD130" s="409"/>
      <c r="OGE130" s="409"/>
      <c r="OGF130" s="409"/>
      <c r="OGG130" s="409"/>
      <c r="OGH130" s="409"/>
      <c r="OGI130" s="409"/>
      <c r="OGJ130" s="409"/>
      <c r="OGK130" s="409"/>
      <c r="OGL130" s="409"/>
      <c r="OGM130" s="409"/>
      <c r="OGN130" s="409"/>
      <c r="OGO130" s="409"/>
      <c r="OGP130" s="409"/>
      <c r="OGQ130" s="409"/>
      <c r="OGR130" s="409"/>
      <c r="OGS130" s="409"/>
      <c r="OGT130" s="409"/>
      <c r="OGU130" s="409"/>
      <c r="OGV130" s="409"/>
      <c r="OGW130" s="409"/>
      <c r="OGX130" s="409"/>
      <c r="OGY130" s="409"/>
      <c r="OGZ130" s="409"/>
      <c r="OHA130" s="409"/>
      <c r="OHB130" s="409"/>
      <c r="OHC130" s="409"/>
      <c r="OHD130" s="409"/>
      <c r="OHE130" s="409"/>
      <c r="OHF130" s="409"/>
      <c r="OHG130" s="409"/>
      <c r="OHH130" s="409"/>
      <c r="OHI130" s="409"/>
      <c r="OHJ130" s="409"/>
      <c r="OHK130" s="409"/>
      <c r="OHL130" s="409"/>
      <c r="OHM130" s="409"/>
      <c r="OHN130" s="409"/>
      <c r="OHO130" s="409"/>
      <c r="OHP130" s="409"/>
      <c r="OHQ130" s="409"/>
      <c r="OHR130" s="409"/>
      <c r="OHS130" s="409"/>
      <c r="OHT130" s="409"/>
      <c r="OHU130" s="409"/>
      <c r="OHV130" s="409"/>
      <c r="OHW130" s="409"/>
      <c r="OHX130" s="409"/>
      <c r="OHY130" s="409"/>
      <c r="OHZ130" s="409"/>
      <c r="OIA130" s="409"/>
      <c r="OIB130" s="409"/>
      <c r="OIC130" s="409"/>
      <c r="OID130" s="409"/>
      <c r="OIE130" s="409"/>
      <c r="OIF130" s="409"/>
      <c r="OIG130" s="409"/>
      <c r="OIH130" s="409"/>
      <c r="OII130" s="409"/>
      <c r="OIJ130" s="409"/>
      <c r="OIK130" s="409"/>
      <c r="OIL130" s="409"/>
      <c r="OIM130" s="409"/>
      <c r="OIN130" s="409"/>
      <c r="OIO130" s="409"/>
      <c r="OIP130" s="409"/>
      <c r="OIQ130" s="409"/>
      <c r="OIR130" s="409"/>
      <c r="OIS130" s="409"/>
      <c r="OIT130" s="409"/>
      <c r="OIU130" s="409"/>
      <c r="OIV130" s="409"/>
      <c r="OIW130" s="409"/>
      <c r="OIX130" s="409"/>
      <c r="OIY130" s="409"/>
      <c r="OIZ130" s="409"/>
      <c r="OJA130" s="409"/>
      <c r="OJB130" s="409"/>
      <c r="OJC130" s="409"/>
      <c r="OJD130" s="409"/>
      <c r="OJE130" s="409"/>
      <c r="OJF130" s="409"/>
      <c r="OJG130" s="409"/>
      <c r="OJH130" s="409"/>
      <c r="OJI130" s="409"/>
      <c r="OJJ130" s="409"/>
      <c r="OJK130" s="409"/>
      <c r="OJL130" s="409"/>
      <c r="OJM130" s="409"/>
      <c r="OJN130" s="409"/>
      <c r="OJO130" s="409"/>
      <c r="OJP130" s="409"/>
      <c r="OJQ130" s="409"/>
      <c r="OJR130" s="409"/>
      <c r="OJS130" s="409"/>
      <c r="OJT130" s="409"/>
      <c r="OJU130" s="409"/>
      <c r="OJV130" s="409"/>
      <c r="OJW130" s="409"/>
      <c r="OJX130" s="409"/>
      <c r="OJY130" s="409"/>
      <c r="OJZ130" s="409"/>
      <c r="OKA130" s="409"/>
      <c r="OKB130" s="409"/>
      <c r="OKC130" s="409"/>
      <c r="OKD130" s="409"/>
      <c r="OKE130" s="409"/>
      <c r="OKF130" s="409"/>
      <c r="OKG130" s="409"/>
      <c r="OKH130" s="409"/>
      <c r="OKI130" s="409"/>
      <c r="OKJ130" s="409"/>
      <c r="OKK130" s="409"/>
      <c r="OKL130" s="409"/>
      <c r="OKM130" s="409"/>
      <c r="OKN130" s="409"/>
      <c r="OKO130" s="409"/>
      <c r="OKP130" s="409"/>
      <c r="OKQ130" s="409"/>
      <c r="OKR130" s="409"/>
      <c r="OKS130" s="409"/>
      <c r="OKT130" s="409"/>
      <c r="OKU130" s="409"/>
      <c r="OKV130" s="409"/>
      <c r="OKW130" s="409"/>
      <c r="OKX130" s="409"/>
      <c r="OKY130" s="409"/>
      <c r="OKZ130" s="409"/>
      <c r="OLA130" s="409"/>
      <c r="OLB130" s="409"/>
      <c r="OLC130" s="409"/>
      <c r="OLD130" s="409"/>
      <c r="OLE130" s="409"/>
      <c r="OLF130" s="409"/>
      <c r="OLG130" s="409"/>
      <c r="OLH130" s="409"/>
      <c r="OLI130" s="409"/>
      <c r="OLJ130" s="409"/>
      <c r="OLK130" s="409"/>
      <c r="OLL130" s="409"/>
      <c r="OLM130" s="409"/>
      <c r="OLN130" s="409"/>
      <c r="OLO130" s="409"/>
      <c r="OLP130" s="409"/>
      <c r="OLQ130" s="409"/>
      <c r="OLR130" s="409"/>
      <c r="OLS130" s="409"/>
      <c r="OLT130" s="409"/>
      <c r="OLU130" s="409"/>
      <c r="OLV130" s="409"/>
      <c r="OLW130" s="409"/>
      <c r="OLX130" s="409"/>
      <c r="OLY130" s="409"/>
      <c r="OLZ130" s="409"/>
      <c r="OMA130" s="409"/>
      <c r="OMB130" s="409"/>
      <c r="OMC130" s="409"/>
      <c r="OMD130" s="409"/>
      <c r="OME130" s="409"/>
      <c r="OMF130" s="409"/>
      <c r="OMG130" s="409"/>
      <c r="OMH130" s="409"/>
      <c r="OMI130" s="409"/>
      <c r="OMJ130" s="409"/>
      <c r="OMK130" s="409"/>
      <c r="OML130" s="409"/>
      <c r="OMM130" s="409"/>
      <c r="OMN130" s="409"/>
      <c r="OMO130" s="409"/>
      <c r="OMP130" s="409"/>
      <c r="OMQ130" s="409"/>
      <c r="OMR130" s="409"/>
      <c r="OMS130" s="409"/>
      <c r="OMT130" s="409"/>
      <c r="OMU130" s="409"/>
      <c r="OMV130" s="409"/>
      <c r="OMW130" s="409"/>
      <c r="OMX130" s="409"/>
      <c r="OMY130" s="409"/>
      <c r="OMZ130" s="409"/>
      <c r="ONA130" s="409"/>
      <c r="ONB130" s="409"/>
      <c r="ONC130" s="409"/>
      <c r="OND130" s="409"/>
      <c r="ONE130" s="409"/>
      <c r="ONF130" s="409"/>
      <c r="ONG130" s="409"/>
      <c r="ONH130" s="409"/>
      <c r="ONI130" s="409"/>
      <c r="ONJ130" s="409"/>
      <c r="ONK130" s="409"/>
      <c r="ONL130" s="409"/>
      <c r="ONM130" s="409"/>
      <c r="ONN130" s="409"/>
      <c r="ONO130" s="409"/>
      <c r="ONP130" s="409"/>
      <c r="ONQ130" s="409"/>
      <c r="ONR130" s="409"/>
      <c r="ONS130" s="409"/>
      <c r="ONT130" s="409"/>
      <c r="ONU130" s="409"/>
      <c r="ONV130" s="409"/>
      <c r="ONW130" s="409"/>
      <c r="ONX130" s="409"/>
      <c r="ONY130" s="409"/>
      <c r="ONZ130" s="409"/>
      <c r="OOA130" s="409"/>
      <c r="OOB130" s="409"/>
      <c r="OOC130" s="409"/>
      <c r="OOD130" s="409"/>
      <c r="OOE130" s="409"/>
      <c r="OOF130" s="409"/>
      <c r="OOG130" s="409"/>
      <c r="OOH130" s="409"/>
      <c r="OOI130" s="409"/>
      <c r="OOJ130" s="409"/>
      <c r="OOK130" s="409"/>
      <c r="OOL130" s="409"/>
      <c r="OOM130" s="409"/>
      <c r="OON130" s="409"/>
      <c r="OOO130" s="409"/>
      <c r="OOP130" s="409"/>
      <c r="OOQ130" s="409"/>
      <c r="OOR130" s="409"/>
      <c r="OOS130" s="409"/>
      <c r="OOT130" s="409"/>
      <c r="OOU130" s="409"/>
      <c r="OOV130" s="409"/>
      <c r="OOW130" s="409"/>
      <c r="OOX130" s="409"/>
      <c r="OOY130" s="409"/>
      <c r="OOZ130" s="409"/>
      <c r="OPA130" s="409"/>
      <c r="OPB130" s="409"/>
      <c r="OPC130" s="409"/>
      <c r="OPD130" s="409"/>
      <c r="OPE130" s="409"/>
      <c r="OPF130" s="409"/>
      <c r="OPG130" s="409"/>
      <c r="OPH130" s="409"/>
      <c r="OPI130" s="409"/>
      <c r="OPJ130" s="409"/>
      <c r="OPK130" s="409"/>
      <c r="OPL130" s="409"/>
      <c r="OPM130" s="409"/>
      <c r="OPN130" s="409"/>
      <c r="OPO130" s="409"/>
      <c r="OPP130" s="409"/>
      <c r="OPQ130" s="409"/>
      <c r="OPR130" s="409"/>
      <c r="OPS130" s="409"/>
      <c r="OPT130" s="409"/>
      <c r="OPU130" s="409"/>
      <c r="OPV130" s="409"/>
      <c r="OPW130" s="409"/>
      <c r="OPX130" s="409"/>
      <c r="OPY130" s="409"/>
      <c r="OPZ130" s="409"/>
      <c r="OQA130" s="409"/>
      <c r="OQB130" s="409"/>
      <c r="OQC130" s="409"/>
      <c r="OQD130" s="409"/>
      <c r="OQE130" s="409"/>
      <c r="OQF130" s="409"/>
      <c r="OQG130" s="409"/>
      <c r="OQH130" s="409"/>
      <c r="OQI130" s="409"/>
      <c r="OQJ130" s="409"/>
      <c r="OQK130" s="409"/>
      <c r="OQL130" s="409"/>
      <c r="OQM130" s="409"/>
      <c r="OQN130" s="409"/>
      <c r="OQO130" s="409"/>
      <c r="OQP130" s="409"/>
      <c r="OQQ130" s="409"/>
      <c r="OQR130" s="409"/>
      <c r="OQS130" s="409"/>
      <c r="OQT130" s="409"/>
      <c r="OQU130" s="409"/>
      <c r="OQV130" s="409"/>
      <c r="OQW130" s="409"/>
      <c r="OQX130" s="409"/>
      <c r="OQY130" s="409"/>
      <c r="OQZ130" s="409"/>
      <c r="ORA130" s="409"/>
      <c r="ORB130" s="409"/>
      <c r="ORC130" s="409"/>
      <c r="ORD130" s="409"/>
      <c r="ORE130" s="409"/>
      <c r="ORF130" s="409"/>
      <c r="ORG130" s="409"/>
      <c r="ORH130" s="409"/>
      <c r="ORI130" s="409"/>
      <c r="ORJ130" s="409"/>
      <c r="ORK130" s="409"/>
      <c r="ORL130" s="409"/>
      <c r="ORM130" s="409"/>
      <c r="ORN130" s="409"/>
      <c r="ORO130" s="409"/>
      <c r="ORP130" s="409"/>
      <c r="ORQ130" s="409"/>
      <c r="ORR130" s="409"/>
      <c r="ORS130" s="409"/>
      <c r="ORT130" s="409"/>
      <c r="ORU130" s="409"/>
      <c r="ORV130" s="409"/>
      <c r="ORW130" s="409"/>
      <c r="ORX130" s="409"/>
      <c r="ORY130" s="409"/>
      <c r="ORZ130" s="409"/>
      <c r="OSA130" s="409"/>
      <c r="OSB130" s="409"/>
      <c r="OSC130" s="409"/>
      <c r="OSD130" s="409"/>
      <c r="OSE130" s="409"/>
      <c r="OSF130" s="409"/>
      <c r="OSG130" s="409"/>
      <c r="OSH130" s="409"/>
      <c r="OSI130" s="409"/>
      <c r="OSJ130" s="409"/>
      <c r="OSK130" s="409"/>
      <c r="OSL130" s="409"/>
      <c r="OSM130" s="409"/>
      <c r="OSN130" s="409"/>
      <c r="OSO130" s="409"/>
      <c r="OSP130" s="409"/>
      <c r="OSQ130" s="409"/>
      <c r="OSR130" s="409"/>
      <c r="OSS130" s="409"/>
      <c r="OST130" s="409"/>
      <c r="OSU130" s="409"/>
      <c r="OSV130" s="409"/>
      <c r="OSW130" s="409"/>
      <c r="OSX130" s="409"/>
      <c r="OSY130" s="409"/>
      <c r="OSZ130" s="409"/>
      <c r="OTA130" s="409"/>
      <c r="OTB130" s="409"/>
      <c r="OTC130" s="409"/>
      <c r="OTD130" s="409"/>
      <c r="OTE130" s="409"/>
      <c r="OTF130" s="409"/>
      <c r="OTG130" s="409"/>
      <c r="OTH130" s="409"/>
      <c r="OTI130" s="409"/>
      <c r="OTJ130" s="409"/>
      <c r="OTK130" s="409"/>
      <c r="OTL130" s="409"/>
      <c r="OTM130" s="409"/>
      <c r="OTN130" s="409"/>
      <c r="OTO130" s="409"/>
      <c r="OTP130" s="409"/>
      <c r="OTQ130" s="409"/>
      <c r="OTR130" s="409"/>
      <c r="OTS130" s="409"/>
      <c r="OTT130" s="409"/>
      <c r="OTU130" s="409"/>
      <c r="OTV130" s="409"/>
      <c r="OTW130" s="409"/>
      <c r="OTX130" s="409"/>
      <c r="OTY130" s="409"/>
      <c r="OTZ130" s="409"/>
      <c r="OUA130" s="409"/>
      <c r="OUB130" s="409"/>
      <c r="OUC130" s="409"/>
      <c r="OUD130" s="409"/>
      <c r="OUE130" s="409"/>
      <c r="OUF130" s="409"/>
      <c r="OUG130" s="409"/>
      <c r="OUH130" s="409"/>
      <c r="OUI130" s="409"/>
      <c r="OUJ130" s="409"/>
      <c r="OUK130" s="409"/>
      <c r="OUL130" s="409"/>
      <c r="OUM130" s="409"/>
      <c r="OUN130" s="409"/>
      <c r="OUO130" s="409"/>
      <c r="OUP130" s="409"/>
      <c r="OUQ130" s="409"/>
      <c r="OUR130" s="409"/>
      <c r="OUS130" s="409"/>
      <c r="OUT130" s="409"/>
      <c r="OUU130" s="409"/>
      <c r="OUV130" s="409"/>
      <c r="OUW130" s="409"/>
      <c r="OUX130" s="409"/>
      <c r="OUY130" s="409"/>
      <c r="OUZ130" s="409"/>
      <c r="OVA130" s="409"/>
      <c r="OVB130" s="409"/>
      <c r="OVC130" s="409"/>
      <c r="OVD130" s="409"/>
      <c r="OVE130" s="409"/>
      <c r="OVF130" s="409"/>
      <c r="OVG130" s="409"/>
      <c r="OVH130" s="409"/>
      <c r="OVI130" s="409"/>
      <c r="OVJ130" s="409"/>
      <c r="OVK130" s="409"/>
      <c r="OVL130" s="409"/>
      <c r="OVM130" s="409"/>
      <c r="OVN130" s="409"/>
      <c r="OVO130" s="409"/>
      <c r="OVP130" s="409"/>
      <c r="OVQ130" s="409"/>
      <c r="OVR130" s="409"/>
      <c r="OVS130" s="409"/>
      <c r="OVT130" s="409"/>
      <c r="OVU130" s="409"/>
      <c r="OVV130" s="409"/>
      <c r="OVW130" s="409"/>
      <c r="OVX130" s="409"/>
      <c r="OVY130" s="409"/>
      <c r="OVZ130" s="409"/>
      <c r="OWA130" s="409"/>
      <c r="OWB130" s="409"/>
      <c r="OWC130" s="409"/>
      <c r="OWD130" s="409"/>
      <c r="OWE130" s="409"/>
      <c r="OWF130" s="409"/>
      <c r="OWG130" s="409"/>
      <c r="OWH130" s="409"/>
      <c r="OWI130" s="409"/>
      <c r="OWJ130" s="409"/>
      <c r="OWK130" s="409"/>
      <c r="OWL130" s="409"/>
      <c r="OWM130" s="409"/>
      <c r="OWN130" s="409"/>
      <c r="OWO130" s="409"/>
      <c r="OWP130" s="409"/>
      <c r="OWQ130" s="409"/>
      <c r="OWR130" s="409"/>
      <c r="OWS130" s="409"/>
      <c r="OWT130" s="409"/>
      <c r="OWU130" s="409"/>
      <c r="OWV130" s="409"/>
      <c r="OWW130" s="409"/>
      <c r="OWX130" s="409"/>
      <c r="OWY130" s="409"/>
      <c r="OWZ130" s="409"/>
      <c r="OXA130" s="409"/>
      <c r="OXB130" s="409"/>
      <c r="OXC130" s="409"/>
      <c r="OXD130" s="409"/>
      <c r="OXE130" s="409"/>
      <c r="OXF130" s="409"/>
      <c r="OXG130" s="409"/>
      <c r="OXH130" s="409"/>
      <c r="OXI130" s="409"/>
      <c r="OXJ130" s="409"/>
      <c r="OXK130" s="409"/>
      <c r="OXL130" s="409"/>
      <c r="OXM130" s="409"/>
      <c r="OXN130" s="409"/>
      <c r="OXO130" s="409"/>
      <c r="OXP130" s="409"/>
      <c r="OXQ130" s="409"/>
      <c r="OXR130" s="409"/>
      <c r="OXS130" s="409"/>
      <c r="OXT130" s="409"/>
      <c r="OXU130" s="409"/>
      <c r="OXV130" s="409"/>
      <c r="OXW130" s="409"/>
      <c r="OXX130" s="409"/>
      <c r="OXY130" s="409"/>
      <c r="OXZ130" s="409"/>
      <c r="OYA130" s="409"/>
      <c r="OYB130" s="409"/>
      <c r="OYC130" s="409"/>
      <c r="OYD130" s="409"/>
      <c r="OYE130" s="409"/>
      <c r="OYF130" s="409"/>
      <c r="OYG130" s="409"/>
      <c r="OYH130" s="409"/>
      <c r="OYI130" s="409"/>
      <c r="OYJ130" s="409"/>
      <c r="OYK130" s="409"/>
      <c r="OYL130" s="409"/>
      <c r="OYM130" s="409"/>
      <c r="OYN130" s="409"/>
      <c r="OYO130" s="409"/>
      <c r="OYP130" s="409"/>
      <c r="OYQ130" s="409"/>
      <c r="OYR130" s="409"/>
      <c r="OYS130" s="409"/>
      <c r="OYT130" s="409"/>
      <c r="OYU130" s="409"/>
      <c r="OYV130" s="409"/>
      <c r="OYW130" s="409"/>
      <c r="OYX130" s="409"/>
      <c r="OYY130" s="409"/>
      <c r="OYZ130" s="409"/>
      <c r="OZA130" s="409"/>
      <c r="OZB130" s="409"/>
      <c r="OZC130" s="409"/>
      <c r="OZD130" s="409"/>
      <c r="OZE130" s="409"/>
      <c r="OZF130" s="409"/>
      <c r="OZG130" s="409"/>
      <c r="OZH130" s="409"/>
      <c r="OZI130" s="409"/>
      <c r="OZJ130" s="409"/>
      <c r="OZK130" s="409"/>
      <c r="OZL130" s="409"/>
      <c r="OZM130" s="409"/>
      <c r="OZN130" s="409"/>
      <c r="OZO130" s="409"/>
      <c r="OZP130" s="409"/>
      <c r="OZQ130" s="409"/>
      <c r="OZR130" s="409"/>
      <c r="OZS130" s="409"/>
      <c r="OZT130" s="409"/>
      <c r="OZU130" s="409"/>
      <c r="OZV130" s="409"/>
      <c r="OZW130" s="409"/>
      <c r="OZX130" s="409"/>
      <c r="OZY130" s="409"/>
      <c r="OZZ130" s="409"/>
      <c r="PAA130" s="409"/>
      <c r="PAB130" s="409"/>
      <c r="PAC130" s="409"/>
      <c r="PAD130" s="409"/>
      <c r="PAE130" s="409"/>
      <c r="PAF130" s="409"/>
      <c r="PAG130" s="409"/>
      <c r="PAH130" s="409"/>
      <c r="PAI130" s="409"/>
      <c r="PAJ130" s="409"/>
      <c r="PAK130" s="409"/>
      <c r="PAL130" s="409"/>
      <c r="PAM130" s="409"/>
      <c r="PAN130" s="409"/>
      <c r="PAO130" s="409"/>
      <c r="PAP130" s="409"/>
      <c r="PAQ130" s="409"/>
      <c r="PAR130" s="409"/>
      <c r="PAS130" s="409"/>
      <c r="PAT130" s="409"/>
      <c r="PAU130" s="409"/>
      <c r="PAV130" s="409"/>
      <c r="PAW130" s="409"/>
      <c r="PAX130" s="409"/>
      <c r="PAY130" s="409"/>
      <c r="PAZ130" s="409"/>
      <c r="PBA130" s="409"/>
      <c r="PBB130" s="409"/>
      <c r="PBC130" s="409"/>
      <c r="PBD130" s="409"/>
      <c r="PBE130" s="409"/>
      <c r="PBF130" s="409"/>
      <c r="PBG130" s="409"/>
      <c r="PBH130" s="409"/>
      <c r="PBI130" s="409"/>
      <c r="PBJ130" s="409"/>
      <c r="PBK130" s="409"/>
      <c r="PBL130" s="409"/>
      <c r="PBM130" s="409"/>
      <c r="PBN130" s="409"/>
      <c r="PBO130" s="409"/>
      <c r="PBP130" s="409"/>
      <c r="PBQ130" s="409"/>
      <c r="PBR130" s="409"/>
      <c r="PBS130" s="409"/>
      <c r="PBT130" s="409"/>
      <c r="PBU130" s="409"/>
      <c r="PBV130" s="409"/>
      <c r="PBW130" s="409"/>
      <c r="PBX130" s="409"/>
      <c r="PBY130" s="409"/>
      <c r="PBZ130" s="409"/>
      <c r="PCA130" s="409"/>
      <c r="PCB130" s="409"/>
      <c r="PCC130" s="409"/>
      <c r="PCD130" s="409"/>
      <c r="PCE130" s="409"/>
      <c r="PCF130" s="409"/>
      <c r="PCG130" s="409"/>
      <c r="PCH130" s="409"/>
      <c r="PCI130" s="409"/>
      <c r="PCJ130" s="409"/>
      <c r="PCK130" s="409"/>
      <c r="PCL130" s="409"/>
      <c r="PCM130" s="409"/>
      <c r="PCN130" s="409"/>
      <c r="PCO130" s="409"/>
      <c r="PCP130" s="409"/>
      <c r="PCQ130" s="409"/>
      <c r="PCR130" s="409"/>
      <c r="PCS130" s="409"/>
      <c r="PCT130" s="409"/>
      <c r="PCU130" s="409"/>
      <c r="PCV130" s="409"/>
      <c r="PCW130" s="409"/>
      <c r="PCX130" s="409"/>
      <c r="PCY130" s="409"/>
      <c r="PCZ130" s="409"/>
      <c r="PDA130" s="409"/>
      <c r="PDB130" s="409"/>
      <c r="PDC130" s="409"/>
      <c r="PDD130" s="409"/>
      <c r="PDE130" s="409"/>
      <c r="PDF130" s="409"/>
      <c r="PDG130" s="409"/>
      <c r="PDH130" s="409"/>
      <c r="PDI130" s="409"/>
      <c r="PDJ130" s="409"/>
      <c r="PDK130" s="409"/>
      <c r="PDL130" s="409"/>
      <c r="PDM130" s="409"/>
      <c r="PDN130" s="409"/>
      <c r="PDO130" s="409"/>
      <c r="PDP130" s="409"/>
      <c r="PDQ130" s="409"/>
      <c r="PDR130" s="409"/>
      <c r="PDS130" s="409"/>
      <c r="PDT130" s="409"/>
      <c r="PDU130" s="409"/>
      <c r="PDV130" s="409"/>
      <c r="PDW130" s="409"/>
      <c r="PDX130" s="409"/>
      <c r="PDY130" s="409"/>
      <c r="PDZ130" s="409"/>
      <c r="PEA130" s="409"/>
      <c r="PEB130" s="409"/>
      <c r="PEC130" s="409"/>
      <c r="PED130" s="409"/>
      <c r="PEE130" s="409"/>
      <c r="PEF130" s="409"/>
      <c r="PEG130" s="409"/>
      <c r="PEH130" s="409"/>
      <c r="PEI130" s="409"/>
      <c r="PEJ130" s="409"/>
      <c r="PEK130" s="409"/>
      <c r="PEL130" s="409"/>
      <c r="PEM130" s="409"/>
      <c r="PEN130" s="409"/>
      <c r="PEO130" s="409"/>
      <c r="PEP130" s="409"/>
      <c r="PEQ130" s="409"/>
      <c r="PER130" s="409"/>
      <c r="PES130" s="409"/>
      <c r="PET130" s="409"/>
      <c r="PEU130" s="409"/>
      <c r="PEV130" s="409"/>
      <c r="PEW130" s="409"/>
      <c r="PEX130" s="409"/>
      <c r="PEY130" s="409"/>
      <c r="PEZ130" s="409"/>
      <c r="PFA130" s="409"/>
      <c r="PFB130" s="409"/>
      <c r="PFC130" s="409"/>
      <c r="PFD130" s="409"/>
      <c r="PFE130" s="409"/>
      <c r="PFF130" s="409"/>
      <c r="PFG130" s="409"/>
      <c r="PFH130" s="409"/>
      <c r="PFI130" s="409"/>
      <c r="PFJ130" s="409"/>
      <c r="PFK130" s="409"/>
      <c r="PFL130" s="409"/>
      <c r="PFM130" s="409"/>
      <c r="PFN130" s="409"/>
      <c r="PFO130" s="409"/>
      <c r="PFP130" s="409"/>
      <c r="PFQ130" s="409"/>
      <c r="PFR130" s="409"/>
      <c r="PFS130" s="409"/>
      <c r="PFT130" s="409"/>
      <c r="PFU130" s="409"/>
      <c r="PFV130" s="409"/>
      <c r="PFW130" s="409"/>
      <c r="PFX130" s="409"/>
      <c r="PFY130" s="409"/>
      <c r="PFZ130" s="409"/>
      <c r="PGA130" s="409"/>
      <c r="PGB130" s="409"/>
      <c r="PGC130" s="409"/>
      <c r="PGD130" s="409"/>
      <c r="PGE130" s="409"/>
      <c r="PGF130" s="409"/>
      <c r="PGG130" s="409"/>
      <c r="PGH130" s="409"/>
      <c r="PGI130" s="409"/>
      <c r="PGJ130" s="409"/>
      <c r="PGK130" s="409"/>
      <c r="PGL130" s="409"/>
      <c r="PGM130" s="409"/>
      <c r="PGN130" s="409"/>
      <c r="PGO130" s="409"/>
      <c r="PGP130" s="409"/>
      <c r="PGQ130" s="409"/>
      <c r="PGR130" s="409"/>
      <c r="PGS130" s="409"/>
      <c r="PGT130" s="409"/>
      <c r="PGU130" s="409"/>
      <c r="PGV130" s="409"/>
      <c r="PGW130" s="409"/>
      <c r="PGX130" s="409"/>
      <c r="PGY130" s="409"/>
      <c r="PGZ130" s="409"/>
      <c r="PHA130" s="409"/>
      <c r="PHB130" s="409"/>
      <c r="PHC130" s="409"/>
      <c r="PHD130" s="409"/>
      <c r="PHE130" s="409"/>
      <c r="PHF130" s="409"/>
      <c r="PHG130" s="409"/>
      <c r="PHH130" s="409"/>
      <c r="PHI130" s="409"/>
      <c r="PHJ130" s="409"/>
      <c r="PHK130" s="409"/>
      <c r="PHL130" s="409"/>
      <c r="PHM130" s="409"/>
      <c r="PHN130" s="409"/>
      <c r="PHO130" s="409"/>
      <c r="PHP130" s="409"/>
      <c r="PHQ130" s="409"/>
      <c r="PHR130" s="409"/>
      <c r="PHS130" s="409"/>
      <c r="PHT130" s="409"/>
      <c r="PHU130" s="409"/>
      <c r="PHV130" s="409"/>
      <c r="PHW130" s="409"/>
      <c r="PHX130" s="409"/>
      <c r="PHY130" s="409"/>
      <c r="PHZ130" s="409"/>
      <c r="PIA130" s="409"/>
      <c r="PIB130" s="409"/>
      <c r="PIC130" s="409"/>
      <c r="PID130" s="409"/>
      <c r="PIE130" s="409"/>
      <c r="PIF130" s="409"/>
      <c r="PIG130" s="409"/>
      <c r="PIH130" s="409"/>
      <c r="PII130" s="409"/>
      <c r="PIJ130" s="409"/>
      <c r="PIK130" s="409"/>
      <c r="PIL130" s="409"/>
      <c r="PIM130" s="409"/>
      <c r="PIN130" s="409"/>
      <c r="PIO130" s="409"/>
      <c r="PIP130" s="409"/>
      <c r="PIQ130" s="409"/>
      <c r="PIR130" s="409"/>
      <c r="PIS130" s="409"/>
      <c r="PIT130" s="409"/>
      <c r="PIU130" s="409"/>
      <c r="PIV130" s="409"/>
      <c r="PIW130" s="409"/>
      <c r="PIX130" s="409"/>
      <c r="PIY130" s="409"/>
      <c r="PIZ130" s="409"/>
      <c r="PJA130" s="409"/>
      <c r="PJB130" s="409"/>
      <c r="PJC130" s="409"/>
      <c r="PJD130" s="409"/>
      <c r="PJE130" s="409"/>
      <c r="PJF130" s="409"/>
      <c r="PJG130" s="409"/>
      <c r="PJH130" s="409"/>
      <c r="PJI130" s="409"/>
      <c r="PJJ130" s="409"/>
      <c r="PJK130" s="409"/>
      <c r="PJL130" s="409"/>
      <c r="PJM130" s="409"/>
      <c r="PJN130" s="409"/>
      <c r="PJO130" s="409"/>
      <c r="PJP130" s="409"/>
      <c r="PJQ130" s="409"/>
      <c r="PJR130" s="409"/>
      <c r="PJS130" s="409"/>
      <c r="PJT130" s="409"/>
      <c r="PJU130" s="409"/>
      <c r="PJV130" s="409"/>
      <c r="PJW130" s="409"/>
      <c r="PJX130" s="409"/>
      <c r="PJY130" s="409"/>
      <c r="PJZ130" s="409"/>
      <c r="PKA130" s="409"/>
      <c r="PKB130" s="409"/>
      <c r="PKC130" s="409"/>
      <c r="PKD130" s="409"/>
      <c r="PKE130" s="409"/>
      <c r="PKF130" s="409"/>
      <c r="PKG130" s="409"/>
      <c r="PKH130" s="409"/>
      <c r="PKI130" s="409"/>
      <c r="PKJ130" s="409"/>
      <c r="PKK130" s="409"/>
      <c r="PKL130" s="409"/>
      <c r="PKM130" s="409"/>
      <c r="PKN130" s="409"/>
      <c r="PKO130" s="409"/>
      <c r="PKP130" s="409"/>
      <c r="PKQ130" s="409"/>
      <c r="PKR130" s="409"/>
      <c r="PKS130" s="409"/>
      <c r="PKT130" s="409"/>
      <c r="PKU130" s="409"/>
      <c r="PKV130" s="409"/>
      <c r="PKW130" s="409"/>
      <c r="PKX130" s="409"/>
      <c r="PKY130" s="409"/>
      <c r="PKZ130" s="409"/>
      <c r="PLA130" s="409"/>
      <c r="PLB130" s="409"/>
      <c r="PLC130" s="409"/>
      <c r="PLD130" s="409"/>
      <c r="PLE130" s="409"/>
      <c r="PLF130" s="409"/>
      <c r="PLG130" s="409"/>
      <c r="PLH130" s="409"/>
      <c r="PLI130" s="409"/>
      <c r="PLJ130" s="409"/>
      <c r="PLK130" s="409"/>
      <c r="PLL130" s="409"/>
      <c r="PLM130" s="409"/>
      <c r="PLN130" s="409"/>
      <c r="PLO130" s="409"/>
      <c r="PLP130" s="409"/>
      <c r="PLQ130" s="409"/>
      <c r="PLR130" s="409"/>
      <c r="PLS130" s="409"/>
      <c r="PLT130" s="409"/>
      <c r="PLU130" s="409"/>
      <c r="PLV130" s="409"/>
      <c r="PLW130" s="409"/>
      <c r="PLX130" s="409"/>
      <c r="PLY130" s="409"/>
      <c r="PLZ130" s="409"/>
      <c r="PMA130" s="409"/>
      <c r="PMB130" s="409"/>
      <c r="PMC130" s="409"/>
      <c r="PMD130" s="409"/>
      <c r="PME130" s="409"/>
      <c r="PMF130" s="409"/>
      <c r="PMG130" s="409"/>
      <c r="PMH130" s="409"/>
      <c r="PMI130" s="409"/>
      <c r="PMJ130" s="409"/>
      <c r="PMK130" s="409"/>
      <c r="PML130" s="409"/>
      <c r="PMM130" s="409"/>
      <c r="PMN130" s="409"/>
      <c r="PMO130" s="409"/>
      <c r="PMP130" s="409"/>
      <c r="PMQ130" s="409"/>
      <c r="PMR130" s="409"/>
      <c r="PMS130" s="409"/>
      <c r="PMT130" s="409"/>
      <c r="PMU130" s="409"/>
      <c r="PMV130" s="409"/>
      <c r="PMW130" s="409"/>
      <c r="PMX130" s="409"/>
      <c r="PMY130" s="409"/>
      <c r="PMZ130" s="409"/>
      <c r="PNA130" s="409"/>
      <c r="PNB130" s="409"/>
      <c r="PNC130" s="409"/>
      <c r="PND130" s="409"/>
      <c r="PNE130" s="409"/>
      <c r="PNF130" s="409"/>
      <c r="PNG130" s="409"/>
      <c r="PNH130" s="409"/>
      <c r="PNI130" s="409"/>
      <c r="PNJ130" s="409"/>
      <c r="PNK130" s="409"/>
      <c r="PNL130" s="409"/>
      <c r="PNM130" s="409"/>
      <c r="PNN130" s="409"/>
      <c r="PNO130" s="409"/>
      <c r="PNP130" s="409"/>
      <c r="PNQ130" s="409"/>
      <c r="PNR130" s="409"/>
      <c r="PNS130" s="409"/>
      <c r="PNT130" s="409"/>
      <c r="PNU130" s="409"/>
      <c r="PNV130" s="409"/>
      <c r="PNW130" s="409"/>
      <c r="PNX130" s="409"/>
      <c r="PNY130" s="409"/>
      <c r="PNZ130" s="409"/>
      <c r="POA130" s="409"/>
      <c r="POB130" s="409"/>
      <c r="POC130" s="409"/>
      <c r="POD130" s="409"/>
      <c r="POE130" s="409"/>
      <c r="POF130" s="409"/>
      <c r="POG130" s="409"/>
      <c r="POH130" s="409"/>
      <c r="POI130" s="409"/>
      <c r="POJ130" s="409"/>
      <c r="POK130" s="409"/>
      <c r="POL130" s="409"/>
      <c r="POM130" s="409"/>
      <c r="PON130" s="409"/>
      <c r="POO130" s="409"/>
      <c r="POP130" s="409"/>
      <c r="POQ130" s="409"/>
      <c r="POR130" s="409"/>
      <c r="POS130" s="409"/>
      <c r="POT130" s="409"/>
      <c r="POU130" s="409"/>
      <c r="POV130" s="409"/>
      <c r="POW130" s="409"/>
      <c r="POX130" s="409"/>
      <c r="POY130" s="409"/>
      <c r="POZ130" s="409"/>
      <c r="PPA130" s="409"/>
      <c r="PPB130" s="409"/>
      <c r="PPC130" s="409"/>
      <c r="PPD130" s="409"/>
      <c r="PPE130" s="409"/>
      <c r="PPF130" s="409"/>
      <c r="PPG130" s="409"/>
      <c r="PPH130" s="409"/>
      <c r="PPI130" s="409"/>
      <c r="PPJ130" s="409"/>
      <c r="PPK130" s="409"/>
      <c r="PPL130" s="409"/>
      <c r="PPM130" s="409"/>
      <c r="PPN130" s="409"/>
      <c r="PPO130" s="409"/>
      <c r="PPP130" s="409"/>
      <c r="PPQ130" s="409"/>
      <c r="PPR130" s="409"/>
      <c r="PPS130" s="409"/>
      <c r="PPT130" s="409"/>
      <c r="PPU130" s="409"/>
      <c r="PPV130" s="409"/>
      <c r="PPW130" s="409"/>
      <c r="PPX130" s="409"/>
      <c r="PPY130" s="409"/>
      <c r="PPZ130" s="409"/>
      <c r="PQA130" s="409"/>
      <c r="PQB130" s="409"/>
      <c r="PQC130" s="409"/>
      <c r="PQD130" s="409"/>
      <c r="PQE130" s="409"/>
      <c r="PQF130" s="409"/>
      <c r="PQG130" s="409"/>
      <c r="PQH130" s="409"/>
      <c r="PQI130" s="409"/>
      <c r="PQJ130" s="409"/>
      <c r="PQK130" s="409"/>
      <c r="PQL130" s="409"/>
      <c r="PQM130" s="409"/>
      <c r="PQN130" s="409"/>
      <c r="PQO130" s="409"/>
      <c r="PQP130" s="409"/>
      <c r="PQQ130" s="409"/>
      <c r="PQR130" s="409"/>
      <c r="PQS130" s="409"/>
      <c r="PQT130" s="409"/>
      <c r="PQU130" s="409"/>
      <c r="PQV130" s="409"/>
      <c r="PQW130" s="409"/>
      <c r="PQX130" s="409"/>
      <c r="PQY130" s="409"/>
      <c r="PQZ130" s="409"/>
      <c r="PRA130" s="409"/>
      <c r="PRB130" s="409"/>
      <c r="PRC130" s="409"/>
      <c r="PRD130" s="409"/>
      <c r="PRE130" s="409"/>
      <c r="PRF130" s="409"/>
      <c r="PRG130" s="409"/>
      <c r="PRH130" s="409"/>
      <c r="PRI130" s="409"/>
      <c r="PRJ130" s="409"/>
      <c r="PRK130" s="409"/>
      <c r="PRL130" s="409"/>
      <c r="PRM130" s="409"/>
      <c r="PRN130" s="409"/>
      <c r="PRO130" s="409"/>
      <c r="PRP130" s="409"/>
      <c r="PRQ130" s="409"/>
      <c r="PRR130" s="409"/>
      <c r="PRS130" s="409"/>
      <c r="PRT130" s="409"/>
      <c r="PRU130" s="409"/>
      <c r="PRV130" s="409"/>
      <c r="PRW130" s="409"/>
      <c r="PRX130" s="409"/>
      <c r="PRY130" s="409"/>
      <c r="PRZ130" s="409"/>
      <c r="PSA130" s="409"/>
      <c r="PSB130" s="409"/>
      <c r="PSC130" s="409"/>
      <c r="PSD130" s="409"/>
      <c r="PSE130" s="409"/>
      <c r="PSF130" s="409"/>
      <c r="PSG130" s="409"/>
      <c r="PSH130" s="409"/>
      <c r="PSI130" s="409"/>
      <c r="PSJ130" s="409"/>
      <c r="PSK130" s="409"/>
      <c r="PSL130" s="409"/>
      <c r="PSM130" s="409"/>
      <c r="PSN130" s="409"/>
      <c r="PSO130" s="409"/>
      <c r="PSP130" s="409"/>
      <c r="PSQ130" s="409"/>
      <c r="PSR130" s="409"/>
      <c r="PSS130" s="409"/>
      <c r="PST130" s="409"/>
      <c r="PSU130" s="409"/>
      <c r="PSV130" s="409"/>
      <c r="PSW130" s="409"/>
      <c r="PSX130" s="409"/>
      <c r="PSY130" s="409"/>
      <c r="PSZ130" s="409"/>
      <c r="PTA130" s="409"/>
      <c r="PTB130" s="409"/>
      <c r="PTC130" s="409"/>
      <c r="PTD130" s="409"/>
      <c r="PTE130" s="409"/>
      <c r="PTF130" s="409"/>
      <c r="PTG130" s="409"/>
      <c r="PTH130" s="409"/>
      <c r="PTI130" s="409"/>
      <c r="PTJ130" s="409"/>
      <c r="PTK130" s="409"/>
      <c r="PTL130" s="409"/>
      <c r="PTM130" s="409"/>
      <c r="PTN130" s="409"/>
      <c r="PTO130" s="409"/>
      <c r="PTP130" s="409"/>
      <c r="PTQ130" s="409"/>
      <c r="PTR130" s="409"/>
      <c r="PTS130" s="409"/>
      <c r="PTT130" s="409"/>
      <c r="PTU130" s="409"/>
      <c r="PTV130" s="409"/>
      <c r="PTW130" s="409"/>
      <c r="PTX130" s="409"/>
      <c r="PTY130" s="409"/>
      <c r="PTZ130" s="409"/>
      <c r="PUA130" s="409"/>
      <c r="PUB130" s="409"/>
      <c r="PUC130" s="409"/>
      <c r="PUD130" s="409"/>
      <c r="PUE130" s="409"/>
      <c r="PUF130" s="409"/>
      <c r="PUG130" s="409"/>
      <c r="PUH130" s="409"/>
      <c r="PUI130" s="409"/>
      <c r="PUJ130" s="409"/>
      <c r="PUK130" s="409"/>
      <c r="PUL130" s="409"/>
      <c r="PUM130" s="409"/>
      <c r="PUN130" s="409"/>
      <c r="PUO130" s="409"/>
      <c r="PUP130" s="409"/>
      <c r="PUQ130" s="409"/>
      <c r="PUR130" s="409"/>
      <c r="PUS130" s="409"/>
      <c r="PUT130" s="409"/>
      <c r="PUU130" s="409"/>
      <c r="PUV130" s="409"/>
      <c r="PUW130" s="409"/>
      <c r="PUX130" s="409"/>
      <c r="PUY130" s="409"/>
      <c r="PUZ130" s="409"/>
      <c r="PVA130" s="409"/>
      <c r="PVB130" s="409"/>
      <c r="PVC130" s="409"/>
      <c r="PVD130" s="409"/>
      <c r="PVE130" s="409"/>
      <c r="PVF130" s="409"/>
      <c r="PVG130" s="409"/>
      <c r="PVH130" s="409"/>
      <c r="PVI130" s="409"/>
      <c r="PVJ130" s="409"/>
      <c r="PVK130" s="409"/>
      <c r="PVL130" s="409"/>
      <c r="PVM130" s="409"/>
      <c r="PVN130" s="409"/>
      <c r="PVO130" s="409"/>
      <c r="PVP130" s="409"/>
      <c r="PVQ130" s="409"/>
      <c r="PVR130" s="409"/>
      <c r="PVS130" s="409"/>
      <c r="PVT130" s="409"/>
      <c r="PVU130" s="409"/>
      <c r="PVV130" s="409"/>
      <c r="PVW130" s="409"/>
      <c r="PVX130" s="409"/>
      <c r="PVY130" s="409"/>
      <c r="PVZ130" s="409"/>
      <c r="PWA130" s="409"/>
      <c r="PWB130" s="409"/>
      <c r="PWC130" s="409"/>
      <c r="PWD130" s="409"/>
      <c r="PWE130" s="409"/>
      <c r="PWF130" s="409"/>
      <c r="PWG130" s="409"/>
      <c r="PWH130" s="409"/>
      <c r="PWI130" s="409"/>
      <c r="PWJ130" s="409"/>
      <c r="PWK130" s="409"/>
      <c r="PWL130" s="409"/>
      <c r="PWM130" s="409"/>
      <c r="PWN130" s="409"/>
      <c r="PWO130" s="409"/>
      <c r="PWP130" s="409"/>
      <c r="PWQ130" s="409"/>
      <c r="PWR130" s="409"/>
      <c r="PWS130" s="409"/>
      <c r="PWT130" s="409"/>
      <c r="PWU130" s="409"/>
      <c r="PWV130" s="409"/>
      <c r="PWW130" s="409"/>
      <c r="PWX130" s="409"/>
      <c r="PWY130" s="409"/>
      <c r="PWZ130" s="409"/>
      <c r="PXA130" s="409"/>
      <c r="PXB130" s="409"/>
      <c r="PXC130" s="409"/>
      <c r="PXD130" s="409"/>
      <c r="PXE130" s="409"/>
      <c r="PXF130" s="409"/>
      <c r="PXG130" s="409"/>
      <c r="PXH130" s="409"/>
      <c r="PXI130" s="409"/>
      <c r="PXJ130" s="409"/>
      <c r="PXK130" s="409"/>
      <c r="PXL130" s="409"/>
      <c r="PXM130" s="409"/>
      <c r="PXN130" s="409"/>
      <c r="PXO130" s="409"/>
      <c r="PXP130" s="409"/>
      <c r="PXQ130" s="409"/>
      <c r="PXR130" s="409"/>
      <c r="PXS130" s="409"/>
      <c r="PXT130" s="409"/>
      <c r="PXU130" s="409"/>
      <c r="PXV130" s="409"/>
      <c r="PXW130" s="409"/>
      <c r="PXX130" s="409"/>
      <c r="PXY130" s="409"/>
      <c r="PXZ130" s="409"/>
      <c r="PYA130" s="409"/>
      <c r="PYB130" s="409"/>
      <c r="PYC130" s="409"/>
      <c r="PYD130" s="409"/>
      <c r="PYE130" s="409"/>
      <c r="PYF130" s="409"/>
      <c r="PYG130" s="409"/>
      <c r="PYH130" s="409"/>
      <c r="PYI130" s="409"/>
      <c r="PYJ130" s="409"/>
      <c r="PYK130" s="409"/>
      <c r="PYL130" s="409"/>
      <c r="PYM130" s="409"/>
      <c r="PYN130" s="409"/>
      <c r="PYO130" s="409"/>
      <c r="PYP130" s="409"/>
      <c r="PYQ130" s="409"/>
      <c r="PYR130" s="409"/>
      <c r="PYS130" s="409"/>
      <c r="PYT130" s="409"/>
      <c r="PYU130" s="409"/>
      <c r="PYV130" s="409"/>
      <c r="PYW130" s="409"/>
      <c r="PYX130" s="409"/>
      <c r="PYY130" s="409"/>
      <c r="PYZ130" s="409"/>
      <c r="PZA130" s="409"/>
      <c r="PZB130" s="409"/>
      <c r="PZC130" s="409"/>
      <c r="PZD130" s="409"/>
      <c r="PZE130" s="409"/>
      <c r="PZF130" s="409"/>
      <c r="PZG130" s="409"/>
      <c r="PZH130" s="409"/>
      <c r="PZI130" s="409"/>
      <c r="PZJ130" s="409"/>
      <c r="PZK130" s="409"/>
      <c r="PZL130" s="409"/>
      <c r="PZM130" s="409"/>
      <c r="PZN130" s="409"/>
      <c r="PZO130" s="409"/>
      <c r="PZP130" s="409"/>
      <c r="PZQ130" s="409"/>
      <c r="PZR130" s="409"/>
      <c r="PZS130" s="409"/>
      <c r="PZT130" s="409"/>
      <c r="PZU130" s="409"/>
      <c r="PZV130" s="409"/>
      <c r="PZW130" s="409"/>
      <c r="PZX130" s="409"/>
      <c r="PZY130" s="409"/>
      <c r="PZZ130" s="409"/>
      <c r="QAA130" s="409"/>
      <c r="QAB130" s="409"/>
      <c r="QAC130" s="409"/>
      <c r="QAD130" s="409"/>
      <c r="QAE130" s="409"/>
      <c r="QAF130" s="409"/>
      <c r="QAG130" s="409"/>
      <c r="QAH130" s="409"/>
      <c r="QAI130" s="409"/>
      <c r="QAJ130" s="409"/>
      <c r="QAK130" s="409"/>
      <c r="QAL130" s="409"/>
      <c r="QAM130" s="409"/>
      <c r="QAN130" s="409"/>
      <c r="QAO130" s="409"/>
      <c r="QAP130" s="409"/>
      <c r="QAQ130" s="409"/>
      <c r="QAR130" s="409"/>
      <c r="QAS130" s="409"/>
      <c r="QAT130" s="409"/>
      <c r="QAU130" s="409"/>
      <c r="QAV130" s="409"/>
      <c r="QAW130" s="409"/>
      <c r="QAX130" s="409"/>
      <c r="QAY130" s="409"/>
      <c r="QAZ130" s="409"/>
      <c r="QBA130" s="409"/>
      <c r="QBB130" s="409"/>
      <c r="QBC130" s="409"/>
      <c r="QBD130" s="409"/>
      <c r="QBE130" s="409"/>
      <c r="QBF130" s="409"/>
      <c r="QBG130" s="409"/>
      <c r="QBH130" s="409"/>
      <c r="QBI130" s="409"/>
      <c r="QBJ130" s="409"/>
      <c r="QBK130" s="409"/>
      <c r="QBL130" s="409"/>
      <c r="QBM130" s="409"/>
      <c r="QBN130" s="409"/>
      <c r="QBO130" s="409"/>
      <c r="QBP130" s="409"/>
      <c r="QBQ130" s="409"/>
      <c r="QBR130" s="409"/>
      <c r="QBS130" s="409"/>
      <c r="QBT130" s="409"/>
      <c r="QBU130" s="409"/>
      <c r="QBV130" s="409"/>
      <c r="QBW130" s="409"/>
      <c r="QBX130" s="409"/>
      <c r="QBY130" s="409"/>
      <c r="QBZ130" s="409"/>
      <c r="QCA130" s="409"/>
      <c r="QCB130" s="409"/>
      <c r="QCC130" s="409"/>
      <c r="QCD130" s="409"/>
      <c r="QCE130" s="409"/>
      <c r="QCF130" s="409"/>
      <c r="QCG130" s="409"/>
      <c r="QCH130" s="409"/>
      <c r="QCI130" s="409"/>
      <c r="QCJ130" s="409"/>
      <c r="QCK130" s="409"/>
      <c r="QCL130" s="409"/>
      <c r="QCM130" s="409"/>
      <c r="QCN130" s="409"/>
      <c r="QCO130" s="409"/>
      <c r="QCP130" s="409"/>
      <c r="QCQ130" s="409"/>
      <c r="QCR130" s="409"/>
      <c r="QCS130" s="409"/>
      <c r="QCT130" s="409"/>
      <c r="QCU130" s="409"/>
      <c r="QCV130" s="409"/>
      <c r="QCW130" s="409"/>
      <c r="QCX130" s="409"/>
      <c r="QCY130" s="409"/>
      <c r="QCZ130" s="409"/>
      <c r="QDA130" s="409"/>
      <c r="QDB130" s="409"/>
      <c r="QDC130" s="409"/>
      <c r="QDD130" s="409"/>
      <c r="QDE130" s="409"/>
      <c r="QDF130" s="409"/>
      <c r="QDG130" s="409"/>
      <c r="QDH130" s="409"/>
      <c r="QDI130" s="409"/>
      <c r="QDJ130" s="409"/>
      <c r="QDK130" s="409"/>
      <c r="QDL130" s="409"/>
      <c r="QDM130" s="409"/>
      <c r="QDN130" s="409"/>
      <c r="QDO130" s="409"/>
      <c r="QDP130" s="409"/>
      <c r="QDQ130" s="409"/>
      <c r="QDR130" s="409"/>
      <c r="QDS130" s="409"/>
      <c r="QDT130" s="409"/>
      <c r="QDU130" s="409"/>
      <c r="QDV130" s="409"/>
      <c r="QDW130" s="409"/>
      <c r="QDX130" s="409"/>
      <c r="QDY130" s="409"/>
      <c r="QDZ130" s="409"/>
      <c r="QEA130" s="409"/>
      <c r="QEB130" s="409"/>
      <c r="QEC130" s="409"/>
      <c r="QED130" s="409"/>
      <c r="QEE130" s="409"/>
      <c r="QEF130" s="409"/>
      <c r="QEG130" s="409"/>
      <c r="QEH130" s="409"/>
      <c r="QEI130" s="409"/>
      <c r="QEJ130" s="409"/>
      <c r="QEK130" s="409"/>
      <c r="QEL130" s="409"/>
      <c r="QEM130" s="409"/>
      <c r="QEN130" s="409"/>
      <c r="QEO130" s="409"/>
      <c r="QEP130" s="409"/>
      <c r="QEQ130" s="409"/>
      <c r="QER130" s="409"/>
      <c r="QES130" s="409"/>
      <c r="QET130" s="409"/>
      <c r="QEU130" s="409"/>
      <c r="QEV130" s="409"/>
      <c r="QEW130" s="409"/>
      <c r="QEX130" s="409"/>
      <c r="QEY130" s="409"/>
      <c r="QEZ130" s="409"/>
      <c r="QFA130" s="409"/>
      <c r="QFB130" s="409"/>
      <c r="QFC130" s="409"/>
      <c r="QFD130" s="409"/>
      <c r="QFE130" s="409"/>
      <c r="QFF130" s="409"/>
      <c r="QFG130" s="409"/>
      <c r="QFH130" s="409"/>
      <c r="QFI130" s="409"/>
      <c r="QFJ130" s="409"/>
      <c r="QFK130" s="409"/>
      <c r="QFL130" s="409"/>
      <c r="QFM130" s="409"/>
      <c r="QFN130" s="409"/>
      <c r="QFO130" s="409"/>
      <c r="QFP130" s="409"/>
      <c r="QFQ130" s="409"/>
      <c r="QFR130" s="409"/>
      <c r="QFS130" s="409"/>
      <c r="QFT130" s="409"/>
      <c r="QFU130" s="409"/>
      <c r="QFV130" s="409"/>
      <c r="QFW130" s="409"/>
      <c r="QFX130" s="409"/>
      <c r="QFY130" s="409"/>
      <c r="QFZ130" s="409"/>
      <c r="QGA130" s="409"/>
      <c r="QGB130" s="409"/>
      <c r="QGC130" s="409"/>
      <c r="QGD130" s="409"/>
      <c r="QGE130" s="409"/>
      <c r="QGF130" s="409"/>
      <c r="QGG130" s="409"/>
      <c r="QGH130" s="409"/>
      <c r="QGI130" s="409"/>
      <c r="QGJ130" s="409"/>
      <c r="QGK130" s="409"/>
      <c r="QGL130" s="409"/>
      <c r="QGM130" s="409"/>
      <c r="QGN130" s="409"/>
      <c r="QGO130" s="409"/>
      <c r="QGP130" s="409"/>
      <c r="QGQ130" s="409"/>
      <c r="QGR130" s="409"/>
      <c r="QGS130" s="409"/>
      <c r="QGT130" s="409"/>
      <c r="QGU130" s="409"/>
      <c r="QGV130" s="409"/>
      <c r="QGW130" s="409"/>
      <c r="QGX130" s="409"/>
      <c r="QGY130" s="409"/>
      <c r="QGZ130" s="409"/>
      <c r="QHA130" s="409"/>
      <c r="QHB130" s="409"/>
      <c r="QHC130" s="409"/>
      <c r="QHD130" s="409"/>
      <c r="QHE130" s="409"/>
      <c r="QHF130" s="409"/>
      <c r="QHG130" s="409"/>
      <c r="QHH130" s="409"/>
      <c r="QHI130" s="409"/>
      <c r="QHJ130" s="409"/>
      <c r="QHK130" s="409"/>
      <c r="QHL130" s="409"/>
      <c r="QHM130" s="409"/>
      <c r="QHN130" s="409"/>
      <c r="QHO130" s="409"/>
      <c r="QHP130" s="409"/>
      <c r="QHQ130" s="409"/>
      <c r="QHR130" s="409"/>
      <c r="QHS130" s="409"/>
      <c r="QHT130" s="409"/>
      <c r="QHU130" s="409"/>
      <c r="QHV130" s="409"/>
      <c r="QHW130" s="409"/>
      <c r="QHX130" s="409"/>
      <c r="QHY130" s="409"/>
      <c r="QHZ130" s="409"/>
      <c r="QIA130" s="409"/>
      <c r="QIB130" s="409"/>
      <c r="QIC130" s="409"/>
      <c r="QID130" s="409"/>
      <c r="QIE130" s="409"/>
      <c r="QIF130" s="409"/>
      <c r="QIG130" s="409"/>
      <c r="QIH130" s="409"/>
      <c r="QII130" s="409"/>
      <c r="QIJ130" s="409"/>
      <c r="QIK130" s="409"/>
      <c r="QIL130" s="409"/>
      <c r="QIM130" s="409"/>
      <c r="QIN130" s="409"/>
      <c r="QIO130" s="409"/>
      <c r="QIP130" s="409"/>
      <c r="QIQ130" s="409"/>
      <c r="QIR130" s="409"/>
      <c r="QIS130" s="409"/>
      <c r="QIT130" s="409"/>
      <c r="QIU130" s="409"/>
      <c r="QIV130" s="409"/>
      <c r="QIW130" s="409"/>
      <c r="QIX130" s="409"/>
      <c r="QIY130" s="409"/>
      <c r="QIZ130" s="409"/>
      <c r="QJA130" s="409"/>
      <c r="QJB130" s="409"/>
      <c r="QJC130" s="409"/>
      <c r="QJD130" s="409"/>
      <c r="QJE130" s="409"/>
      <c r="QJF130" s="409"/>
      <c r="QJG130" s="409"/>
      <c r="QJH130" s="409"/>
      <c r="QJI130" s="409"/>
      <c r="QJJ130" s="409"/>
      <c r="QJK130" s="409"/>
      <c r="QJL130" s="409"/>
      <c r="QJM130" s="409"/>
      <c r="QJN130" s="409"/>
      <c r="QJO130" s="409"/>
      <c r="QJP130" s="409"/>
      <c r="QJQ130" s="409"/>
      <c r="QJR130" s="409"/>
      <c r="QJS130" s="409"/>
      <c r="QJT130" s="409"/>
      <c r="QJU130" s="409"/>
      <c r="QJV130" s="409"/>
      <c r="QJW130" s="409"/>
      <c r="QJX130" s="409"/>
      <c r="QJY130" s="409"/>
      <c r="QJZ130" s="409"/>
      <c r="QKA130" s="409"/>
      <c r="QKB130" s="409"/>
      <c r="QKC130" s="409"/>
      <c r="QKD130" s="409"/>
      <c r="QKE130" s="409"/>
      <c r="QKF130" s="409"/>
      <c r="QKG130" s="409"/>
      <c r="QKH130" s="409"/>
      <c r="QKI130" s="409"/>
      <c r="QKJ130" s="409"/>
      <c r="QKK130" s="409"/>
      <c r="QKL130" s="409"/>
      <c r="QKM130" s="409"/>
      <c r="QKN130" s="409"/>
      <c r="QKO130" s="409"/>
      <c r="QKP130" s="409"/>
      <c r="QKQ130" s="409"/>
      <c r="QKR130" s="409"/>
      <c r="QKS130" s="409"/>
      <c r="QKT130" s="409"/>
      <c r="QKU130" s="409"/>
      <c r="QKV130" s="409"/>
      <c r="QKW130" s="409"/>
      <c r="QKX130" s="409"/>
      <c r="QKY130" s="409"/>
      <c r="QKZ130" s="409"/>
      <c r="QLA130" s="409"/>
      <c r="QLB130" s="409"/>
      <c r="QLC130" s="409"/>
      <c r="QLD130" s="409"/>
      <c r="QLE130" s="409"/>
      <c r="QLF130" s="409"/>
      <c r="QLG130" s="409"/>
      <c r="QLH130" s="409"/>
      <c r="QLI130" s="409"/>
      <c r="QLJ130" s="409"/>
      <c r="QLK130" s="409"/>
      <c r="QLL130" s="409"/>
      <c r="QLM130" s="409"/>
      <c r="QLN130" s="409"/>
      <c r="QLO130" s="409"/>
      <c r="QLP130" s="409"/>
      <c r="QLQ130" s="409"/>
      <c r="QLR130" s="409"/>
      <c r="QLS130" s="409"/>
      <c r="QLT130" s="409"/>
      <c r="QLU130" s="409"/>
      <c r="QLV130" s="409"/>
      <c r="QLW130" s="409"/>
      <c r="QLX130" s="409"/>
      <c r="QLY130" s="409"/>
      <c r="QLZ130" s="409"/>
      <c r="QMA130" s="409"/>
      <c r="QMB130" s="409"/>
      <c r="QMC130" s="409"/>
      <c r="QMD130" s="409"/>
      <c r="QME130" s="409"/>
      <c r="QMF130" s="409"/>
      <c r="QMG130" s="409"/>
      <c r="QMH130" s="409"/>
      <c r="QMI130" s="409"/>
      <c r="QMJ130" s="409"/>
      <c r="QMK130" s="409"/>
      <c r="QML130" s="409"/>
      <c r="QMM130" s="409"/>
      <c r="QMN130" s="409"/>
      <c r="QMO130" s="409"/>
      <c r="QMP130" s="409"/>
      <c r="QMQ130" s="409"/>
      <c r="QMR130" s="409"/>
      <c r="QMS130" s="409"/>
      <c r="QMT130" s="409"/>
      <c r="QMU130" s="409"/>
      <c r="QMV130" s="409"/>
      <c r="QMW130" s="409"/>
      <c r="QMX130" s="409"/>
      <c r="QMY130" s="409"/>
      <c r="QMZ130" s="409"/>
      <c r="QNA130" s="409"/>
      <c r="QNB130" s="409"/>
      <c r="QNC130" s="409"/>
      <c r="QND130" s="409"/>
      <c r="QNE130" s="409"/>
      <c r="QNF130" s="409"/>
      <c r="QNG130" s="409"/>
      <c r="QNH130" s="409"/>
      <c r="QNI130" s="409"/>
      <c r="QNJ130" s="409"/>
      <c r="QNK130" s="409"/>
      <c r="QNL130" s="409"/>
      <c r="QNM130" s="409"/>
      <c r="QNN130" s="409"/>
      <c r="QNO130" s="409"/>
      <c r="QNP130" s="409"/>
      <c r="QNQ130" s="409"/>
      <c r="QNR130" s="409"/>
      <c r="QNS130" s="409"/>
      <c r="QNT130" s="409"/>
      <c r="QNU130" s="409"/>
      <c r="QNV130" s="409"/>
      <c r="QNW130" s="409"/>
      <c r="QNX130" s="409"/>
      <c r="QNY130" s="409"/>
      <c r="QNZ130" s="409"/>
      <c r="QOA130" s="409"/>
      <c r="QOB130" s="409"/>
      <c r="QOC130" s="409"/>
      <c r="QOD130" s="409"/>
      <c r="QOE130" s="409"/>
      <c r="QOF130" s="409"/>
      <c r="QOG130" s="409"/>
      <c r="QOH130" s="409"/>
      <c r="QOI130" s="409"/>
      <c r="QOJ130" s="409"/>
      <c r="QOK130" s="409"/>
      <c r="QOL130" s="409"/>
      <c r="QOM130" s="409"/>
      <c r="QON130" s="409"/>
      <c r="QOO130" s="409"/>
      <c r="QOP130" s="409"/>
      <c r="QOQ130" s="409"/>
      <c r="QOR130" s="409"/>
      <c r="QOS130" s="409"/>
      <c r="QOT130" s="409"/>
      <c r="QOU130" s="409"/>
      <c r="QOV130" s="409"/>
      <c r="QOW130" s="409"/>
      <c r="QOX130" s="409"/>
      <c r="QOY130" s="409"/>
      <c r="QOZ130" s="409"/>
      <c r="QPA130" s="409"/>
      <c r="QPB130" s="409"/>
      <c r="QPC130" s="409"/>
      <c r="QPD130" s="409"/>
      <c r="QPE130" s="409"/>
      <c r="QPF130" s="409"/>
      <c r="QPG130" s="409"/>
      <c r="QPH130" s="409"/>
      <c r="QPI130" s="409"/>
      <c r="QPJ130" s="409"/>
      <c r="QPK130" s="409"/>
      <c r="QPL130" s="409"/>
      <c r="QPM130" s="409"/>
      <c r="QPN130" s="409"/>
      <c r="QPO130" s="409"/>
      <c r="QPP130" s="409"/>
      <c r="QPQ130" s="409"/>
      <c r="QPR130" s="409"/>
      <c r="QPS130" s="409"/>
      <c r="QPT130" s="409"/>
      <c r="QPU130" s="409"/>
      <c r="QPV130" s="409"/>
      <c r="QPW130" s="409"/>
      <c r="QPX130" s="409"/>
      <c r="QPY130" s="409"/>
      <c r="QPZ130" s="409"/>
      <c r="QQA130" s="409"/>
      <c r="QQB130" s="409"/>
      <c r="QQC130" s="409"/>
      <c r="QQD130" s="409"/>
      <c r="QQE130" s="409"/>
      <c r="QQF130" s="409"/>
      <c r="QQG130" s="409"/>
      <c r="QQH130" s="409"/>
      <c r="QQI130" s="409"/>
      <c r="QQJ130" s="409"/>
      <c r="QQK130" s="409"/>
      <c r="QQL130" s="409"/>
      <c r="QQM130" s="409"/>
      <c r="QQN130" s="409"/>
      <c r="QQO130" s="409"/>
      <c r="QQP130" s="409"/>
      <c r="QQQ130" s="409"/>
      <c r="QQR130" s="409"/>
      <c r="QQS130" s="409"/>
      <c r="QQT130" s="409"/>
      <c r="QQU130" s="409"/>
      <c r="QQV130" s="409"/>
      <c r="QQW130" s="409"/>
      <c r="QQX130" s="409"/>
      <c r="QQY130" s="409"/>
      <c r="QQZ130" s="409"/>
      <c r="QRA130" s="409"/>
      <c r="QRB130" s="409"/>
      <c r="QRC130" s="409"/>
      <c r="QRD130" s="409"/>
      <c r="QRE130" s="409"/>
      <c r="QRF130" s="409"/>
      <c r="QRG130" s="409"/>
      <c r="QRH130" s="409"/>
      <c r="QRI130" s="409"/>
      <c r="QRJ130" s="409"/>
      <c r="QRK130" s="409"/>
      <c r="QRL130" s="409"/>
      <c r="QRM130" s="409"/>
      <c r="QRN130" s="409"/>
      <c r="QRO130" s="409"/>
      <c r="QRP130" s="409"/>
      <c r="QRQ130" s="409"/>
      <c r="QRR130" s="409"/>
      <c r="QRS130" s="409"/>
      <c r="QRT130" s="409"/>
      <c r="QRU130" s="409"/>
      <c r="QRV130" s="409"/>
      <c r="QRW130" s="409"/>
      <c r="QRX130" s="409"/>
      <c r="QRY130" s="409"/>
      <c r="QRZ130" s="409"/>
      <c r="QSA130" s="409"/>
      <c r="QSB130" s="409"/>
      <c r="QSC130" s="409"/>
      <c r="QSD130" s="409"/>
      <c r="QSE130" s="409"/>
      <c r="QSF130" s="409"/>
      <c r="QSG130" s="409"/>
      <c r="QSH130" s="409"/>
      <c r="QSI130" s="409"/>
      <c r="QSJ130" s="409"/>
      <c r="QSK130" s="409"/>
      <c r="QSL130" s="409"/>
      <c r="QSM130" s="409"/>
      <c r="QSN130" s="409"/>
      <c r="QSO130" s="409"/>
      <c r="QSP130" s="409"/>
      <c r="QSQ130" s="409"/>
      <c r="QSR130" s="409"/>
      <c r="QSS130" s="409"/>
      <c r="QST130" s="409"/>
      <c r="QSU130" s="409"/>
      <c r="QSV130" s="409"/>
      <c r="QSW130" s="409"/>
      <c r="QSX130" s="409"/>
      <c r="QSY130" s="409"/>
      <c r="QSZ130" s="409"/>
      <c r="QTA130" s="409"/>
      <c r="QTB130" s="409"/>
      <c r="QTC130" s="409"/>
      <c r="QTD130" s="409"/>
      <c r="QTE130" s="409"/>
      <c r="QTF130" s="409"/>
      <c r="QTG130" s="409"/>
      <c r="QTH130" s="409"/>
      <c r="QTI130" s="409"/>
      <c r="QTJ130" s="409"/>
      <c r="QTK130" s="409"/>
      <c r="QTL130" s="409"/>
      <c r="QTM130" s="409"/>
      <c r="QTN130" s="409"/>
      <c r="QTO130" s="409"/>
      <c r="QTP130" s="409"/>
      <c r="QTQ130" s="409"/>
      <c r="QTR130" s="409"/>
      <c r="QTS130" s="409"/>
      <c r="QTT130" s="409"/>
      <c r="QTU130" s="409"/>
      <c r="QTV130" s="409"/>
      <c r="QTW130" s="409"/>
      <c r="QTX130" s="409"/>
      <c r="QTY130" s="409"/>
      <c r="QTZ130" s="409"/>
      <c r="QUA130" s="409"/>
      <c r="QUB130" s="409"/>
      <c r="QUC130" s="409"/>
      <c r="QUD130" s="409"/>
      <c r="QUE130" s="409"/>
      <c r="QUF130" s="409"/>
      <c r="QUG130" s="409"/>
      <c r="QUH130" s="409"/>
      <c r="QUI130" s="409"/>
      <c r="QUJ130" s="409"/>
      <c r="QUK130" s="409"/>
      <c r="QUL130" s="409"/>
      <c r="QUM130" s="409"/>
      <c r="QUN130" s="409"/>
      <c r="QUO130" s="409"/>
      <c r="QUP130" s="409"/>
      <c r="QUQ130" s="409"/>
      <c r="QUR130" s="409"/>
      <c r="QUS130" s="409"/>
      <c r="QUT130" s="409"/>
      <c r="QUU130" s="409"/>
      <c r="QUV130" s="409"/>
      <c r="QUW130" s="409"/>
      <c r="QUX130" s="409"/>
      <c r="QUY130" s="409"/>
      <c r="QUZ130" s="409"/>
      <c r="QVA130" s="409"/>
      <c r="QVB130" s="409"/>
      <c r="QVC130" s="409"/>
      <c r="QVD130" s="409"/>
      <c r="QVE130" s="409"/>
      <c r="QVF130" s="409"/>
      <c r="QVG130" s="409"/>
      <c r="QVH130" s="409"/>
      <c r="QVI130" s="409"/>
      <c r="QVJ130" s="409"/>
      <c r="QVK130" s="409"/>
      <c r="QVL130" s="409"/>
      <c r="QVM130" s="409"/>
      <c r="QVN130" s="409"/>
      <c r="QVO130" s="409"/>
      <c r="QVP130" s="409"/>
      <c r="QVQ130" s="409"/>
      <c r="QVR130" s="409"/>
      <c r="QVS130" s="409"/>
      <c r="QVT130" s="409"/>
      <c r="QVU130" s="409"/>
      <c r="QVV130" s="409"/>
      <c r="QVW130" s="409"/>
      <c r="QVX130" s="409"/>
      <c r="QVY130" s="409"/>
      <c r="QVZ130" s="409"/>
      <c r="QWA130" s="409"/>
      <c r="QWB130" s="409"/>
      <c r="QWC130" s="409"/>
      <c r="QWD130" s="409"/>
      <c r="QWE130" s="409"/>
      <c r="QWF130" s="409"/>
      <c r="QWG130" s="409"/>
      <c r="QWH130" s="409"/>
      <c r="QWI130" s="409"/>
      <c r="QWJ130" s="409"/>
      <c r="QWK130" s="409"/>
      <c r="QWL130" s="409"/>
      <c r="QWM130" s="409"/>
      <c r="QWN130" s="409"/>
      <c r="QWO130" s="409"/>
      <c r="QWP130" s="409"/>
      <c r="QWQ130" s="409"/>
      <c r="QWR130" s="409"/>
      <c r="QWS130" s="409"/>
      <c r="QWT130" s="409"/>
      <c r="QWU130" s="409"/>
      <c r="QWV130" s="409"/>
      <c r="QWW130" s="409"/>
      <c r="QWX130" s="409"/>
      <c r="QWY130" s="409"/>
      <c r="QWZ130" s="409"/>
      <c r="QXA130" s="409"/>
      <c r="QXB130" s="409"/>
      <c r="QXC130" s="409"/>
      <c r="QXD130" s="409"/>
      <c r="QXE130" s="409"/>
      <c r="QXF130" s="409"/>
      <c r="QXG130" s="409"/>
      <c r="QXH130" s="409"/>
      <c r="QXI130" s="409"/>
      <c r="QXJ130" s="409"/>
      <c r="QXK130" s="409"/>
      <c r="QXL130" s="409"/>
      <c r="QXM130" s="409"/>
      <c r="QXN130" s="409"/>
      <c r="QXO130" s="409"/>
      <c r="QXP130" s="409"/>
      <c r="QXQ130" s="409"/>
      <c r="QXR130" s="409"/>
      <c r="QXS130" s="409"/>
      <c r="QXT130" s="409"/>
      <c r="QXU130" s="409"/>
      <c r="QXV130" s="409"/>
      <c r="QXW130" s="409"/>
      <c r="QXX130" s="409"/>
      <c r="QXY130" s="409"/>
      <c r="QXZ130" s="409"/>
      <c r="QYA130" s="409"/>
      <c r="QYB130" s="409"/>
      <c r="QYC130" s="409"/>
      <c r="QYD130" s="409"/>
      <c r="QYE130" s="409"/>
      <c r="QYF130" s="409"/>
      <c r="QYG130" s="409"/>
      <c r="QYH130" s="409"/>
      <c r="QYI130" s="409"/>
      <c r="QYJ130" s="409"/>
      <c r="QYK130" s="409"/>
      <c r="QYL130" s="409"/>
      <c r="QYM130" s="409"/>
      <c r="QYN130" s="409"/>
      <c r="QYO130" s="409"/>
      <c r="QYP130" s="409"/>
      <c r="QYQ130" s="409"/>
      <c r="QYR130" s="409"/>
      <c r="QYS130" s="409"/>
      <c r="QYT130" s="409"/>
      <c r="QYU130" s="409"/>
      <c r="QYV130" s="409"/>
      <c r="QYW130" s="409"/>
      <c r="QYX130" s="409"/>
      <c r="QYY130" s="409"/>
      <c r="QYZ130" s="409"/>
      <c r="QZA130" s="409"/>
      <c r="QZB130" s="409"/>
      <c r="QZC130" s="409"/>
      <c r="QZD130" s="409"/>
      <c r="QZE130" s="409"/>
      <c r="QZF130" s="409"/>
      <c r="QZG130" s="409"/>
      <c r="QZH130" s="409"/>
      <c r="QZI130" s="409"/>
      <c r="QZJ130" s="409"/>
      <c r="QZK130" s="409"/>
      <c r="QZL130" s="409"/>
      <c r="QZM130" s="409"/>
      <c r="QZN130" s="409"/>
      <c r="QZO130" s="409"/>
      <c r="QZP130" s="409"/>
      <c r="QZQ130" s="409"/>
      <c r="QZR130" s="409"/>
      <c r="QZS130" s="409"/>
      <c r="QZT130" s="409"/>
      <c r="QZU130" s="409"/>
      <c r="QZV130" s="409"/>
      <c r="QZW130" s="409"/>
      <c r="QZX130" s="409"/>
      <c r="QZY130" s="409"/>
      <c r="QZZ130" s="409"/>
      <c r="RAA130" s="409"/>
      <c r="RAB130" s="409"/>
      <c r="RAC130" s="409"/>
      <c r="RAD130" s="409"/>
      <c r="RAE130" s="409"/>
      <c r="RAF130" s="409"/>
      <c r="RAG130" s="409"/>
      <c r="RAH130" s="409"/>
      <c r="RAI130" s="409"/>
      <c r="RAJ130" s="409"/>
      <c r="RAK130" s="409"/>
      <c r="RAL130" s="409"/>
      <c r="RAM130" s="409"/>
      <c r="RAN130" s="409"/>
      <c r="RAO130" s="409"/>
      <c r="RAP130" s="409"/>
      <c r="RAQ130" s="409"/>
      <c r="RAR130" s="409"/>
      <c r="RAS130" s="409"/>
      <c r="RAT130" s="409"/>
      <c r="RAU130" s="409"/>
      <c r="RAV130" s="409"/>
      <c r="RAW130" s="409"/>
      <c r="RAX130" s="409"/>
      <c r="RAY130" s="409"/>
      <c r="RAZ130" s="409"/>
      <c r="RBA130" s="409"/>
      <c r="RBB130" s="409"/>
      <c r="RBC130" s="409"/>
      <c r="RBD130" s="409"/>
      <c r="RBE130" s="409"/>
      <c r="RBF130" s="409"/>
      <c r="RBG130" s="409"/>
      <c r="RBH130" s="409"/>
      <c r="RBI130" s="409"/>
      <c r="RBJ130" s="409"/>
      <c r="RBK130" s="409"/>
      <c r="RBL130" s="409"/>
      <c r="RBM130" s="409"/>
      <c r="RBN130" s="409"/>
      <c r="RBO130" s="409"/>
      <c r="RBP130" s="409"/>
      <c r="RBQ130" s="409"/>
      <c r="RBR130" s="409"/>
      <c r="RBS130" s="409"/>
      <c r="RBT130" s="409"/>
      <c r="RBU130" s="409"/>
      <c r="RBV130" s="409"/>
      <c r="RBW130" s="409"/>
      <c r="RBX130" s="409"/>
      <c r="RBY130" s="409"/>
      <c r="RBZ130" s="409"/>
      <c r="RCA130" s="409"/>
      <c r="RCB130" s="409"/>
      <c r="RCC130" s="409"/>
      <c r="RCD130" s="409"/>
      <c r="RCE130" s="409"/>
      <c r="RCF130" s="409"/>
      <c r="RCG130" s="409"/>
      <c r="RCH130" s="409"/>
      <c r="RCI130" s="409"/>
      <c r="RCJ130" s="409"/>
      <c r="RCK130" s="409"/>
      <c r="RCL130" s="409"/>
      <c r="RCM130" s="409"/>
      <c r="RCN130" s="409"/>
      <c r="RCO130" s="409"/>
      <c r="RCP130" s="409"/>
      <c r="RCQ130" s="409"/>
      <c r="RCR130" s="409"/>
      <c r="RCS130" s="409"/>
      <c r="RCT130" s="409"/>
      <c r="RCU130" s="409"/>
      <c r="RCV130" s="409"/>
      <c r="RCW130" s="409"/>
      <c r="RCX130" s="409"/>
      <c r="RCY130" s="409"/>
      <c r="RCZ130" s="409"/>
      <c r="RDA130" s="409"/>
      <c r="RDB130" s="409"/>
      <c r="RDC130" s="409"/>
      <c r="RDD130" s="409"/>
      <c r="RDE130" s="409"/>
      <c r="RDF130" s="409"/>
      <c r="RDG130" s="409"/>
      <c r="RDH130" s="409"/>
      <c r="RDI130" s="409"/>
      <c r="RDJ130" s="409"/>
      <c r="RDK130" s="409"/>
      <c r="RDL130" s="409"/>
      <c r="RDM130" s="409"/>
      <c r="RDN130" s="409"/>
      <c r="RDO130" s="409"/>
      <c r="RDP130" s="409"/>
      <c r="RDQ130" s="409"/>
      <c r="RDR130" s="409"/>
      <c r="RDS130" s="409"/>
      <c r="RDT130" s="409"/>
      <c r="RDU130" s="409"/>
      <c r="RDV130" s="409"/>
      <c r="RDW130" s="409"/>
      <c r="RDX130" s="409"/>
      <c r="RDY130" s="409"/>
      <c r="RDZ130" s="409"/>
      <c r="REA130" s="409"/>
      <c r="REB130" s="409"/>
      <c r="REC130" s="409"/>
      <c r="RED130" s="409"/>
      <c r="REE130" s="409"/>
      <c r="REF130" s="409"/>
      <c r="REG130" s="409"/>
      <c r="REH130" s="409"/>
      <c r="REI130" s="409"/>
      <c r="REJ130" s="409"/>
      <c r="REK130" s="409"/>
      <c r="REL130" s="409"/>
      <c r="REM130" s="409"/>
      <c r="REN130" s="409"/>
      <c r="REO130" s="409"/>
      <c r="REP130" s="409"/>
      <c r="REQ130" s="409"/>
      <c r="RER130" s="409"/>
      <c r="RES130" s="409"/>
      <c r="RET130" s="409"/>
      <c r="REU130" s="409"/>
      <c r="REV130" s="409"/>
      <c r="REW130" s="409"/>
      <c r="REX130" s="409"/>
      <c r="REY130" s="409"/>
      <c r="REZ130" s="409"/>
      <c r="RFA130" s="409"/>
      <c r="RFB130" s="409"/>
      <c r="RFC130" s="409"/>
      <c r="RFD130" s="409"/>
      <c r="RFE130" s="409"/>
      <c r="RFF130" s="409"/>
      <c r="RFG130" s="409"/>
      <c r="RFH130" s="409"/>
      <c r="RFI130" s="409"/>
      <c r="RFJ130" s="409"/>
      <c r="RFK130" s="409"/>
      <c r="RFL130" s="409"/>
      <c r="RFM130" s="409"/>
      <c r="RFN130" s="409"/>
      <c r="RFO130" s="409"/>
      <c r="RFP130" s="409"/>
      <c r="RFQ130" s="409"/>
      <c r="RFR130" s="409"/>
      <c r="RFS130" s="409"/>
      <c r="RFT130" s="409"/>
      <c r="RFU130" s="409"/>
      <c r="RFV130" s="409"/>
      <c r="RFW130" s="409"/>
      <c r="RFX130" s="409"/>
      <c r="RFY130" s="409"/>
      <c r="RFZ130" s="409"/>
      <c r="RGA130" s="409"/>
      <c r="RGB130" s="409"/>
      <c r="RGC130" s="409"/>
      <c r="RGD130" s="409"/>
      <c r="RGE130" s="409"/>
      <c r="RGF130" s="409"/>
      <c r="RGG130" s="409"/>
      <c r="RGH130" s="409"/>
      <c r="RGI130" s="409"/>
      <c r="RGJ130" s="409"/>
      <c r="RGK130" s="409"/>
      <c r="RGL130" s="409"/>
      <c r="RGM130" s="409"/>
      <c r="RGN130" s="409"/>
      <c r="RGO130" s="409"/>
      <c r="RGP130" s="409"/>
      <c r="RGQ130" s="409"/>
      <c r="RGR130" s="409"/>
      <c r="RGS130" s="409"/>
      <c r="RGT130" s="409"/>
      <c r="RGU130" s="409"/>
      <c r="RGV130" s="409"/>
      <c r="RGW130" s="409"/>
      <c r="RGX130" s="409"/>
      <c r="RGY130" s="409"/>
      <c r="RGZ130" s="409"/>
      <c r="RHA130" s="409"/>
      <c r="RHB130" s="409"/>
      <c r="RHC130" s="409"/>
      <c r="RHD130" s="409"/>
      <c r="RHE130" s="409"/>
      <c r="RHF130" s="409"/>
      <c r="RHG130" s="409"/>
      <c r="RHH130" s="409"/>
      <c r="RHI130" s="409"/>
      <c r="RHJ130" s="409"/>
      <c r="RHK130" s="409"/>
      <c r="RHL130" s="409"/>
      <c r="RHM130" s="409"/>
      <c r="RHN130" s="409"/>
      <c r="RHO130" s="409"/>
      <c r="RHP130" s="409"/>
      <c r="RHQ130" s="409"/>
      <c r="RHR130" s="409"/>
      <c r="RHS130" s="409"/>
      <c r="RHT130" s="409"/>
      <c r="RHU130" s="409"/>
      <c r="RHV130" s="409"/>
      <c r="RHW130" s="409"/>
      <c r="RHX130" s="409"/>
      <c r="RHY130" s="409"/>
      <c r="RHZ130" s="409"/>
      <c r="RIA130" s="409"/>
      <c r="RIB130" s="409"/>
      <c r="RIC130" s="409"/>
      <c r="RID130" s="409"/>
      <c r="RIE130" s="409"/>
      <c r="RIF130" s="409"/>
      <c r="RIG130" s="409"/>
      <c r="RIH130" s="409"/>
      <c r="RII130" s="409"/>
      <c r="RIJ130" s="409"/>
      <c r="RIK130" s="409"/>
      <c r="RIL130" s="409"/>
      <c r="RIM130" s="409"/>
      <c r="RIN130" s="409"/>
      <c r="RIO130" s="409"/>
      <c r="RIP130" s="409"/>
      <c r="RIQ130" s="409"/>
      <c r="RIR130" s="409"/>
      <c r="RIS130" s="409"/>
      <c r="RIT130" s="409"/>
      <c r="RIU130" s="409"/>
      <c r="RIV130" s="409"/>
      <c r="RIW130" s="409"/>
      <c r="RIX130" s="409"/>
      <c r="RIY130" s="409"/>
      <c r="RIZ130" s="409"/>
      <c r="RJA130" s="409"/>
      <c r="RJB130" s="409"/>
      <c r="RJC130" s="409"/>
      <c r="RJD130" s="409"/>
      <c r="RJE130" s="409"/>
      <c r="RJF130" s="409"/>
      <c r="RJG130" s="409"/>
      <c r="RJH130" s="409"/>
      <c r="RJI130" s="409"/>
      <c r="RJJ130" s="409"/>
      <c r="RJK130" s="409"/>
      <c r="RJL130" s="409"/>
      <c r="RJM130" s="409"/>
      <c r="RJN130" s="409"/>
      <c r="RJO130" s="409"/>
      <c r="RJP130" s="409"/>
      <c r="RJQ130" s="409"/>
      <c r="RJR130" s="409"/>
      <c r="RJS130" s="409"/>
      <c r="RJT130" s="409"/>
      <c r="RJU130" s="409"/>
      <c r="RJV130" s="409"/>
      <c r="RJW130" s="409"/>
      <c r="RJX130" s="409"/>
      <c r="RJY130" s="409"/>
      <c r="RJZ130" s="409"/>
      <c r="RKA130" s="409"/>
      <c r="RKB130" s="409"/>
      <c r="RKC130" s="409"/>
      <c r="RKD130" s="409"/>
      <c r="RKE130" s="409"/>
      <c r="RKF130" s="409"/>
      <c r="RKG130" s="409"/>
      <c r="RKH130" s="409"/>
      <c r="RKI130" s="409"/>
      <c r="RKJ130" s="409"/>
      <c r="RKK130" s="409"/>
      <c r="RKL130" s="409"/>
      <c r="RKM130" s="409"/>
      <c r="RKN130" s="409"/>
      <c r="RKO130" s="409"/>
      <c r="RKP130" s="409"/>
      <c r="RKQ130" s="409"/>
      <c r="RKR130" s="409"/>
      <c r="RKS130" s="409"/>
      <c r="RKT130" s="409"/>
      <c r="RKU130" s="409"/>
      <c r="RKV130" s="409"/>
      <c r="RKW130" s="409"/>
      <c r="RKX130" s="409"/>
      <c r="RKY130" s="409"/>
      <c r="RKZ130" s="409"/>
      <c r="RLA130" s="409"/>
      <c r="RLB130" s="409"/>
      <c r="RLC130" s="409"/>
      <c r="RLD130" s="409"/>
      <c r="RLE130" s="409"/>
      <c r="RLF130" s="409"/>
      <c r="RLG130" s="409"/>
      <c r="RLH130" s="409"/>
      <c r="RLI130" s="409"/>
      <c r="RLJ130" s="409"/>
      <c r="RLK130" s="409"/>
      <c r="RLL130" s="409"/>
      <c r="RLM130" s="409"/>
      <c r="RLN130" s="409"/>
      <c r="RLO130" s="409"/>
      <c r="RLP130" s="409"/>
      <c r="RLQ130" s="409"/>
      <c r="RLR130" s="409"/>
      <c r="RLS130" s="409"/>
      <c r="RLT130" s="409"/>
      <c r="RLU130" s="409"/>
      <c r="RLV130" s="409"/>
      <c r="RLW130" s="409"/>
      <c r="RLX130" s="409"/>
      <c r="RLY130" s="409"/>
      <c r="RLZ130" s="409"/>
      <c r="RMA130" s="409"/>
      <c r="RMB130" s="409"/>
      <c r="RMC130" s="409"/>
      <c r="RMD130" s="409"/>
      <c r="RME130" s="409"/>
      <c r="RMF130" s="409"/>
      <c r="RMG130" s="409"/>
      <c r="RMH130" s="409"/>
      <c r="RMI130" s="409"/>
      <c r="RMJ130" s="409"/>
      <c r="RMK130" s="409"/>
      <c r="RML130" s="409"/>
      <c r="RMM130" s="409"/>
      <c r="RMN130" s="409"/>
      <c r="RMO130" s="409"/>
      <c r="RMP130" s="409"/>
      <c r="RMQ130" s="409"/>
      <c r="RMR130" s="409"/>
      <c r="RMS130" s="409"/>
      <c r="RMT130" s="409"/>
      <c r="RMU130" s="409"/>
      <c r="RMV130" s="409"/>
      <c r="RMW130" s="409"/>
      <c r="RMX130" s="409"/>
      <c r="RMY130" s="409"/>
      <c r="RMZ130" s="409"/>
      <c r="RNA130" s="409"/>
      <c r="RNB130" s="409"/>
      <c r="RNC130" s="409"/>
      <c r="RND130" s="409"/>
      <c r="RNE130" s="409"/>
      <c r="RNF130" s="409"/>
      <c r="RNG130" s="409"/>
      <c r="RNH130" s="409"/>
      <c r="RNI130" s="409"/>
      <c r="RNJ130" s="409"/>
      <c r="RNK130" s="409"/>
      <c r="RNL130" s="409"/>
      <c r="RNM130" s="409"/>
      <c r="RNN130" s="409"/>
      <c r="RNO130" s="409"/>
      <c r="RNP130" s="409"/>
      <c r="RNQ130" s="409"/>
      <c r="RNR130" s="409"/>
      <c r="RNS130" s="409"/>
      <c r="RNT130" s="409"/>
      <c r="RNU130" s="409"/>
      <c r="RNV130" s="409"/>
      <c r="RNW130" s="409"/>
      <c r="RNX130" s="409"/>
      <c r="RNY130" s="409"/>
      <c r="RNZ130" s="409"/>
      <c r="ROA130" s="409"/>
      <c r="ROB130" s="409"/>
      <c r="ROC130" s="409"/>
      <c r="ROD130" s="409"/>
      <c r="ROE130" s="409"/>
      <c r="ROF130" s="409"/>
      <c r="ROG130" s="409"/>
      <c r="ROH130" s="409"/>
      <c r="ROI130" s="409"/>
      <c r="ROJ130" s="409"/>
      <c r="ROK130" s="409"/>
      <c r="ROL130" s="409"/>
      <c r="ROM130" s="409"/>
      <c r="RON130" s="409"/>
      <c r="ROO130" s="409"/>
      <c r="ROP130" s="409"/>
      <c r="ROQ130" s="409"/>
      <c r="ROR130" s="409"/>
      <c r="ROS130" s="409"/>
      <c r="ROT130" s="409"/>
      <c r="ROU130" s="409"/>
      <c r="ROV130" s="409"/>
      <c r="ROW130" s="409"/>
      <c r="ROX130" s="409"/>
      <c r="ROY130" s="409"/>
      <c r="ROZ130" s="409"/>
      <c r="RPA130" s="409"/>
      <c r="RPB130" s="409"/>
      <c r="RPC130" s="409"/>
      <c r="RPD130" s="409"/>
      <c r="RPE130" s="409"/>
      <c r="RPF130" s="409"/>
      <c r="RPG130" s="409"/>
      <c r="RPH130" s="409"/>
      <c r="RPI130" s="409"/>
      <c r="RPJ130" s="409"/>
      <c r="RPK130" s="409"/>
      <c r="RPL130" s="409"/>
      <c r="RPM130" s="409"/>
      <c r="RPN130" s="409"/>
      <c r="RPO130" s="409"/>
      <c r="RPP130" s="409"/>
      <c r="RPQ130" s="409"/>
      <c r="RPR130" s="409"/>
      <c r="RPS130" s="409"/>
      <c r="RPT130" s="409"/>
      <c r="RPU130" s="409"/>
      <c r="RPV130" s="409"/>
      <c r="RPW130" s="409"/>
      <c r="RPX130" s="409"/>
      <c r="RPY130" s="409"/>
      <c r="RPZ130" s="409"/>
      <c r="RQA130" s="409"/>
      <c r="RQB130" s="409"/>
      <c r="RQC130" s="409"/>
      <c r="RQD130" s="409"/>
      <c r="RQE130" s="409"/>
      <c r="RQF130" s="409"/>
      <c r="RQG130" s="409"/>
      <c r="RQH130" s="409"/>
      <c r="RQI130" s="409"/>
      <c r="RQJ130" s="409"/>
      <c r="RQK130" s="409"/>
      <c r="RQL130" s="409"/>
      <c r="RQM130" s="409"/>
      <c r="RQN130" s="409"/>
      <c r="RQO130" s="409"/>
      <c r="RQP130" s="409"/>
      <c r="RQQ130" s="409"/>
      <c r="RQR130" s="409"/>
      <c r="RQS130" s="409"/>
      <c r="RQT130" s="409"/>
      <c r="RQU130" s="409"/>
      <c r="RQV130" s="409"/>
      <c r="RQW130" s="409"/>
      <c r="RQX130" s="409"/>
      <c r="RQY130" s="409"/>
      <c r="RQZ130" s="409"/>
      <c r="RRA130" s="409"/>
      <c r="RRB130" s="409"/>
      <c r="RRC130" s="409"/>
      <c r="RRD130" s="409"/>
      <c r="RRE130" s="409"/>
      <c r="RRF130" s="409"/>
      <c r="RRG130" s="409"/>
      <c r="RRH130" s="409"/>
      <c r="RRI130" s="409"/>
      <c r="RRJ130" s="409"/>
      <c r="RRK130" s="409"/>
      <c r="RRL130" s="409"/>
      <c r="RRM130" s="409"/>
      <c r="RRN130" s="409"/>
      <c r="RRO130" s="409"/>
      <c r="RRP130" s="409"/>
      <c r="RRQ130" s="409"/>
      <c r="RRR130" s="409"/>
      <c r="RRS130" s="409"/>
      <c r="RRT130" s="409"/>
      <c r="RRU130" s="409"/>
      <c r="RRV130" s="409"/>
      <c r="RRW130" s="409"/>
      <c r="RRX130" s="409"/>
      <c r="RRY130" s="409"/>
      <c r="RRZ130" s="409"/>
      <c r="RSA130" s="409"/>
      <c r="RSB130" s="409"/>
      <c r="RSC130" s="409"/>
      <c r="RSD130" s="409"/>
      <c r="RSE130" s="409"/>
      <c r="RSF130" s="409"/>
      <c r="RSG130" s="409"/>
      <c r="RSH130" s="409"/>
      <c r="RSI130" s="409"/>
      <c r="RSJ130" s="409"/>
      <c r="RSK130" s="409"/>
      <c r="RSL130" s="409"/>
      <c r="RSM130" s="409"/>
      <c r="RSN130" s="409"/>
      <c r="RSO130" s="409"/>
      <c r="RSP130" s="409"/>
      <c r="RSQ130" s="409"/>
      <c r="RSR130" s="409"/>
      <c r="RSS130" s="409"/>
      <c r="RST130" s="409"/>
      <c r="RSU130" s="409"/>
      <c r="RSV130" s="409"/>
      <c r="RSW130" s="409"/>
      <c r="RSX130" s="409"/>
      <c r="RSY130" s="409"/>
      <c r="RSZ130" s="409"/>
      <c r="RTA130" s="409"/>
      <c r="RTB130" s="409"/>
      <c r="RTC130" s="409"/>
      <c r="RTD130" s="409"/>
      <c r="RTE130" s="409"/>
      <c r="RTF130" s="409"/>
      <c r="RTG130" s="409"/>
      <c r="RTH130" s="409"/>
      <c r="RTI130" s="409"/>
      <c r="RTJ130" s="409"/>
      <c r="RTK130" s="409"/>
      <c r="RTL130" s="409"/>
      <c r="RTM130" s="409"/>
      <c r="RTN130" s="409"/>
      <c r="RTO130" s="409"/>
      <c r="RTP130" s="409"/>
      <c r="RTQ130" s="409"/>
      <c r="RTR130" s="409"/>
      <c r="RTS130" s="409"/>
      <c r="RTT130" s="409"/>
      <c r="RTU130" s="409"/>
      <c r="RTV130" s="409"/>
      <c r="RTW130" s="409"/>
      <c r="RTX130" s="409"/>
      <c r="RTY130" s="409"/>
      <c r="RTZ130" s="409"/>
      <c r="RUA130" s="409"/>
      <c r="RUB130" s="409"/>
      <c r="RUC130" s="409"/>
      <c r="RUD130" s="409"/>
      <c r="RUE130" s="409"/>
      <c r="RUF130" s="409"/>
      <c r="RUG130" s="409"/>
      <c r="RUH130" s="409"/>
      <c r="RUI130" s="409"/>
      <c r="RUJ130" s="409"/>
      <c r="RUK130" s="409"/>
      <c r="RUL130" s="409"/>
      <c r="RUM130" s="409"/>
      <c r="RUN130" s="409"/>
      <c r="RUO130" s="409"/>
      <c r="RUP130" s="409"/>
      <c r="RUQ130" s="409"/>
      <c r="RUR130" s="409"/>
      <c r="RUS130" s="409"/>
      <c r="RUT130" s="409"/>
      <c r="RUU130" s="409"/>
      <c r="RUV130" s="409"/>
      <c r="RUW130" s="409"/>
      <c r="RUX130" s="409"/>
      <c r="RUY130" s="409"/>
      <c r="RUZ130" s="409"/>
      <c r="RVA130" s="409"/>
      <c r="RVB130" s="409"/>
      <c r="RVC130" s="409"/>
      <c r="RVD130" s="409"/>
      <c r="RVE130" s="409"/>
      <c r="RVF130" s="409"/>
      <c r="RVG130" s="409"/>
      <c r="RVH130" s="409"/>
      <c r="RVI130" s="409"/>
      <c r="RVJ130" s="409"/>
      <c r="RVK130" s="409"/>
      <c r="RVL130" s="409"/>
      <c r="RVM130" s="409"/>
      <c r="RVN130" s="409"/>
      <c r="RVO130" s="409"/>
      <c r="RVP130" s="409"/>
      <c r="RVQ130" s="409"/>
      <c r="RVR130" s="409"/>
      <c r="RVS130" s="409"/>
      <c r="RVT130" s="409"/>
      <c r="RVU130" s="409"/>
      <c r="RVV130" s="409"/>
      <c r="RVW130" s="409"/>
      <c r="RVX130" s="409"/>
      <c r="RVY130" s="409"/>
      <c r="RVZ130" s="409"/>
      <c r="RWA130" s="409"/>
      <c r="RWB130" s="409"/>
      <c r="RWC130" s="409"/>
      <c r="RWD130" s="409"/>
      <c r="RWE130" s="409"/>
      <c r="RWF130" s="409"/>
      <c r="RWG130" s="409"/>
      <c r="RWH130" s="409"/>
      <c r="RWI130" s="409"/>
      <c r="RWJ130" s="409"/>
      <c r="RWK130" s="409"/>
      <c r="RWL130" s="409"/>
      <c r="RWM130" s="409"/>
      <c r="RWN130" s="409"/>
      <c r="RWO130" s="409"/>
      <c r="RWP130" s="409"/>
      <c r="RWQ130" s="409"/>
      <c r="RWR130" s="409"/>
      <c r="RWS130" s="409"/>
      <c r="RWT130" s="409"/>
      <c r="RWU130" s="409"/>
      <c r="RWV130" s="409"/>
      <c r="RWW130" s="409"/>
      <c r="RWX130" s="409"/>
      <c r="RWY130" s="409"/>
      <c r="RWZ130" s="409"/>
      <c r="RXA130" s="409"/>
      <c r="RXB130" s="409"/>
      <c r="RXC130" s="409"/>
      <c r="RXD130" s="409"/>
      <c r="RXE130" s="409"/>
      <c r="RXF130" s="409"/>
      <c r="RXG130" s="409"/>
      <c r="RXH130" s="409"/>
      <c r="RXI130" s="409"/>
      <c r="RXJ130" s="409"/>
      <c r="RXK130" s="409"/>
      <c r="RXL130" s="409"/>
      <c r="RXM130" s="409"/>
      <c r="RXN130" s="409"/>
      <c r="RXO130" s="409"/>
      <c r="RXP130" s="409"/>
      <c r="RXQ130" s="409"/>
      <c r="RXR130" s="409"/>
      <c r="RXS130" s="409"/>
      <c r="RXT130" s="409"/>
      <c r="RXU130" s="409"/>
      <c r="RXV130" s="409"/>
      <c r="RXW130" s="409"/>
      <c r="RXX130" s="409"/>
      <c r="RXY130" s="409"/>
      <c r="RXZ130" s="409"/>
      <c r="RYA130" s="409"/>
      <c r="RYB130" s="409"/>
      <c r="RYC130" s="409"/>
      <c r="RYD130" s="409"/>
      <c r="RYE130" s="409"/>
      <c r="RYF130" s="409"/>
      <c r="RYG130" s="409"/>
      <c r="RYH130" s="409"/>
      <c r="RYI130" s="409"/>
      <c r="RYJ130" s="409"/>
      <c r="RYK130" s="409"/>
      <c r="RYL130" s="409"/>
      <c r="RYM130" s="409"/>
      <c r="RYN130" s="409"/>
      <c r="RYO130" s="409"/>
      <c r="RYP130" s="409"/>
      <c r="RYQ130" s="409"/>
      <c r="RYR130" s="409"/>
      <c r="RYS130" s="409"/>
      <c r="RYT130" s="409"/>
      <c r="RYU130" s="409"/>
      <c r="RYV130" s="409"/>
      <c r="RYW130" s="409"/>
      <c r="RYX130" s="409"/>
      <c r="RYY130" s="409"/>
      <c r="RYZ130" s="409"/>
      <c r="RZA130" s="409"/>
      <c r="RZB130" s="409"/>
      <c r="RZC130" s="409"/>
      <c r="RZD130" s="409"/>
      <c r="RZE130" s="409"/>
      <c r="RZF130" s="409"/>
      <c r="RZG130" s="409"/>
      <c r="RZH130" s="409"/>
      <c r="RZI130" s="409"/>
      <c r="RZJ130" s="409"/>
      <c r="RZK130" s="409"/>
      <c r="RZL130" s="409"/>
      <c r="RZM130" s="409"/>
      <c r="RZN130" s="409"/>
      <c r="RZO130" s="409"/>
      <c r="RZP130" s="409"/>
      <c r="RZQ130" s="409"/>
      <c r="RZR130" s="409"/>
      <c r="RZS130" s="409"/>
      <c r="RZT130" s="409"/>
      <c r="RZU130" s="409"/>
      <c r="RZV130" s="409"/>
      <c r="RZW130" s="409"/>
      <c r="RZX130" s="409"/>
      <c r="RZY130" s="409"/>
      <c r="RZZ130" s="409"/>
      <c r="SAA130" s="409"/>
      <c r="SAB130" s="409"/>
      <c r="SAC130" s="409"/>
      <c r="SAD130" s="409"/>
      <c r="SAE130" s="409"/>
      <c r="SAF130" s="409"/>
      <c r="SAG130" s="409"/>
      <c r="SAH130" s="409"/>
      <c r="SAI130" s="409"/>
      <c r="SAJ130" s="409"/>
      <c r="SAK130" s="409"/>
      <c r="SAL130" s="409"/>
      <c r="SAM130" s="409"/>
      <c r="SAN130" s="409"/>
      <c r="SAO130" s="409"/>
      <c r="SAP130" s="409"/>
      <c r="SAQ130" s="409"/>
      <c r="SAR130" s="409"/>
      <c r="SAS130" s="409"/>
      <c r="SAT130" s="409"/>
      <c r="SAU130" s="409"/>
      <c r="SAV130" s="409"/>
      <c r="SAW130" s="409"/>
      <c r="SAX130" s="409"/>
      <c r="SAY130" s="409"/>
      <c r="SAZ130" s="409"/>
      <c r="SBA130" s="409"/>
      <c r="SBB130" s="409"/>
      <c r="SBC130" s="409"/>
      <c r="SBD130" s="409"/>
      <c r="SBE130" s="409"/>
      <c r="SBF130" s="409"/>
      <c r="SBG130" s="409"/>
      <c r="SBH130" s="409"/>
      <c r="SBI130" s="409"/>
      <c r="SBJ130" s="409"/>
      <c r="SBK130" s="409"/>
      <c r="SBL130" s="409"/>
      <c r="SBM130" s="409"/>
      <c r="SBN130" s="409"/>
      <c r="SBO130" s="409"/>
      <c r="SBP130" s="409"/>
      <c r="SBQ130" s="409"/>
      <c r="SBR130" s="409"/>
      <c r="SBS130" s="409"/>
      <c r="SBT130" s="409"/>
      <c r="SBU130" s="409"/>
      <c r="SBV130" s="409"/>
      <c r="SBW130" s="409"/>
      <c r="SBX130" s="409"/>
      <c r="SBY130" s="409"/>
      <c r="SBZ130" s="409"/>
      <c r="SCA130" s="409"/>
      <c r="SCB130" s="409"/>
      <c r="SCC130" s="409"/>
      <c r="SCD130" s="409"/>
      <c r="SCE130" s="409"/>
      <c r="SCF130" s="409"/>
      <c r="SCG130" s="409"/>
      <c r="SCH130" s="409"/>
      <c r="SCI130" s="409"/>
      <c r="SCJ130" s="409"/>
      <c r="SCK130" s="409"/>
      <c r="SCL130" s="409"/>
      <c r="SCM130" s="409"/>
      <c r="SCN130" s="409"/>
      <c r="SCO130" s="409"/>
      <c r="SCP130" s="409"/>
      <c r="SCQ130" s="409"/>
      <c r="SCR130" s="409"/>
      <c r="SCS130" s="409"/>
      <c r="SCT130" s="409"/>
      <c r="SCU130" s="409"/>
      <c r="SCV130" s="409"/>
      <c r="SCW130" s="409"/>
      <c r="SCX130" s="409"/>
      <c r="SCY130" s="409"/>
      <c r="SCZ130" s="409"/>
      <c r="SDA130" s="409"/>
      <c r="SDB130" s="409"/>
      <c r="SDC130" s="409"/>
      <c r="SDD130" s="409"/>
      <c r="SDE130" s="409"/>
      <c r="SDF130" s="409"/>
      <c r="SDG130" s="409"/>
      <c r="SDH130" s="409"/>
      <c r="SDI130" s="409"/>
      <c r="SDJ130" s="409"/>
      <c r="SDK130" s="409"/>
      <c r="SDL130" s="409"/>
      <c r="SDM130" s="409"/>
      <c r="SDN130" s="409"/>
      <c r="SDO130" s="409"/>
      <c r="SDP130" s="409"/>
      <c r="SDQ130" s="409"/>
      <c r="SDR130" s="409"/>
      <c r="SDS130" s="409"/>
      <c r="SDT130" s="409"/>
      <c r="SDU130" s="409"/>
      <c r="SDV130" s="409"/>
      <c r="SDW130" s="409"/>
      <c r="SDX130" s="409"/>
      <c r="SDY130" s="409"/>
      <c r="SDZ130" s="409"/>
      <c r="SEA130" s="409"/>
      <c r="SEB130" s="409"/>
      <c r="SEC130" s="409"/>
      <c r="SED130" s="409"/>
      <c r="SEE130" s="409"/>
      <c r="SEF130" s="409"/>
      <c r="SEG130" s="409"/>
      <c r="SEH130" s="409"/>
      <c r="SEI130" s="409"/>
      <c r="SEJ130" s="409"/>
      <c r="SEK130" s="409"/>
      <c r="SEL130" s="409"/>
      <c r="SEM130" s="409"/>
      <c r="SEN130" s="409"/>
      <c r="SEO130" s="409"/>
      <c r="SEP130" s="409"/>
      <c r="SEQ130" s="409"/>
      <c r="SER130" s="409"/>
      <c r="SES130" s="409"/>
      <c r="SET130" s="409"/>
      <c r="SEU130" s="409"/>
      <c r="SEV130" s="409"/>
      <c r="SEW130" s="409"/>
      <c r="SEX130" s="409"/>
      <c r="SEY130" s="409"/>
      <c r="SEZ130" s="409"/>
      <c r="SFA130" s="409"/>
      <c r="SFB130" s="409"/>
      <c r="SFC130" s="409"/>
      <c r="SFD130" s="409"/>
      <c r="SFE130" s="409"/>
      <c r="SFF130" s="409"/>
      <c r="SFG130" s="409"/>
      <c r="SFH130" s="409"/>
      <c r="SFI130" s="409"/>
      <c r="SFJ130" s="409"/>
      <c r="SFK130" s="409"/>
      <c r="SFL130" s="409"/>
      <c r="SFM130" s="409"/>
      <c r="SFN130" s="409"/>
      <c r="SFO130" s="409"/>
      <c r="SFP130" s="409"/>
      <c r="SFQ130" s="409"/>
      <c r="SFR130" s="409"/>
      <c r="SFS130" s="409"/>
      <c r="SFT130" s="409"/>
      <c r="SFU130" s="409"/>
      <c r="SFV130" s="409"/>
      <c r="SFW130" s="409"/>
      <c r="SFX130" s="409"/>
      <c r="SFY130" s="409"/>
      <c r="SFZ130" s="409"/>
      <c r="SGA130" s="409"/>
      <c r="SGB130" s="409"/>
      <c r="SGC130" s="409"/>
      <c r="SGD130" s="409"/>
      <c r="SGE130" s="409"/>
      <c r="SGF130" s="409"/>
      <c r="SGG130" s="409"/>
      <c r="SGH130" s="409"/>
      <c r="SGI130" s="409"/>
      <c r="SGJ130" s="409"/>
      <c r="SGK130" s="409"/>
      <c r="SGL130" s="409"/>
      <c r="SGM130" s="409"/>
      <c r="SGN130" s="409"/>
      <c r="SGO130" s="409"/>
      <c r="SGP130" s="409"/>
      <c r="SGQ130" s="409"/>
      <c r="SGR130" s="409"/>
      <c r="SGS130" s="409"/>
      <c r="SGT130" s="409"/>
      <c r="SGU130" s="409"/>
      <c r="SGV130" s="409"/>
      <c r="SGW130" s="409"/>
      <c r="SGX130" s="409"/>
      <c r="SGY130" s="409"/>
      <c r="SGZ130" s="409"/>
      <c r="SHA130" s="409"/>
      <c r="SHB130" s="409"/>
      <c r="SHC130" s="409"/>
      <c r="SHD130" s="409"/>
      <c r="SHE130" s="409"/>
      <c r="SHF130" s="409"/>
      <c r="SHG130" s="409"/>
      <c r="SHH130" s="409"/>
      <c r="SHI130" s="409"/>
      <c r="SHJ130" s="409"/>
      <c r="SHK130" s="409"/>
      <c r="SHL130" s="409"/>
      <c r="SHM130" s="409"/>
      <c r="SHN130" s="409"/>
      <c r="SHO130" s="409"/>
      <c r="SHP130" s="409"/>
      <c r="SHQ130" s="409"/>
      <c r="SHR130" s="409"/>
      <c r="SHS130" s="409"/>
      <c r="SHT130" s="409"/>
      <c r="SHU130" s="409"/>
      <c r="SHV130" s="409"/>
      <c r="SHW130" s="409"/>
      <c r="SHX130" s="409"/>
      <c r="SHY130" s="409"/>
      <c r="SHZ130" s="409"/>
      <c r="SIA130" s="409"/>
      <c r="SIB130" s="409"/>
      <c r="SIC130" s="409"/>
      <c r="SID130" s="409"/>
      <c r="SIE130" s="409"/>
      <c r="SIF130" s="409"/>
      <c r="SIG130" s="409"/>
      <c r="SIH130" s="409"/>
      <c r="SII130" s="409"/>
      <c r="SIJ130" s="409"/>
      <c r="SIK130" s="409"/>
      <c r="SIL130" s="409"/>
      <c r="SIM130" s="409"/>
      <c r="SIN130" s="409"/>
      <c r="SIO130" s="409"/>
      <c r="SIP130" s="409"/>
      <c r="SIQ130" s="409"/>
      <c r="SIR130" s="409"/>
      <c r="SIS130" s="409"/>
      <c r="SIT130" s="409"/>
      <c r="SIU130" s="409"/>
      <c r="SIV130" s="409"/>
      <c r="SIW130" s="409"/>
      <c r="SIX130" s="409"/>
      <c r="SIY130" s="409"/>
      <c r="SIZ130" s="409"/>
      <c r="SJA130" s="409"/>
      <c r="SJB130" s="409"/>
      <c r="SJC130" s="409"/>
      <c r="SJD130" s="409"/>
      <c r="SJE130" s="409"/>
      <c r="SJF130" s="409"/>
      <c r="SJG130" s="409"/>
      <c r="SJH130" s="409"/>
      <c r="SJI130" s="409"/>
      <c r="SJJ130" s="409"/>
      <c r="SJK130" s="409"/>
      <c r="SJL130" s="409"/>
      <c r="SJM130" s="409"/>
      <c r="SJN130" s="409"/>
      <c r="SJO130" s="409"/>
      <c r="SJP130" s="409"/>
      <c r="SJQ130" s="409"/>
      <c r="SJR130" s="409"/>
      <c r="SJS130" s="409"/>
      <c r="SJT130" s="409"/>
      <c r="SJU130" s="409"/>
      <c r="SJV130" s="409"/>
      <c r="SJW130" s="409"/>
      <c r="SJX130" s="409"/>
      <c r="SJY130" s="409"/>
      <c r="SJZ130" s="409"/>
      <c r="SKA130" s="409"/>
      <c r="SKB130" s="409"/>
      <c r="SKC130" s="409"/>
      <c r="SKD130" s="409"/>
      <c r="SKE130" s="409"/>
      <c r="SKF130" s="409"/>
      <c r="SKG130" s="409"/>
      <c r="SKH130" s="409"/>
      <c r="SKI130" s="409"/>
      <c r="SKJ130" s="409"/>
      <c r="SKK130" s="409"/>
      <c r="SKL130" s="409"/>
      <c r="SKM130" s="409"/>
      <c r="SKN130" s="409"/>
      <c r="SKO130" s="409"/>
      <c r="SKP130" s="409"/>
      <c r="SKQ130" s="409"/>
      <c r="SKR130" s="409"/>
      <c r="SKS130" s="409"/>
      <c r="SKT130" s="409"/>
      <c r="SKU130" s="409"/>
      <c r="SKV130" s="409"/>
      <c r="SKW130" s="409"/>
      <c r="SKX130" s="409"/>
      <c r="SKY130" s="409"/>
      <c r="SKZ130" s="409"/>
      <c r="SLA130" s="409"/>
      <c r="SLB130" s="409"/>
      <c r="SLC130" s="409"/>
      <c r="SLD130" s="409"/>
      <c r="SLE130" s="409"/>
      <c r="SLF130" s="409"/>
      <c r="SLG130" s="409"/>
      <c r="SLH130" s="409"/>
      <c r="SLI130" s="409"/>
      <c r="SLJ130" s="409"/>
      <c r="SLK130" s="409"/>
      <c r="SLL130" s="409"/>
      <c r="SLM130" s="409"/>
      <c r="SLN130" s="409"/>
      <c r="SLO130" s="409"/>
      <c r="SLP130" s="409"/>
      <c r="SLQ130" s="409"/>
      <c r="SLR130" s="409"/>
      <c r="SLS130" s="409"/>
      <c r="SLT130" s="409"/>
      <c r="SLU130" s="409"/>
      <c r="SLV130" s="409"/>
      <c r="SLW130" s="409"/>
      <c r="SLX130" s="409"/>
      <c r="SLY130" s="409"/>
      <c r="SLZ130" s="409"/>
      <c r="SMA130" s="409"/>
      <c r="SMB130" s="409"/>
      <c r="SMC130" s="409"/>
      <c r="SMD130" s="409"/>
      <c r="SME130" s="409"/>
      <c r="SMF130" s="409"/>
      <c r="SMG130" s="409"/>
      <c r="SMH130" s="409"/>
      <c r="SMI130" s="409"/>
      <c r="SMJ130" s="409"/>
      <c r="SMK130" s="409"/>
      <c r="SML130" s="409"/>
      <c r="SMM130" s="409"/>
      <c r="SMN130" s="409"/>
      <c r="SMO130" s="409"/>
      <c r="SMP130" s="409"/>
      <c r="SMQ130" s="409"/>
      <c r="SMR130" s="409"/>
      <c r="SMS130" s="409"/>
      <c r="SMT130" s="409"/>
      <c r="SMU130" s="409"/>
      <c r="SMV130" s="409"/>
      <c r="SMW130" s="409"/>
      <c r="SMX130" s="409"/>
      <c r="SMY130" s="409"/>
      <c r="SMZ130" s="409"/>
      <c r="SNA130" s="409"/>
      <c r="SNB130" s="409"/>
      <c r="SNC130" s="409"/>
      <c r="SND130" s="409"/>
      <c r="SNE130" s="409"/>
      <c r="SNF130" s="409"/>
      <c r="SNG130" s="409"/>
      <c r="SNH130" s="409"/>
      <c r="SNI130" s="409"/>
      <c r="SNJ130" s="409"/>
      <c r="SNK130" s="409"/>
      <c r="SNL130" s="409"/>
      <c r="SNM130" s="409"/>
      <c r="SNN130" s="409"/>
      <c r="SNO130" s="409"/>
      <c r="SNP130" s="409"/>
      <c r="SNQ130" s="409"/>
      <c r="SNR130" s="409"/>
      <c r="SNS130" s="409"/>
      <c r="SNT130" s="409"/>
      <c r="SNU130" s="409"/>
      <c r="SNV130" s="409"/>
      <c r="SNW130" s="409"/>
      <c r="SNX130" s="409"/>
      <c r="SNY130" s="409"/>
      <c r="SNZ130" s="409"/>
      <c r="SOA130" s="409"/>
      <c r="SOB130" s="409"/>
      <c r="SOC130" s="409"/>
      <c r="SOD130" s="409"/>
      <c r="SOE130" s="409"/>
      <c r="SOF130" s="409"/>
      <c r="SOG130" s="409"/>
      <c r="SOH130" s="409"/>
      <c r="SOI130" s="409"/>
      <c r="SOJ130" s="409"/>
      <c r="SOK130" s="409"/>
      <c r="SOL130" s="409"/>
      <c r="SOM130" s="409"/>
      <c r="SON130" s="409"/>
      <c r="SOO130" s="409"/>
      <c r="SOP130" s="409"/>
      <c r="SOQ130" s="409"/>
      <c r="SOR130" s="409"/>
      <c r="SOS130" s="409"/>
      <c r="SOT130" s="409"/>
      <c r="SOU130" s="409"/>
      <c r="SOV130" s="409"/>
      <c r="SOW130" s="409"/>
      <c r="SOX130" s="409"/>
      <c r="SOY130" s="409"/>
      <c r="SOZ130" s="409"/>
      <c r="SPA130" s="409"/>
      <c r="SPB130" s="409"/>
      <c r="SPC130" s="409"/>
      <c r="SPD130" s="409"/>
      <c r="SPE130" s="409"/>
      <c r="SPF130" s="409"/>
      <c r="SPG130" s="409"/>
      <c r="SPH130" s="409"/>
      <c r="SPI130" s="409"/>
      <c r="SPJ130" s="409"/>
      <c r="SPK130" s="409"/>
      <c r="SPL130" s="409"/>
      <c r="SPM130" s="409"/>
      <c r="SPN130" s="409"/>
      <c r="SPO130" s="409"/>
      <c r="SPP130" s="409"/>
      <c r="SPQ130" s="409"/>
      <c r="SPR130" s="409"/>
      <c r="SPS130" s="409"/>
      <c r="SPT130" s="409"/>
      <c r="SPU130" s="409"/>
      <c r="SPV130" s="409"/>
      <c r="SPW130" s="409"/>
      <c r="SPX130" s="409"/>
      <c r="SPY130" s="409"/>
      <c r="SPZ130" s="409"/>
      <c r="SQA130" s="409"/>
      <c r="SQB130" s="409"/>
      <c r="SQC130" s="409"/>
      <c r="SQD130" s="409"/>
      <c r="SQE130" s="409"/>
      <c r="SQF130" s="409"/>
      <c r="SQG130" s="409"/>
      <c r="SQH130" s="409"/>
      <c r="SQI130" s="409"/>
      <c r="SQJ130" s="409"/>
      <c r="SQK130" s="409"/>
      <c r="SQL130" s="409"/>
      <c r="SQM130" s="409"/>
      <c r="SQN130" s="409"/>
      <c r="SQO130" s="409"/>
      <c r="SQP130" s="409"/>
      <c r="SQQ130" s="409"/>
      <c r="SQR130" s="409"/>
      <c r="SQS130" s="409"/>
      <c r="SQT130" s="409"/>
      <c r="SQU130" s="409"/>
      <c r="SQV130" s="409"/>
      <c r="SQW130" s="409"/>
      <c r="SQX130" s="409"/>
      <c r="SQY130" s="409"/>
      <c r="SQZ130" s="409"/>
      <c r="SRA130" s="409"/>
      <c r="SRB130" s="409"/>
      <c r="SRC130" s="409"/>
      <c r="SRD130" s="409"/>
      <c r="SRE130" s="409"/>
      <c r="SRF130" s="409"/>
      <c r="SRG130" s="409"/>
      <c r="SRH130" s="409"/>
      <c r="SRI130" s="409"/>
      <c r="SRJ130" s="409"/>
      <c r="SRK130" s="409"/>
      <c r="SRL130" s="409"/>
      <c r="SRM130" s="409"/>
      <c r="SRN130" s="409"/>
      <c r="SRO130" s="409"/>
      <c r="SRP130" s="409"/>
      <c r="SRQ130" s="409"/>
      <c r="SRR130" s="409"/>
      <c r="SRS130" s="409"/>
      <c r="SRT130" s="409"/>
      <c r="SRU130" s="409"/>
      <c r="SRV130" s="409"/>
      <c r="SRW130" s="409"/>
      <c r="SRX130" s="409"/>
      <c r="SRY130" s="409"/>
      <c r="SRZ130" s="409"/>
      <c r="SSA130" s="409"/>
      <c r="SSB130" s="409"/>
      <c r="SSC130" s="409"/>
      <c r="SSD130" s="409"/>
      <c r="SSE130" s="409"/>
      <c r="SSF130" s="409"/>
      <c r="SSG130" s="409"/>
      <c r="SSH130" s="409"/>
      <c r="SSI130" s="409"/>
      <c r="SSJ130" s="409"/>
      <c r="SSK130" s="409"/>
      <c r="SSL130" s="409"/>
      <c r="SSM130" s="409"/>
      <c r="SSN130" s="409"/>
      <c r="SSO130" s="409"/>
      <c r="SSP130" s="409"/>
      <c r="SSQ130" s="409"/>
      <c r="SSR130" s="409"/>
      <c r="SSS130" s="409"/>
      <c r="SST130" s="409"/>
      <c r="SSU130" s="409"/>
      <c r="SSV130" s="409"/>
      <c r="SSW130" s="409"/>
      <c r="SSX130" s="409"/>
      <c r="SSY130" s="409"/>
      <c r="SSZ130" s="409"/>
      <c r="STA130" s="409"/>
      <c r="STB130" s="409"/>
      <c r="STC130" s="409"/>
      <c r="STD130" s="409"/>
      <c r="STE130" s="409"/>
      <c r="STF130" s="409"/>
      <c r="STG130" s="409"/>
      <c r="STH130" s="409"/>
      <c r="STI130" s="409"/>
      <c r="STJ130" s="409"/>
      <c r="STK130" s="409"/>
      <c r="STL130" s="409"/>
      <c r="STM130" s="409"/>
      <c r="STN130" s="409"/>
      <c r="STO130" s="409"/>
      <c r="STP130" s="409"/>
      <c r="STQ130" s="409"/>
      <c r="STR130" s="409"/>
      <c r="STS130" s="409"/>
      <c r="STT130" s="409"/>
      <c r="STU130" s="409"/>
      <c r="STV130" s="409"/>
      <c r="STW130" s="409"/>
      <c r="STX130" s="409"/>
      <c r="STY130" s="409"/>
      <c r="STZ130" s="409"/>
      <c r="SUA130" s="409"/>
      <c r="SUB130" s="409"/>
      <c r="SUC130" s="409"/>
      <c r="SUD130" s="409"/>
      <c r="SUE130" s="409"/>
      <c r="SUF130" s="409"/>
      <c r="SUG130" s="409"/>
      <c r="SUH130" s="409"/>
      <c r="SUI130" s="409"/>
      <c r="SUJ130" s="409"/>
      <c r="SUK130" s="409"/>
      <c r="SUL130" s="409"/>
      <c r="SUM130" s="409"/>
      <c r="SUN130" s="409"/>
      <c r="SUO130" s="409"/>
      <c r="SUP130" s="409"/>
      <c r="SUQ130" s="409"/>
      <c r="SUR130" s="409"/>
      <c r="SUS130" s="409"/>
      <c r="SUT130" s="409"/>
      <c r="SUU130" s="409"/>
      <c r="SUV130" s="409"/>
      <c r="SUW130" s="409"/>
      <c r="SUX130" s="409"/>
      <c r="SUY130" s="409"/>
      <c r="SUZ130" s="409"/>
      <c r="SVA130" s="409"/>
      <c r="SVB130" s="409"/>
      <c r="SVC130" s="409"/>
      <c r="SVD130" s="409"/>
      <c r="SVE130" s="409"/>
      <c r="SVF130" s="409"/>
      <c r="SVG130" s="409"/>
      <c r="SVH130" s="409"/>
      <c r="SVI130" s="409"/>
      <c r="SVJ130" s="409"/>
      <c r="SVK130" s="409"/>
      <c r="SVL130" s="409"/>
      <c r="SVM130" s="409"/>
      <c r="SVN130" s="409"/>
      <c r="SVO130" s="409"/>
      <c r="SVP130" s="409"/>
      <c r="SVQ130" s="409"/>
      <c r="SVR130" s="409"/>
      <c r="SVS130" s="409"/>
      <c r="SVT130" s="409"/>
      <c r="SVU130" s="409"/>
      <c r="SVV130" s="409"/>
      <c r="SVW130" s="409"/>
      <c r="SVX130" s="409"/>
      <c r="SVY130" s="409"/>
      <c r="SVZ130" s="409"/>
      <c r="SWA130" s="409"/>
      <c r="SWB130" s="409"/>
      <c r="SWC130" s="409"/>
      <c r="SWD130" s="409"/>
      <c r="SWE130" s="409"/>
      <c r="SWF130" s="409"/>
      <c r="SWG130" s="409"/>
      <c r="SWH130" s="409"/>
      <c r="SWI130" s="409"/>
      <c r="SWJ130" s="409"/>
      <c r="SWK130" s="409"/>
      <c r="SWL130" s="409"/>
      <c r="SWM130" s="409"/>
      <c r="SWN130" s="409"/>
      <c r="SWO130" s="409"/>
      <c r="SWP130" s="409"/>
      <c r="SWQ130" s="409"/>
      <c r="SWR130" s="409"/>
      <c r="SWS130" s="409"/>
      <c r="SWT130" s="409"/>
      <c r="SWU130" s="409"/>
      <c r="SWV130" s="409"/>
      <c r="SWW130" s="409"/>
      <c r="SWX130" s="409"/>
      <c r="SWY130" s="409"/>
      <c r="SWZ130" s="409"/>
      <c r="SXA130" s="409"/>
      <c r="SXB130" s="409"/>
      <c r="SXC130" s="409"/>
      <c r="SXD130" s="409"/>
      <c r="SXE130" s="409"/>
      <c r="SXF130" s="409"/>
      <c r="SXG130" s="409"/>
      <c r="SXH130" s="409"/>
      <c r="SXI130" s="409"/>
      <c r="SXJ130" s="409"/>
      <c r="SXK130" s="409"/>
      <c r="SXL130" s="409"/>
      <c r="SXM130" s="409"/>
      <c r="SXN130" s="409"/>
      <c r="SXO130" s="409"/>
      <c r="SXP130" s="409"/>
      <c r="SXQ130" s="409"/>
      <c r="SXR130" s="409"/>
      <c r="SXS130" s="409"/>
      <c r="SXT130" s="409"/>
      <c r="SXU130" s="409"/>
      <c r="SXV130" s="409"/>
      <c r="SXW130" s="409"/>
      <c r="SXX130" s="409"/>
      <c r="SXY130" s="409"/>
      <c r="SXZ130" s="409"/>
      <c r="SYA130" s="409"/>
      <c r="SYB130" s="409"/>
      <c r="SYC130" s="409"/>
      <c r="SYD130" s="409"/>
      <c r="SYE130" s="409"/>
      <c r="SYF130" s="409"/>
      <c r="SYG130" s="409"/>
      <c r="SYH130" s="409"/>
      <c r="SYI130" s="409"/>
      <c r="SYJ130" s="409"/>
      <c r="SYK130" s="409"/>
      <c r="SYL130" s="409"/>
      <c r="SYM130" s="409"/>
      <c r="SYN130" s="409"/>
      <c r="SYO130" s="409"/>
      <c r="SYP130" s="409"/>
      <c r="SYQ130" s="409"/>
      <c r="SYR130" s="409"/>
      <c r="SYS130" s="409"/>
      <c r="SYT130" s="409"/>
      <c r="SYU130" s="409"/>
      <c r="SYV130" s="409"/>
      <c r="SYW130" s="409"/>
      <c r="SYX130" s="409"/>
      <c r="SYY130" s="409"/>
      <c r="SYZ130" s="409"/>
      <c r="SZA130" s="409"/>
      <c r="SZB130" s="409"/>
      <c r="SZC130" s="409"/>
      <c r="SZD130" s="409"/>
      <c r="SZE130" s="409"/>
      <c r="SZF130" s="409"/>
      <c r="SZG130" s="409"/>
      <c r="SZH130" s="409"/>
      <c r="SZI130" s="409"/>
      <c r="SZJ130" s="409"/>
      <c r="SZK130" s="409"/>
      <c r="SZL130" s="409"/>
      <c r="SZM130" s="409"/>
      <c r="SZN130" s="409"/>
      <c r="SZO130" s="409"/>
      <c r="SZP130" s="409"/>
      <c r="SZQ130" s="409"/>
      <c r="SZR130" s="409"/>
      <c r="SZS130" s="409"/>
      <c r="SZT130" s="409"/>
      <c r="SZU130" s="409"/>
      <c r="SZV130" s="409"/>
      <c r="SZW130" s="409"/>
      <c r="SZX130" s="409"/>
      <c r="SZY130" s="409"/>
      <c r="SZZ130" s="409"/>
      <c r="TAA130" s="409"/>
      <c r="TAB130" s="409"/>
      <c r="TAC130" s="409"/>
      <c r="TAD130" s="409"/>
      <c r="TAE130" s="409"/>
      <c r="TAF130" s="409"/>
      <c r="TAG130" s="409"/>
      <c r="TAH130" s="409"/>
      <c r="TAI130" s="409"/>
      <c r="TAJ130" s="409"/>
      <c r="TAK130" s="409"/>
      <c r="TAL130" s="409"/>
      <c r="TAM130" s="409"/>
      <c r="TAN130" s="409"/>
      <c r="TAO130" s="409"/>
      <c r="TAP130" s="409"/>
      <c r="TAQ130" s="409"/>
      <c r="TAR130" s="409"/>
      <c r="TAS130" s="409"/>
      <c r="TAT130" s="409"/>
      <c r="TAU130" s="409"/>
      <c r="TAV130" s="409"/>
      <c r="TAW130" s="409"/>
      <c r="TAX130" s="409"/>
      <c r="TAY130" s="409"/>
      <c r="TAZ130" s="409"/>
      <c r="TBA130" s="409"/>
      <c r="TBB130" s="409"/>
      <c r="TBC130" s="409"/>
      <c r="TBD130" s="409"/>
      <c r="TBE130" s="409"/>
      <c r="TBF130" s="409"/>
      <c r="TBG130" s="409"/>
      <c r="TBH130" s="409"/>
      <c r="TBI130" s="409"/>
      <c r="TBJ130" s="409"/>
      <c r="TBK130" s="409"/>
      <c r="TBL130" s="409"/>
      <c r="TBM130" s="409"/>
      <c r="TBN130" s="409"/>
      <c r="TBO130" s="409"/>
      <c r="TBP130" s="409"/>
      <c r="TBQ130" s="409"/>
      <c r="TBR130" s="409"/>
      <c r="TBS130" s="409"/>
      <c r="TBT130" s="409"/>
      <c r="TBU130" s="409"/>
      <c r="TBV130" s="409"/>
      <c r="TBW130" s="409"/>
      <c r="TBX130" s="409"/>
      <c r="TBY130" s="409"/>
      <c r="TBZ130" s="409"/>
      <c r="TCA130" s="409"/>
      <c r="TCB130" s="409"/>
      <c r="TCC130" s="409"/>
      <c r="TCD130" s="409"/>
      <c r="TCE130" s="409"/>
      <c r="TCF130" s="409"/>
      <c r="TCG130" s="409"/>
      <c r="TCH130" s="409"/>
      <c r="TCI130" s="409"/>
      <c r="TCJ130" s="409"/>
      <c r="TCK130" s="409"/>
      <c r="TCL130" s="409"/>
      <c r="TCM130" s="409"/>
      <c r="TCN130" s="409"/>
      <c r="TCO130" s="409"/>
      <c r="TCP130" s="409"/>
      <c r="TCQ130" s="409"/>
      <c r="TCR130" s="409"/>
      <c r="TCS130" s="409"/>
      <c r="TCT130" s="409"/>
      <c r="TCU130" s="409"/>
      <c r="TCV130" s="409"/>
      <c r="TCW130" s="409"/>
      <c r="TCX130" s="409"/>
      <c r="TCY130" s="409"/>
      <c r="TCZ130" s="409"/>
      <c r="TDA130" s="409"/>
      <c r="TDB130" s="409"/>
      <c r="TDC130" s="409"/>
      <c r="TDD130" s="409"/>
      <c r="TDE130" s="409"/>
      <c r="TDF130" s="409"/>
      <c r="TDG130" s="409"/>
      <c r="TDH130" s="409"/>
      <c r="TDI130" s="409"/>
      <c r="TDJ130" s="409"/>
      <c r="TDK130" s="409"/>
      <c r="TDL130" s="409"/>
      <c r="TDM130" s="409"/>
      <c r="TDN130" s="409"/>
      <c r="TDO130" s="409"/>
      <c r="TDP130" s="409"/>
      <c r="TDQ130" s="409"/>
      <c r="TDR130" s="409"/>
      <c r="TDS130" s="409"/>
      <c r="TDT130" s="409"/>
      <c r="TDU130" s="409"/>
      <c r="TDV130" s="409"/>
      <c r="TDW130" s="409"/>
      <c r="TDX130" s="409"/>
      <c r="TDY130" s="409"/>
      <c r="TDZ130" s="409"/>
      <c r="TEA130" s="409"/>
      <c r="TEB130" s="409"/>
      <c r="TEC130" s="409"/>
      <c r="TED130" s="409"/>
      <c r="TEE130" s="409"/>
      <c r="TEF130" s="409"/>
      <c r="TEG130" s="409"/>
      <c r="TEH130" s="409"/>
      <c r="TEI130" s="409"/>
      <c r="TEJ130" s="409"/>
      <c r="TEK130" s="409"/>
      <c r="TEL130" s="409"/>
      <c r="TEM130" s="409"/>
      <c r="TEN130" s="409"/>
      <c r="TEO130" s="409"/>
      <c r="TEP130" s="409"/>
      <c r="TEQ130" s="409"/>
      <c r="TER130" s="409"/>
      <c r="TES130" s="409"/>
      <c r="TET130" s="409"/>
      <c r="TEU130" s="409"/>
      <c r="TEV130" s="409"/>
      <c r="TEW130" s="409"/>
      <c r="TEX130" s="409"/>
      <c r="TEY130" s="409"/>
      <c r="TEZ130" s="409"/>
      <c r="TFA130" s="409"/>
      <c r="TFB130" s="409"/>
      <c r="TFC130" s="409"/>
      <c r="TFD130" s="409"/>
      <c r="TFE130" s="409"/>
      <c r="TFF130" s="409"/>
      <c r="TFG130" s="409"/>
      <c r="TFH130" s="409"/>
      <c r="TFI130" s="409"/>
      <c r="TFJ130" s="409"/>
      <c r="TFK130" s="409"/>
      <c r="TFL130" s="409"/>
      <c r="TFM130" s="409"/>
      <c r="TFN130" s="409"/>
      <c r="TFO130" s="409"/>
      <c r="TFP130" s="409"/>
      <c r="TFQ130" s="409"/>
      <c r="TFR130" s="409"/>
      <c r="TFS130" s="409"/>
      <c r="TFT130" s="409"/>
      <c r="TFU130" s="409"/>
      <c r="TFV130" s="409"/>
      <c r="TFW130" s="409"/>
      <c r="TFX130" s="409"/>
      <c r="TFY130" s="409"/>
      <c r="TFZ130" s="409"/>
      <c r="TGA130" s="409"/>
      <c r="TGB130" s="409"/>
      <c r="TGC130" s="409"/>
      <c r="TGD130" s="409"/>
      <c r="TGE130" s="409"/>
      <c r="TGF130" s="409"/>
      <c r="TGG130" s="409"/>
      <c r="TGH130" s="409"/>
      <c r="TGI130" s="409"/>
      <c r="TGJ130" s="409"/>
      <c r="TGK130" s="409"/>
      <c r="TGL130" s="409"/>
      <c r="TGM130" s="409"/>
      <c r="TGN130" s="409"/>
      <c r="TGO130" s="409"/>
      <c r="TGP130" s="409"/>
      <c r="TGQ130" s="409"/>
      <c r="TGR130" s="409"/>
      <c r="TGS130" s="409"/>
      <c r="TGT130" s="409"/>
      <c r="TGU130" s="409"/>
      <c r="TGV130" s="409"/>
      <c r="TGW130" s="409"/>
      <c r="TGX130" s="409"/>
      <c r="TGY130" s="409"/>
      <c r="TGZ130" s="409"/>
      <c r="THA130" s="409"/>
      <c r="THB130" s="409"/>
      <c r="THC130" s="409"/>
      <c r="THD130" s="409"/>
      <c r="THE130" s="409"/>
      <c r="THF130" s="409"/>
      <c r="THG130" s="409"/>
      <c r="THH130" s="409"/>
      <c r="THI130" s="409"/>
      <c r="THJ130" s="409"/>
      <c r="THK130" s="409"/>
      <c r="THL130" s="409"/>
      <c r="THM130" s="409"/>
      <c r="THN130" s="409"/>
      <c r="THO130" s="409"/>
      <c r="THP130" s="409"/>
      <c r="THQ130" s="409"/>
      <c r="THR130" s="409"/>
      <c r="THS130" s="409"/>
      <c r="THT130" s="409"/>
      <c r="THU130" s="409"/>
      <c r="THV130" s="409"/>
      <c r="THW130" s="409"/>
      <c r="THX130" s="409"/>
      <c r="THY130" s="409"/>
      <c r="THZ130" s="409"/>
      <c r="TIA130" s="409"/>
      <c r="TIB130" s="409"/>
      <c r="TIC130" s="409"/>
      <c r="TID130" s="409"/>
      <c r="TIE130" s="409"/>
      <c r="TIF130" s="409"/>
      <c r="TIG130" s="409"/>
      <c r="TIH130" s="409"/>
      <c r="TII130" s="409"/>
      <c r="TIJ130" s="409"/>
      <c r="TIK130" s="409"/>
      <c r="TIL130" s="409"/>
      <c r="TIM130" s="409"/>
      <c r="TIN130" s="409"/>
      <c r="TIO130" s="409"/>
      <c r="TIP130" s="409"/>
      <c r="TIQ130" s="409"/>
      <c r="TIR130" s="409"/>
      <c r="TIS130" s="409"/>
      <c r="TIT130" s="409"/>
      <c r="TIU130" s="409"/>
      <c r="TIV130" s="409"/>
      <c r="TIW130" s="409"/>
      <c r="TIX130" s="409"/>
      <c r="TIY130" s="409"/>
      <c r="TIZ130" s="409"/>
      <c r="TJA130" s="409"/>
      <c r="TJB130" s="409"/>
      <c r="TJC130" s="409"/>
      <c r="TJD130" s="409"/>
      <c r="TJE130" s="409"/>
      <c r="TJF130" s="409"/>
      <c r="TJG130" s="409"/>
      <c r="TJH130" s="409"/>
      <c r="TJI130" s="409"/>
      <c r="TJJ130" s="409"/>
      <c r="TJK130" s="409"/>
      <c r="TJL130" s="409"/>
      <c r="TJM130" s="409"/>
      <c r="TJN130" s="409"/>
      <c r="TJO130" s="409"/>
      <c r="TJP130" s="409"/>
      <c r="TJQ130" s="409"/>
      <c r="TJR130" s="409"/>
      <c r="TJS130" s="409"/>
      <c r="TJT130" s="409"/>
      <c r="TJU130" s="409"/>
      <c r="TJV130" s="409"/>
      <c r="TJW130" s="409"/>
      <c r="TJX130" s="409"/>
      <c r="TJY130" s="409"/>
      <c r="TJZ130" s="409"/>
      <c r="TKA130" s="409"/>
      <c r="TKB130" s="409"/>
      <c r="TKC130" s="409"/>
      <c r="TKD130" s="409"/>
      <c r="TKE130" s="409"/>
      <c r="TKF130" s="409"/>
      <c r="TKG130" s="409"/>
      <c r="TKH130" s="409"/>
      <c r="TKI130" s="409"/>
      <c r="TKJ130" s="409"/>
      <c r="TKK130" s="409"/>
      <c r="TKL130" s="409"/>
      <c r="TKM130" s="409"/>
      <c r="TKN130" s="409"/>
      <c r="TKO130" s="409"/>
      <c r="TKP130" s="409"/>
      <c r="TKQ130" s="409"/>
      <c r="TKR130" s="409"/>
      <c r="TKS130" s="409"/>
      <c r="TKT130" s="409"/>
      <c r="TKU130" s="409"/>
      <c r="TKV130" s="409"/>
      <c r="TKW130" s="409"/>
      <c r="TKX130" s="409"/>
      <c r="TKY130" s="409"/>
      <c r="TKZ130" s="409"/>
      <c r="TLA130" s="409"/>
      <c r="TLB130" s="409"/>
      <c r="TLC130" s="409"/>
      <c r="TLD130" s="409"/>
      <c r="TLE130" s="409"/>
      <c r="TLF130" s="409"/>
      <c r="TLG130" s="409"/>
      <c r="TLH130" s="409"/>
      <c r="TLI130" s="409"/>
      <c r="TLJ130" s="409"/>
      <c r="TLK130" s="409"/>
      <c r="TLL130" s="409"/>
      <c r="TLM130" s="409"/>
      <c r="TLN130" s="409"/>
      <c r="TLO130" s="409"/>
      <c r="TLP130" s="409"/>
      <c r="TLQ130" s="409"/>
      <c r="TLR130" s="409"/>
      <c r="TLS130" s="409"/>
      <c r="TLT130" s="409"/>
      <c r="TLU130" s="409"/>
      <c r="TLV130" s="409"/>
      <c r="TLW130" s="409"/>
      <c r="TLX130" s="409"/>
      <c r="TLY130" s="409"/>
      <c r="TLZ130" s="409"/>
      <c r="TMA130" s="409"/>
      <c r="TMB130" s="409"/>
      <c r="TMC130" s="409"/>
      <c r="TMD130" s="409"/>
      <c r="TME130" s="409"/>
      <c r="TMF130" s="409"/>
      <c r="TMG130" s="409"/>
      <c r="TMH130" s="409"/>
      <c r="TMI130" s="409"/>
      <c r="TMJ130" s="409"/>
      <c r="TMK130" s="409"/>
      <c r="TML130" s="409"/>
      <c r="TMM130" s="409"/>
      <c r="TMN130" s="409"/>
      <c r="TMO130" s="409"/>
      <c r="TMP130" s="409"/>
      <c r="TMQ130" s="409"/>
      <c r="TMR130" s="409"/>
      <c r="TMS130" s="409"/>
      <c r="TMT130" s="409"/>
      <c r="TMU130" s="409"/>
      <c r="TMV130" s="409"/>
      <c r="TMW130" s="409"/>
      <c r="TMX130" s="409"/>
      <c r="TMY130" s="409"/>
      <c r="TMZ130" s="409"/>
      <c r="TNA130" s="409"/>
      <c r="TNB130" s="409"/>
      <c r="TNC130" s="409"/>
      <c r="TND130" s="409"/>
      <c r="TNE130" s="409"/>
      <c r="TNF130" s="409"/>
      <c r="TNG130" s="409"/>
      <c r="TNH130" s="409"/>
      <c r="TNI130" s="409"/>
      <c r="TNJ130" s="409"/>
      <c r="TNK130" s="409"/>
      <c r="TNL130" s="409"/>
      <c r="TNM130" s="409"/>
      <c r="TNN130" s="409"/>
      <c r="TNO130" s="409"/>
      <c r="TNP130" s="409"/>
      <c r="TNQ130" s="409"/>
      <c r="TNR130" s="409"/>
      <c r="TNS130" s="409"/>
      <c r="TNT130" s="409"/>
      <c r="TNU130" s="409"/>
      <c r="TNV130" s="409"/>
      <c r="TNW130" s="409"/>
      <c r="TNX130" s="409"/>
      <c r="TNY130" s="409"/>
      <c r="TNZ130" s="409"/>
      <c r="TOA130" s="409"/>
      <c r="TOB130" s="409"/>
      <c r="TOC130" s="409"/>
      <c r="TOD130" s="409"/>
      <c r="TOE130" s="409"/>
      <c r="TOF130" s="409"/>
      <c r="TOG130" s="409"/>
      <c r="TOH130" s="409"/>
      <c r="TOI130" s="409"/>
      <c r="TOJ130" s="409"/>
      <c r="TOK130" s="409"/>
      <c r="TOL130" s="409"/>
      <c r="TOM130" s="409"/>
      <c r="TON130" s="409"/>
      <c r="TOO130" s="409"/>
      <c r="TOP130" s="409"/>
      <c r="TOQ130" s="409"/>
      <c r="TOR130" s="409"/>
      <c r="TOS130" s="409"/>
      <c r="TOT130" s="409"/>
      <c r="TOU130" s="409"/>
      <c r="TOV130" s="409"/>
      <c r="TOW130" s="409"/>
      <c r="TOX130" s="409"/>
      <c r="TOY130" s="409"/>
      <c r="TOZ130" s="409"/>
      <c r="TPA130" s="409"/>
      <c r="TPB130" s="409"/>
      <c r="TPC130" s="409"/>
      <c r="TPD130" s="409"/>
      <c r="TPE130" s="409"/>
      <c r="TPF130" s="409"/>
      <c r="TPG130" s="409"/>
      <c r="TPH130" s="409"/>
      <c r="TPI130" s="409"/>
      <c r="TPJ130" s="409"/>
      <c r="TPK130" s="409"/>
      <c r="TPL130" s="409"/>
      <c r="TPM130" s="409"/>
      <c r="TPN130" s="409"/>
      <c r="TPO130" s="409"/>
      <c r="TPP130" s="409"/>
      <c r="TPQ130" s="409"/>
      <c r="TPR130" s="409"/>
      <c r="TPS130" s="409"/>
      <c r="TPT130" s="409"/>
      <c r="TPU130" s="409"/>
      <c r="TPV130" s="409"/>
      <c r="TPW130" s="409"/>
      <c r="TPX130" s="409"/>
      <c r="TPY130" s="409"/>
      <c r="TPZ130" s="409"/>
      <c r="TQA130" s="409"/>
      <c r="TQB130" s="409"/>
      <c r="TQC130" s="409"/>
      <c r="TQD130" s="409"/>
      <c r="TQE130" s="409"/>
      <c r="TQF130" s="409"/>
      <c r="TQG130" s="409"/>
      <c r="TQH130" s="409"/>
      <c r="TQI130" s="409"/>
      <c r="TQJ130" s="409"/>
      <c r="TQK130" s="409"/>
      <c r="TQL130" s="409"/>
      <c r="TQM130" s="409"/>
      <c r="TQN130" s="409"/>
      <c r="TQO130" s="409"/>
      <c r="TQP130" s="409"/>
      <c r="TQQ130" s="409"/>
      <c r="TQR130" s="409"/>
      <c r="TQS130" s="409"/>
      <c r="TQT130" s="409"/>
      <c r="TQU130" s="409"/>
      <c r="TQV130" s="409"/>
      <c r="TQW130" s="409"/>
      <c r="TQX130" s="409"/>
      <c r="TQY130" s="409"/>
      <c r="TQZ130" s="409"/>
      <c r="TRA130" s="409"/>
      <c r="TRB130" s="409"/>
      <c r="TRC130" s="409"/>
      <c r="TRD130" s="409"/>
      <c r="TRE130" s="409"/>
      <c r="TRF130" s="409"/>
      <c r="TRG130" s="409"/>
      <c r="TRH130" s="409"/>
      <c r="TRI130" s="409"/>
      <c r="TRJ130" s="409"/>
      <c r="TRK130" s="409"/>
      <c r="TRL130" s="409"/>
      <c r="TRM130" s="409"/>
      <c r="TRN130" s="409"/>
      <c r="TRO130" s="409"/>
      <c r="TRP130" s="409"/>
      <c r="TRQ130" s="409"/>
      <c r="TRR130" s="409"/>
      <c r="TRS130" s="409"/>
      <c r="TRT130" s="409"/>
      <c r="TRU130" s="409"/>
      <c r="TRV130" s="409"/>
      <c r="TRW130" s="409"/>
      <c r="TRX130" s="409"/>
      <c r="TRY130" s="409"/>
      <c r="TRZ130" s="409"/>
      <c r="TSA130" s="409"/>
      <c r="TSB130" s="409"/>
      <c r="TSC130" s="409"/>
      <c r="TSD130" s="409"/>
      <c r="TSE130" s="409"/>
      <c r="TSF130" s="409"/>
      <c r="TSG130" s="409"/>
      <c r="TSH130" s="409"/>
      <c r="TSI130" s="409"/>
      <c r="TSJ130" s="409"/>
      <c r="TSK130" s="409"/>
      <c r="TSL130" s="409"/>
      <c r="TSM130" s="409"/>
      <c r="TSN130" s="409"/>
      <c r="TSO130" s="409"/>
      <c r="TSP130" s="409"/>
      <c r="TSQ130" s="409"/>
      <c r="TSR130" s="409"/>
      <c r="TSS130" s="409"/>
      <c r="TST130" s="409"/>
      <c r="TSU130" s="409"/>
      <c r="TSV130" s="409"/>
      <c r="TSW130" s="409"/>
      <c r="TSX130" s="409"/>
      <c r="TSY130" s="409"/>
      <c r="TSZ130" s="409"/>
      <c r="TTA130" s="409"/>
      <c r="TTB130" s="409"/>
      <c r="TTC130" s="409"/>
      <c r="TTD130" s="409"/>
      <c r="TTE130" s="409"/>
      <c r="TTF130" s="409"/>
      <c r="TTG130" s="409"/>
      <c r="TTH130" s="409"/>
      <c r="TTI130" s="409"/>
      <c r="TTJ130" s="409"/>
      <c r="TTK130" s="409"/>
      <c r="TTL130" s="409"/>
      <c r="TTM130" s="409"/>
      <c r="TTN130" s="409"/>
      <c r="TTO130" s="409"/>
      <c r="TTP130" s="409"/>
      <c r="TTQ130" s="409"/>
      <c r="TTR130" s="409"/>
      <c r="TTS130" s="409"/>
      <c r="TTT130" s="409"/>
      <c r="TTU130" s="409"/>
      <c r="TTV130" s="409"/>
      <c r="TTW130" s="409"/>
      <c r="TTX130" s="409"/>
      <c r="TTY130" s="409"/>
      <c r="TTZ130" s="409"/>
      <c r="TUA130" s="409"/>
      <c r="TUB130" s="409"/>
      <c r="TUC130" s="409"/>
      <c r="TUD130" s="409"/>
      <c r="TUE130" s="409"/>
      <c r="TUF130" s="409"/>
      <c r="TUG130" s="409"/>
      <c r="TUH130" s="409"/>
      <c r="TUI130" s="409"/>
      <c r="TUJ130" s="409"/>
      <c r="TUK130" s="409"/>
      <c r="TUL130" s="409"/>
      <c r="TUM130" s="409"/>
      <c r="TUN130" s="409"/>
      <c r="TUO130" s="409"/>
      <c r="TUP130" s="409"/>
      <c r="TUQ130" s="409"/>
      <c r="TUR130" s="409"/>
      <c r="TUS130" s="409"/>
      <c r="TUT130" s="409"/>
      <c r="TUU130" s="409"/>
      <c r="TUV130" s="409"/>
      <c r="TUW130" s="409"/>
      <c r="TUX130" s="409"/>
      <c r="TUY130" s="409"/>
      <c r="TUZ130" s="409"/>
      <c r="TVA130" s="409"/>
      <c r="TVB130" s="409"/>
      <c r="TVC130" s="409"/>
      <c r="TVD130" s="409"/>
      <c r="TVE130" s="409"/>
      <c r="TVF130" s="409"/>
      <c r="TVG130" s="409"/>
      <c r="TVH130" s="409"/>
      <c r="TVI130" s="409"/>
      <c r="TVJ130" s="409"/>
      <c r="TVK130" s="409"/>
      <c r="TVL130" s="409"/>
      <c r="TVM130" s="409"/>
      <c r="TVN130" s="409"/>
      <c r="TVO130" s="409"/>
      <c r="TVP130" s="409"/>
      <c r="TVQ130" s="409"/>
      <c r="TVR130" s="409"/>
      <c r="TVS130" s="409"/>
      <c r="TVT130" s="409"/>
      <c r="TVU130" s="409"/>
      <c r="TVV130" s="409"/>
      <c r="TVW130" s="409"/>
      <c r="TVX130" s="409"/>
      <c r="TVY130" s="409"/>
      <c r="TVZ130" s="409"/>
      <c r="TWA130" s="409"/>
      <c r="TWB130" s="409"/>
      <c r="TWC130" s="409"/>
      <c r="TWD130" s="409"/>
      <c r="TWE130" s="409"/>
      <c r="TWF130" s="409"/>
      <c r="TWG130" s="409"/>
      <c r="TWH130" s="409"/>
      <c r="TWI130" s="409"/>
      <c r="TWJ130" s="409"/>
      <c r="TWK130" s="409"/>
      <c r="TWL130" s="409"/>
      <c r="TWM130" s="409"/>
      <c r="TWN130" s="409"/>
      <c r="TWO130" s="409"/>
      <c r="TWP130" s="409"/>
      <c r="TWQ130" s="409"/>
      <c r="TWR130" s="409"/>
      <c r="TWS130" s="409"/>
      <c r="TWT130" s="409"/>
      <c r="TWU130" s="409"/>
      <c r="TWV130" s="409"/>
      <c r="TWW130" s="409"/>
      <c r="TWX130" s="409"/>
      <c r="TWY130" s="409"/>
      <c r="TWZ130" s="409"/>
      <c r="TXA130" s="409"/>
      <c r="TXB130" s="409"/>
      <c r="TXC130" s="409"/>
      <c r="TXD130" s="409"/>
      <c r="TXE130" s="409"/>
      <c r="TXF130" s="409"/>
      <c r="TXG130" s="409"/>
      <c r="TXH130" s="409"/>
      <c r="TXI130" s="409"/>
      <c r="TXJ130" s="409"/>
      <c r="TXK130" s="409"/>
      <c r="TXL130" s="409"/>
      <c r="TXM130" s="409"/>
      <c r="TXN130" s="409"/>
      <c r="TXO130" s="409"/>
      <c r="TXP130" s="409"/>
      <c r="TXQ130" s="409"/>
      <c r="TXR130" s="409"/>
      <c r="TXS130" s="409"/>
      <c r="TXT130" s="409"/>
      <c r="TXU130" s="409"/>
      <c r="TXV130" s="409"/>
      <c r="TXW130" s="409"/>
      <c r="TXX130" s="409"/>
      <c r="TXY130" s="409"/>
      <c r="TXZ130" s="409"/>
      <c r="TYA130" s="409"/>
      <c r="TYB130" s="409"/>
      <c r="TYC130" s="409"/>
      <c r="TYD130" s="409"/>
      <c r="TYE130" s="409"/>
      <c r="TYF130" s="409"/>
      <c r="TYG130" s="409"/>
      <c r="TYH130" s="409"/>
      <c r="TYI130" s="409"/>
      <c r="TYJ130" s="409"/>
      <c r="TYK130" s="409"/>
      <c r="TYL130" s="409"/>
      <c r="TYM130" s="409"/>
      <c r="TYN130" s="409"/>
      <c r="TYO130" s="409"/>
      <c r="TYP130" s="409"/>
      <c r="TYQ130" s="409"/>
      <c r="TYR130" s="409"/>
      <c r="TYS130" s="409"/>
      <c r="TYT130" s="409"/>
      <c r="TYU130" s="409"/>
      <c r="TYV130" s="409"/>
      <c r="TYW130" s="409"/>
      <c r="TYX130" s="409"/>
      <c r="TYY130" s="409"/>
      <c r="TYZ130" s="409"/>
      <c r="TZA130" s="409"/>
      <c r="TZB130" s="409"/>
      <c r="TZC130" s="409"/>
      <c r="TZD130" s="409"/>
      <c r="TZE130" s="409"/>
      <c r="TZF130" s="409"/>
      <c r="TZG130" s="409"/>
      <c r="TZH130" s="409"/>
      <c r="TZI130" s="409"/>
      <c r="TZJ130" s="409"/>
      <c r="TZK130" s="409"/>
      <c r="TZL130" s="409"/>
      <c r="TZM130" s="409"/>
      <c r="TZN130" s="409"/>
      <c r="TZO130" s="409"/>
      <c r="TZP130" s="409"/>
      <c r="TZQ130" s="409"/>
      <c r="TZR130" s="409"/>
      <c r="TZS130" s="409"/>
      <c r="TZT130" s="409"/>
      <c r="TZU130" s="409"/>
      <c r="TZV130" s="409"/>
      <c r="TZW130" s="409"/>
      <c r="TZX130" s="409"/>
      <c r="TZY130" s="409"/>
      <c r="TZZ130" s="409"/>
      <c r="UAA130" s="409"/>
      <c r="UAB130" s="409"/>
      <c r="UAC130" s="409"/>
      <c r="UAD130" s="409"/>
      <c r="UAE130" s="409"/>
      <c r="UAF130" s="409"/>
      <c r="UAG130" s="409"/>
      <c r="UAH130" s="409"/>
      <c r="UAI130" s="409"/>
      <c r="UAJ130" s="409"/>
      <c r="UAK130" s="409"/>
      <c r="UAL130" s="409"/>
      <c r="UAM130" s="409"/>
      <c r="UAN130" s="409"/>
      <c r="UAO130" s="409"/>
      <c r="UAP130" s="409"/>
      <c r="UAQ130" s="409"/>
      <c r="UAR130" s="409"/>
      <c r="UAS130" s="409"/>
      <c r="UAT130" s="409"/>
      <c r="UAU130" s="409"/>
      <c r="UAV130" s="409"/>
      <c r="UAW130" s="409"/>
      <c r="UAX130" s="409"/>
      <c r="UAY130" s="409"/>
      <c r="UAZ130" s="409"/>
      <c r="UBA130" s="409"/>
      <c r="UBB130" s="409"/>
      <c r="UBC130" s="409"/>
      <c r="UBD130" s="409"/>
      <c r="UBE130" s="409"/>
      <c r="UBF130" s="409"/>
      <c r="UBG130" s="409"/>
      <c r="UBH130" s="409"/>
      <c r="UBI130" s="409"/>
      <c r="UBJ130" s="409"/>
      <c r="UBK130" s="409"/>
      <c r="UBL130" s="409"/>
      <c r="UBM130" s="409"/>
      <c r="UBN130" s="409"/>
      <c r="UBO130" s="409"/>
      <c r="UBP130" s="409"/>
      <c r="UBQ130" s="409"/>
      <c r="UBR130" s="409"/>
      <c r="UBS130" s="409"/>
      <c r="UBT130" s="409"/>
      <c r="UBU130" s="409"/>
      <c r="UBV130" s="409"/>
      <c r="UBW130" s="409"/>
      <c r="UBX130" s="409"/>
      <c r="UBY130" s="409"/>
      <c r="UBZ130" s="409"/>
      <c r="UCA130" s="409"/>
      <c r="UCB130" s="409"/>
      <c r="UCC130" s="409"/>
      <c r="UCD130" s="409"/>
      <c r="UCE130" s="409"/>
      <c r="UCF130" s="409"/>
      <c r="UCG130" s="409"/>
      <c r="UCH130" s="409"/>
      <c r="UCI130" s="409"/>
      <c r="UCJ130" s="409"/>
      <c r="UCK130" s="409"/>
      <c r="UCL130" s="409"/>
      <c r="UCM130" s="409"/>
      <c r="UCN130" s="409"/>
      <c r="UCO130" s="409"/>
      <c r="UCP130" s="409"/>
      <c r="UCQ130" s="409"/>
      <c r="UCR130" s="409"/>
      <c r="UCS130" s="409"/>
      <c r="UCT130" s="409"/>
      <c r="UCU130" s="409"/>
      <c r="UCV130" s="409"/>
      <c r="UCW130" s="409"/>
      <c r="UCX130" s="409"/>
      <c r="UCY130" s="409"/>
      <c r="UCZ130" s="409"/>
      <c r="UDA130" s="409"/>
      <c r="UDB130" s="409"/>
      <c r="UDC130" s="409"/>
      <c r="UDD130" s="409"/>
      <c r="UDE130" s="409"/>
      <c r="UDF130" s="409"/>
      <c r="UDG130" s="409"/>
      <c r="UDH130" s="409"/>
      <c r="UDI130" s="409"/>
      <c r="UDJ130" s="409"/>
      <c r="UDK130" s="409"/>
      <c r="UDL130" s="409"/>
      <c r="UDM130" s="409"/>
      <c r="UDN130" s="409"/>
      <c r="UDO130" s="409"/>
      <c r="UDP130" s="409"/>
      <c r="UDQ130" s="409"/>
      <c r="UDR130" s="409"/>
      <c r="UDS130" s="409"/>
      <c r="UDT130" s="409"/>
      <c r="UDU130" s="409"/>
      <c r="UDV130" s="409"/>
      <c r="UDW130" s="409"/>
      <c r="UDX130" s="409"/>
      <c r="UDY130" s="409"/>
      <c r="UDZ130" s="409"/>
      <c r="UEA130" s="409"/>
      <c r="UEB130" s="409"/>
      <c r="UEC130" s="409"/>
      <c r="UED130" s="409"/>
      <c r="UEE130" s="409"/>
      <c r="UEF130" s="409"/>
      <c r="UEG130" s="409"/>
      <c r="UEH130" s="409"/>
      <c r="UEI130" s="409"/>
      <c r="UEJ130" s="409"/>
      <c r="UEK130" s="409"/>
      <c r="UEL130" s="409"/>
      <c r="UEM130" s="409"/>
      <c r="UEN130" s="409"/>
      <c r="UEO130" s="409"/>
      <c r="UEP130" s="409"/>
      <c r="UEQ130" s="409"/>
      <c r="UER130" s="409"/>
      <c r="UES130" s="409"/>
      <c r="UET130" s="409"/>
      <c r="UEU130" s="409"/>
      <c r="UEV130" s="409"/>
      <c r="UEW130" s="409"/>
      <c r="UEX130" s="409"/>
      <c r="UEY130" s="409"/>
      <c r="UEZ130" s="409"/>
      <c r="UFA130" s="409"/>
      <c r="UFB130" s="409"/>
      <c r="UFC130" s="409"/>
      <c r="UFD130" s="409"/>
      <c r="UFE130" s="409"/>
      <c r="UFF130" s="409"/>
      <c r="UFG130" s="409"/>
      <c r="UFH130" s="409"/>
      <c r="UFI130" s="409"/>
      <c r="UFJ130" s="409"/>
      <c r="UFK130" s="409"/>
      <c r="UFL130" s="409"/>
      <c r="UFM130" s="409"/>
      <c r="UFN130" s="409"/>
      <c r="UFO130" s="409"/>
      <c r="UFP130" s="409"/>
      <c r="UFQ130" s="409"/>
      <c r="UFR130" s="409"/>
      <c r="UFS130" s="409"/>
      <c r="UFT130" s="409"/>
      <c r="UFU130" s="409"/>
      <c r="UFV130" s="409"/>
      <c r="UFW130" s="409"/>
      <c r="UFX130" s="409"/>
      <c r="UFY130" s="409"/>
      <c r="UFZ130" s="409"/>
      <c r="UGA130" s="409"/>
      <c r="UGB130" s="409"/>
      <c r="UGC130" s="409"/>
      <c r="UGD130" s="409"/>
      <c r="UGE130" s="409"/>
      <c r="UGF130" s="409"/>
      <c r="UGG130" s="409"/>
      <c r="UGH130" s="409"/>
      <c r="UGI130" s="409"/>
      <c r="UGJ130" s="409"/>
      <c r="UGK130" s="409"/>
      <c r="UGL130" s="409"/>
      <c r="UGM130" s="409"/>
      <c r="UGN130" s="409"/>
      <c r="UGO130" s="409"/>
      <c r="UGP130" s="409"/>
      <c r="UGQ130" s="409"/>
      <c r="UGR130" s="409"/>
      <c r="UGS130" s="409"/>
      <c r="UGT130" s="409"/>
      <c r="UGU130" s="409"/>
      <c r="UGV130" s="409"/>
      <c r="UGW130" s="409"/>
      <c r="UGX130" s="409"/>
      <c r="UGY130" s="409"/>
      <c r="UGZ130" s="409"/>
      <c r="UHA130" s="409"/>
      <c r="UHB130" s="409"/>
      <c r="UHC130" s="409"/>
      <c r="UHD130" s="409"/>
      <c r="UHE130" s="409"/>
      <c r="UHF130" s="409"/>
      <c r="UHG130" s="409"/>
      <c r="UHH130" s="409"/>
      <c r="UHI130" s="409"/>
      <c r="UHJ130" s="409"/>
      <c r="UHK130" s="409"/>
      <c r="UHL130" s="409"/>
      <c r="UHM130" s="409"/>
      <c r="UHN130" s="409"/>
      <c r="UHO130" s="409"/>
      <c r="UHP130" s="409"/>
      <c r="UHQ130" s="409"/>
      <c r="UHR130" s="409"/>
      <c r="UHS130" s="409"/>
      <c r="UHT130" s="409"/>
      <c r="UHU130" s="409"/>
      <c r="UHV130" s="409"/>
      <c r="UHW130" s="409"/>
      <c r="UHX130" s="409"/>
      <c r="UHY130" s="409"/>
      <c r="UHZ130" s="409"/>
      <c r="UIA130" s="409"/>
      <c r="UIB130" s="409"/>
      <c r="UIC130" s="409"/>
      <c r="UID130" s="409"/>
      <c r="UIE130" s="409"/>
      <c r="UIF130" s="409"/>
      <c r="UIG130" s="409"/>
      <c r="UIH130" s="409"/>
      <c r="UII130" s="409"/>
      <c r="UIJ130" s="409"/>
      <c r="UIK130" s="409"/>
      <c r="UIL130" s="409"/>
      <c r="UIM130" s="409"/>
      <c r="UIN130" s="409"/>
      <c r="UIO130" s="409"/>
      <c r="UIP130" s="409"/>
      <c r="UIQ130" s="409"/>
      <c r="UIR130" s="409"/>
      <c r="UIS130" s="409"/>
      <c r="UIT130" s="409"/>
      <c r="UIU130" s="409"/>
      <c r="UIV130" s="409"/>
      <c r="UIW130" s="409"/>
      <c r="UIX130" s="409"/>
      <c r="UIY130" s="409"/>
      <c r="UIZ130" s="409"/>
      <c r="UJA130" s="409"/>
      <c r="UJB130" s="409"/>
      <c r="UJC130" s="409"/>
      <c r="UJD130" s="409"/>
      <c r="UJE130" s="409"/>
      <c r="UJF130" s="409"/>
      <c r="UJG130" s="409"/>
      <c r="UJH130" s="409"/>
      <c r="UJI130" s="409"/>
      <c r="UJJ130" s="409"/>
      <c r="UJK130" s="409"/>
      <c r="UJL130" s="409"/>
      <c r="UJM130" s="409"/>
      <c r="UJN130" s="409"/>
      <c r="UJO130" s="409"/>
      <c r="UJP130" s="409"/>
      <c r="UJQ130" s="409"/>
      <c r="UJR130" s="409"/>
      <c r="UJS130" s="409"/>
      <c r="UJT130" s="409"/>
      <c r="UJU130" s="409"/>
      <c r="UJV130" s="409"/>
      <c r="UJW130" s="409"/>
      <c r="UJX130" s="409"/>
      <c r="UJY130" s="409"/>
      <c r="UJZ130" s="409"/>
      <c r="UKA130" s="409"/>
      <c r="UKB130" s="409"/>
      <c r="UKC130" s="409"/>
      <c r="UKD130" s="409"/>
      <c r="UKE130" s="409"/>
      <c r="UKF130" s="409"/>
      <c r="UKG130" s="409"/>
      <c r="UKH130" s="409"/>
      <c r="UKI130" s="409"/>
      <c r="UKJ130" s="409"/>
      <c r="UKK130" s="409"/>
      <c r="UKL130" s="409"/>
      <c r="UKM130" s="409"/>
      <c r="UKN130" s="409"/>
      <c r="UKO130" s="409"/>
      <c r="UKP130" s="409"/>
      <c r="UKQ130" s="409"/>
      <c r="UKR130" s="409"/>
      <c r="UKS130" s="409"/>
      <c r="UKT130" s="409"/>
      <c r="UKU130" s="409"/>
      <c r="UKV130" s="409"/>
      <c r="UKW130" s="409"/>
      <c r="UKX130" s="409"/>
      <c r="UKY130" s="409"/>
      <c r="UKZ130" s="409"/>
      <c r="ULA130" s="409"/>
      <c r="ULB130" s="409"/>
      <c r="ULC130" s="409"/>
      <c r="ULD130" s="409"/>
      <c r="ULE130" s="409"/>
      <c r="ULF130" s="409"/>
      <c r="ULG130" s="409"/>
      <c r="ULH130" s="409"/>
      <c r="ULI130" s="409"/>
      <c r="ULJ130" s="409"/>
      <c r="ULK130" s="409"/>
      <c r="ULL130" s="409"/>
      <c r="ULM130" s="409"/>
      <c r="ULN130" s="409"/>
      <c r="ULO130" s="409"/>
      <c r="ULP130" s="409"/>
      <c r="ULQ130" s="409"/>
      <c r="ULR130" s="409"/>
      <c r="ULS130" s="409"/>
      <c r="ULT130" s="409"/>
      <c r="ULU130" s="409"/>
      <c r="ULV130" s="409"/>
      <c r="ULW130" s="409"/>
      <c r="ULX130" s="409"/>
      <c r="ULY130" s="409"/>
      <c r="ULZ130" s="409"/>
      <c r="UMA130" s="409"/>
      <c r="UMB130" s="409"/>
      <c r="UMC130" s="409"/>
      <c r="UMD130" s="409"/>
      <c r="UME130" s="409"/>
      <c r="UMF130" s="409"/>
      <c r="UMG130" s="409"/>
      <c r="UMH130" s="409"/>
      <c r="UMI130" s="409"/>
      <c r="UMJ130" s="409"/>
      <c r="UMK130" s="409"/>
      <c r="UML130" s="409"/>
      <c r="UMM130" s="409"/>
      <c r="UMN130" s="409"/>
      <c r="UMO130" s="409"/>
      <c r="UMP130" s="409"/>
      <c r="UMQ130" s="409"/>
      <c r="UMR130" s="409"/>
      <c r="UMS130" s="409"/>
      <c r="UMT130" s="409"/>
      <c r="UMU130" s="409"/>
      <c r="UMV130" s="409"/>
      <c r="UMW130" s="409"/>
      <c r="UMX130" s="409"/>
      <c r="UMY130" s="409"/>
      <c r="UMZ130" s="409"/>
      <c r="UNA130" s="409"/>
      <c r="UNB130" s="409"/>
      <c r="UNC130" s="409"/>
      <c r="UND130" s="409"/>
      <c r="UNE130" s="409"/>
      <c r="UNF130" s="409"/>
      <c r="UNG130" s="409"/>
      <c r="UNH130" s="409"/>
      <c r="UNI130" s="409"/>
      <c r="UNJ130" s="409"/>
      <c r="UNK130" s="409"/>
      <c r="UNL130" s="409"/>
      <c r="UNM130" s="409"/>
      <c r="UNN130" s="409"/>
      <c r="UNO130" s="409"/>
      <c r="UNP130" s="409"/>
      <c r="UNQ130" s="409"/>
      <c r="UNR130" s="409"/>
      <c r="UNS130" s="409"/>
      <c r="UNT130" s="409"/>
      <c r="UNU130" s="409"/>
      <c r="UNV130" s="409"/>
      <c r="UNW130" s="409"/>
      <c r="UNX130" s="409"/>
      <c r="UNY130" s="409"/>
      <c r="UNZ130" s="409"/>
      <c r="UOA130" s="409"/>
      <c r="UOB130" s="409"/>
      <c r="UOC130" s="409"/>
      <c r="UOD130" s="409"/>
      <c r="UOE130" s="409"/>
      <c r="UOF130" s="409"/>
      <c r="UOG130" s="409"/>
      <c r="UOH130" s="409"/>
      <c r="UOI130" s="409"/>
      <c r="UOJ130" s="409"/>
      <c r="UOK130" s="409"/>
      <c r="UOL130" s="409"/>
      <c r="UOM130" s="409"/>
      <c r="UON130" s="409"/>
      <c r="UOO130" s="409"/>
      <c r="UOP130" s="409"/>
      <c r="UOQ130" s="409"/>
      <c r="UOR130" s="409"/>
      <c r="UOS130" s="409"/>
      <c r="UOT130" s="409"/>
      <c r="UOU130" s="409"/>
      <c r="UOV130" s="409"/>
      <c r="UOW130" s="409"/>
      <c r="UOX130" s="409"/>
      <c r="UOY130" s="409"/>
      <c r="UOZ130" s="409"/>
      <c r="UPA130" s="409"/>
      <c r="UPB130" s="409"/>
      <c r="UPC130" s="409"/>
      <c r="UPD130" s="409"/>
      <c r="UPE130" s="409"/>
      <c r="UPF130" s="409"/>
      <c r="UPG130" s="409"/>
      <c r="UPH130" s="409"/>
      <c r="UPI130" s="409"/>
      <c r="UPJ130" s="409"/>
      <c r="UPK130" s="409"/>
      <c r="UPL130" s="409"/>
      <c r="UPM130" s="409"/>
      <c r="UPN130" s="409"/>
      <c r="UPO130" s="409"/>
      <c r="UPP130" s="409"/>
      <c r="UPQ130" s="409"/>
      <c r="UPR130" s="409"/>
      <c r="UPS130" s="409"/>
      <c r="UPT130" s="409"/>
      <c r="UPU130" s="409"/>
      <c r="UPV130" s="409"/>
      <c r="UPW130" s="409"/>
      <c r="UPX130" s="409"/>
      <c r="UPY130" s="409"/>
      <c r="UPZ130" s="409"/>
      <c r="UQA130" s="409"/>
      <c r="UQB130" s="409"/>
      <c r="UQC130" s="409"/>
      <c r="UQD130" s="409"/>
      <c r="UQE130" s="409"/>
      <c r="UQF130" s="409"/>
      <c r="UQG130" s="409"/>
      <c r="UQH130" s="409"/>
      <c r="UQI130" s="409"/>
      <c r="UQJ130" s="409"/>
      <c r="UQK130" s="409"/>
      <c r="UQL130" s="409"/>
      <c r="UQM130" s="409"/>
      <c r="UQN130" s="409"/>
      <c r="UQO130" s="409"/>
      <c r="UQP130" s="409"/>
      <c r="UQQ130" s="409"/>
      <c r="UQR130" s="409"/>
      <c r="UQS130" s="409"/>
      <c r="UQT130" s="409"/>
      <c r="UQU130" s="409"/>
      <c r="UQV130" s="409"/>
      <c r="UQW130" s="409"/>
      <c r="UQX130" s="409"/>
      <c r="UQY130" s="409"/>
      <c r="UQZ130" s="409"/>
      <c r="URA130" s="409"/>
      <c r="URB130" s="409"/>
      <c r="URC130" s="409"/>
      <c r="URD130" s="409"/>
      <c r="URE130" s="409"/>
      <c r="URF130" s="409"/>
      <c r="URG130" s="409"/>
      <c r="URH130" s="409"/>
      <c r="URI130" s="409"/>
      <c r="URJ130" s="409"/>
      <c r="URK130" s="409"/>
      <c r="URL130" s="409"/>
      <c r="URM130" s="409"/>
      <c r="URN130" s="409"/>
      <c r="URO130" s="409"/>
      <c r="URP130" s="409"/>
      <c r="URQ130" s="409"/>
      <c r="URR130" s="409"/>
      <c r="URS130" s="409"/>
      <c r="URT130" s="409"/>
      <c r="URU130" s="409"/>
      <c r="URV130" s="409"/>
      <c r="URW130" s="409"/>
      <c r="URX130" s="409"/>
      <c r="URY130" s="409"/>
      <c r="URZ130" s="409"/>
      <c r="USA130" s="409"/>
      <c r="USB130" s="409"/>
      <c r="USC130" s="409"/>
      <c r="USD130" s="409"/>
      <c r="USE130" s="409"/>
      <c r="USF130" s="409"/>
      <c r="USG130" s="409"/>
      <c r="USH130" s="409"/>
      <c r="USI130" s="409"/>
      <c r="USJ130" s="409"/>
      <c r="USK130" s="409"/>
      <c r="USL130" s="409"/>
      <c r="USM130" s="409"/>
      <c r="USN130" s="409"/>
      <c r="USO130" s="409"/>
      <c r="USP130" s="409"/>
      <c r="USQ130" s="409"/>
      <c r="USR130" s="409"/>
      <c r="USS130" s="409"/>
      <c r="UST130" s="409"/>
      <c r="USU130" s="409"/>
      <c r="USV130" s="409"/>
      <c r="USW130" s="409"/>
      <c r="USX130" s="409"/>
      <c r="USY130" s="409"/>
      <c r="USZ130" s="409"/>
      <c r="UTA130" s="409"/>
      <c r="UTB130" s="409"/>
      <c r="UTC130" s="409"/>
      <c r="UTD130" s="409"/>
      <c r="UTE130" s="409"/>
      <c r="UTF130" s="409"/>
      <c r="UTG130" s="409"/>
      <c r="UTH130" s="409"/>
      <c r="UTI130" s="409"/>
      <c r="UTJ130" s="409"/>
      <c r="UTK130" s="409"/>
      <c r="UTL130" s="409"/>
      <c r="UTM130" s="409"/>
      <c r="UTN130" s="409"/>
      <c r="UTO130" s="409"/>
      <c r="UTP130" s="409"/>
      <c r="UTQ130" s="409"/>
      <c r="UTR130" s="409"/>
      <c r="UTS130" s="409"/>
      <c r="UTT130" s="409"/>
      <c r="UTU130" s="409"/>
      <c r="UTV130" s="409"/>
      <c r="UTW130" s="409"/>
      <c r="UTX130" s="409"/>
      <c r="UTY130" s="409"/>
      <c r="UTZ130" s="409"/>
      <c r="UUA130" s="409"/>
      <c r="UUB130" s="409"/>
      <c r="UUC130" s="409"/>
      <c r="UUD130" s="409"/>
      <c r="UUE130" s="409"/>
      <c r="UUF130" s="409"/>
      <c r="UUG130" s="409"/>
      <c r="UUH130" s="409"/>
      <c r="UUI130" s="409"/>
      <c r="UUJ130" s="409"/>
      <c r="UUK130" s="409"/>
      <c r="UUL130" s="409"/>
      <c r="UUM130" s="409"/>
      <c r="UUN130" s="409"/>
      <c r="UUO130" s="409"/>
      <c r="UUP130" s="409"/>
      <c r="UUQ130" s="409"/>
      <c r="UUR130" s="409"/>
      <c r="UUS130" s="409"/>
      <c r="UUT130" s="409"/>
      <c r="UUU130" s="409"/>
      <c r="UUV130" s="409"/>
      <c r="UUW130" s="409"/>
      <c r="UUX130" s="409"/>
      <c r="UUY130" s="409"/>
      <c r="UUZ130" s="409"/>
      <c r="UVA130" s="409"/>
      <c r="UVB130" s="409"/>
      <c r="UVC130" s="409"/>
      <c r="UVD130" s="409"/>
      <c r="UVE130" s="409"/>
      <c r="UVF130" s="409"/>
      <c r="UVG130" s="409"/>
      <c r="UVH130" s="409"/>
      <c r="UVI130" s="409"/>
      <c r="UVJ130" s="409"/>
      <c r="UVK130" s="409"/>
      <c r="UVL130" s="409"/>
      <c r="UVM130" s="409"/>
      <c r="UVN130" s="409"/>
      <c r="UVO130" s="409"/>
      <c r="UVP130" s="409"/>
      <c r="UVQ130" s="409"/>
      <c r="UVR130" s="409"/>
      <c r="UVS130" s="409"/>
      <c r="UVT130" s="409"/>
      <c r="UVU130" s="409"/>
      <c r="UVV130" s="409"/>
      <c r="UVW130" s="409"/>
      <c r="UVX130" s="409"/>
      <c r="UVY130" s="409"/>
      <c r="UVZ130" s="409"/>
      <c r="UWA130" s="409"/>
      <c r="UWB130" s="409"/>
      <c r="UWC130" s="409"/>
      <c r="UWD130" s="409"/>
      <c r="UWE130" s="409"/>
      <c r="UWF130" s="409"/>
      <c r="UWG130" s="409"/>
      <c r="UWH130" s="409"/>
      <c r="UWI130" s="409"/>
      <c r="UWJ130" s="409"/>
      <c r="UWK130" s="409"/>
      <c r="UWL130" s="409"/>
      <c r="UWM130" s="409"/>
      <c r="UWN130" s="409"/>
      <c r="UWO130" s="409"/>
      <c r="UWP130" s="409"/>
      <c r="UWQ130" s="409"/>
      <c r="UWR130" s="409"/>
      <c r="UWS130" s="409"/>
      <c r="UWT130" s="409"/>
      <c r="UWU130" s="409"/>
      <c r="UWV130" s="409"/>
      <c r="UWW130" s="409"/>
      <c r="UWX130" s="409"/>
      <c r="UWY130" s="409"/>
      <c r="UWZ130" s="409"/>
      <c r="UXA130" s="409"/>
      <c r="UXB130" s="409"/>
      <c r="UXC130" s="409"/>
      <c r="UXD130" s="409"/>
      <c r="UXE130" s="409"/>
      <c r="UXF130" s="409"/>
      <c r="UXG130" s="409"/>
      <c r="UXH130" s="409"/>
      <c r="UXI130" s="409"/>
      <c r="UXJ130" s="409"/>
      <c r="UXK130" s="409"/>
      <c r="UXL130" s="409"/>
      <c r="UXM130" s="409"/>
      <c r="UXN130" s="409"/>
      <c r="UXO130" s="409"/>
      <c r="UXP130" s="409"/>
      <c r="UXQ130" s="409"/>
      <c r="UXR130" s="409"/>
      <c r="UXS130" s="409"/>
      <c r="UXT130" s="409"/>
      <c r="UXU130" s="409"/>
      <c r="UXV130" s="409"/>
      <c r="UXW130" s="409"/>
      <c r="UXX130" s="409"/>
      <c r="UXY130" s="409"/>
      <c r="UXZ130" s="409"/>
      <c r="UYA130" s="409"/>
      <c r="UYB130" s="409"/>
      <c r="UYC130" s="409"/>
      <c r="UYD130" s="409"/>
      <c r="UYE130" s="409"/>
      <c r="UYF130" s="409"/>
      <c r="UYG130" s="409"/>
      <c r="UYH130" s="409"/>
      <c r="UYI130" s="409"/>
      <c r="UYJ130" s="409"/>
      <c r="UYK130" s="409"/>
      <c r="UYL130" s="409"/>
      <c r="UYM130" s="409"/>
      <c r="UYN130" s="409"/>
      <c r="UYO130" s="409"/>
      <c r="UYP130" s="409"/>
      <c r="UYQ130" s="409"/>
      <c r="UYR130" s="409"/>
      <c r="UYS130" s="409"/>
      <c r="UYT130" s="409"/>
      <c r="UYU130" s="409"/>
      <c r="UYV130" s="409"/>
      <c r="UYW130" s="409"/>
      <c r="UYX130" s="409"/>
      <c r="UYY130" s="409"/>
      <c r="UYZ130" s="409"/>
      <c r="UZA130" s="409"/>
      <c r="UZB130" s="409"/>
      <c r="UZC130" s="409"/>
      <c r="UZD130" s="409"/>
      <c r="UZE130" s="409"/>
      <c r="UZF130" s="409"/>
      <c r="UZG130" s="409"/>
      <c r="UZH130" s="409"/>
      <c r="UZI130" s="409"/>
      <c r="UZJ130" s="409"/>
      <c r="UZK130" s="409"/>
      <c r="UZL130" s="409"/>
      <c r="UZM130" s="409"/>
      <c r="UZN130" s="409"/>
      <c r="UZO130" s="409"/>
      <c r="UZP130" s="409"/>
      <c r="UZQ130" s="409"/>
      <c r="UZR130" s="409"/>
      <c r="UZS130" s="409"/>
      <c r="UZT130" s="409"/>
      <c r="UZU130" s="409"/>
      <c r="UZV130" s="409"/>
      <c r="UZW130" s="409"/>
      <c r="UZX130" s="409"/>
      <c r="UZY130" s="409"/>
      <c r="UZZ130" s="409"/>
      <c r="VAA130" s="409"/>
      <c r="VAB130" s="409"/>
      <c r="VAC130" s="409"/>
      <c r="VAD130" s="409"/>
      <c r="VAE130" s="409"/>
      <c r="VAF130" s="409"/>
      <c r="VAG130" s="409"/>
      <c r="VAH130" s="409"/>
      <c r="VAI130" s="409"/>
      <c r="VAJ130" s="409"/>
      <c r="VAK130" s="409"/>
      <c r="VAL130" s="409"/>
      <c r="VAM130" s="409"/>
      <c r="VAN130" s="409"/>
      <c r="VAO130" s="409"/>
      <c r="VAP130" s="409"/>
      <c r="VAQ130" s="409"/>
      <c r="VAR130" s="409"/>
      <c r="VAS130" s="409"/>
      <c r="VAT130" s="409"/>
      <c r="VAU130" s="409"/>
      <c r="VAV130" s="409"/>
      <c r="VAW130" s="409"/>
      <c r="VAX130" s="409"/>
      <c r="VAY130" s="409"/>
      <c r="VAZ130" s="409"/>
      <c r="VBA130" s="409"/>
      <c r="VBB130" s="409"/>
      <c r="VBC130" s="409"/>
      <c r="VBD130" s="409"/>
      <c r="VBE130" s="409"/>
      <c r="VBF130" s="409"/>
      <c r="VBG130" s="409"/>
      <c r="VBH130" s="409"/>
      <c r="VBI130" s="409"/>
      <c r="VBJ130" s="409"/>
      <c r="VBK130" s="409"/>
      <c r="VBL130" s="409"/>
      <c r="VBM130" s="409"/>
      <c r="VBN130" s="409"/>
      <c r="VBO130" s="409"/>
      <c r="VBP130" s="409"/>
      <c r="VBQ130" s="409"/>
      <c r="VBR130" s="409"/>
      <c r="VBS130" s="409"/>
      <c r="VBT130" s="409"/>
      <c r="VBU130" s="409"/>
      <c r="VBV130" s="409"/>
      <c r="VBW130" s="409"/>
      <c r="VBX130" s="409"/>
      <c r="VBY130" s="409"/>
      <c r="VBZ130" s="409"/>
      <c r="VCA130" s="409"/>
      <c r="VCB130" s="409"/>
      <c r="VCC130" s="409"/>
      <c r="VCD130" s="409"/>
      <c r="VCE130" s="409"/>
      <c r="VCF130" s="409"/>
      <c r="VCG130" s="409"/>
      <c r="VCH130" s="409"/>
      <c r="VCI130" s="409"/>
      <c r="VCJ130" s="409"/>
      <c r="VCK130" s="409"/>
      <c r="VCL130" s="409"/>
      <c r="VCM130" s="409"/>
      <c r="VCN130" s="409"/>
      <c r="VCO130" s="409"/>
      <c r="VCP130" s="409"/>
      <c r="VCQ130" s="409"/>
      <c r="VCR130" s="409"/>
      <c r="VCS130" s="409"/>
      <c r="VCT130" s="409"/>
      <c r="VCU130" s="409"/>
      <c r="VCV130" s="409"/>
      <c r="VCW130" s="409"/>
      <c r="VCX130" s="409"/>
      <c r="VCY130" s="409"/>
      <c r="VCZ130" s="409"/>
      <c r="VDA130" s="409"/>
      <c r="VDB130" s="409"/>
      <c r="VDC130" s="409"/>
      <c r="VDD130" s="409"/>
      <c r="VDE130" s="409"/>
      <c r="VDF130" s="409"/>
      <c r="VDG130" s="409"/>
      <c r="VDH130" s="409"/>
      <c r="VDI130" s="409"/>
      <c r="VDJ130" s="409"/>
      <c r="VDK130" s="409"/>
      <c r="VDL130" s="409"/>
      <c r="VDM130" s="409"/>
      <c r="VDN130" s="409"/>
      <c r="VDO130" s="409"/>
      <c r="VDP130" s="409"/>
      <c r="VDQ130" s="409"/>
      <c r="VDR130" s="409"/>
      <c r="VDS130" s="409"/>
      <c r="VDT130" s="409"/>
      <c r="VDU130" s="409"/>
      <c r="VDV130" s="409"/>
      <c r="VDW130" s="409"/>
      <c r="VDX130" s="409"/>
      <c r="VDY130" s="409"/>
      <c r="VDZ130" s="409"/>
      <c r="VEA130" s="409"/>
      <c r="VEB130" s="409"/>
      <c r="VEC130" s="409"/>
      <c r="VED130" s="409"/>
      <c r="VEE130" s="409"/>
      <c r="VEF130" s="409"/>
      <c r="VEG130" s="409"/>
      <c r="VEH130" s="409"/>
      <c r="VEI130" s="409"/>
      <c r="VEJ130" s="409"/>
      <c r="VEK130" s="409"/>
      <c r="VEL130" s="409"/>
      <c r="VEM130" s="409"/>
      <c r="VEN130" s="409"/>
      <c r="VEO130" s="409"/>
      <c r="VEP130" s="409"/>
      <c r="VEQ130" s="409"/>
      <c r="VER130" s="409"/>
      <c r="VES130" s="409"/>
      <c r="VET130" s="409"/>
      <c r="VEU130" s="409"/>
      <c r="VEV130" s="409"/>
      <c r="VEW130" s="409"/>
      <c r="VEX130" s="409"/>
      <c r="VEY130" s="409"/>
      <c r="VEZ130" s="409"/>
      <c r="VFA130" s="409"/>
      <c r="VFB130" s="409"/>
      <c r="VFC130" s="409"/>
      <c r="VFD130" s="409"/>
      <c r="VFE130" s="409"/>
      <c r="VFF130" s="409"/>
      <c r="VFG130" s="409"/>
      <c r="VFH130" s="409"/>
      <c r="VFI130" s="409"/>
      <c r="VFJ130" s="409"/>
      <c r="VFK130" s="409"/>
      <c r="VFL130" s="409"/>
      <c r="VFM130" s="409"/>
      <c r="VFN130" s="409"/>
      <c r="VFO130" s="409"/>
      <c r="VFP130" s="409"/>
      <c r="VFQ130" s="409"/>
      <c r="VFR130" s="409"/>
      <c r="VFS130" s="409"/>
      <c r="VFT130" s="409"/>
      <c r="VFU130" s="409"/>
      <c r="VFV130" s="409"/>
      <c r="VFW130" s="409"/>
      <c r="VFX130" s="409"/>
      <c r="VFY130" s="409"/>
      <c r="VFZ130" s="409"/>
      <c r="VGA130" s="409"/>
      <c r="VGB130" s="409"/>
      <c r="VGC130" s="409"/>
      <c r="VGD130" s="409"/>
      <c r="VGE130" s="409"/>
      <c r="VGF130" s="409"/>
      <c r="VGG130" s="409"/>
      <c r="VGH130" s="409"/>
      <c r="VGI130" s="409"/>
      <c r="VGJ130" s="409"/>
      <c r="VGK130" s="409"/>
      <c r="VGL130" s="409"/>
      <c r="VGM130" s="409"/>
      <c r="VGN130" s="409"/>
      <c r="VGO130" s="409"/>
      <c r="VGP130" s="409"/>
      <c r="VGQ130" s="409"/>
      <c r="VGR130" s="409"/>
      <c r="VGS130" s="409"/>
      <c r="VGT130" s="409"/>
      <c r="VGU130" s="409"/>
      <c r="VGV130" s="409"/>
      <c r="VGW130" s="409"/>
      <c r="VGX130" s="409"/>
      <c r="VGY130" s="409"/>
      <c r="VGZ130" s="409"/>
      <c r="VHA130" s="409"/>
      <c r="VHB130" s="409"/>
      <c r="VHC130" s="409"/>
      <c r="VHD130" s="409"/>
      <c r="VHE130" s="409"/>
      <c r="VHF130" s="409"/>
      <c r="VHG130" s="409"/>
      <c r="VHH130" s="409"/>
      <c r="VHI130" s="409"/>
      <c r="VHJ130" s="409"/>
      <c r="VHK130" s="409"/>
      <c r="VHL130" s="409"/>
      <c r="VHM130" s="409"/>
      <c r="VHN130" s="409"/>
      <c r="VHO130" s="409"/>
      <c r="VHP130" s="409"/>
      <c r="VHQ130" s="409"/>
      <c r="VHR130" s="409"/>
      <c r="VHS130" s="409"/>
      <c r="VHT130" s="409"/>
      <c r="VHU130" s="409"/>
      <c r="VHV130" s="409"/>
      <c r="VHW130" s="409"/>
      <c r="VHX130" s="409"/>
      <c r="VHY130" s="409"/>
      <c r="VHZ130" s="409"/>
      <c r="VIA130" s="409"/>
      <c r="VIB130" s="409"/>
      <c r="VIC130" s="409"/>
      <c r="VID130" s="409"/>
      <c r="VIE130" s="409"/>
      <c r="VIF130" s="409"/>
      <c r="VIG130" s="409"/>
      <c r="VIH130" s="409"/>
      <c r="VII130" s="409"/>
      <c r="VIJ130" s="409"/>
      <c r="VIK130" s="409"/>
      <c r="VIL130" s="409"/>
      <c r="VIM130" s="409"/>
      <c r="VIN130" s="409"/>
      <c r="VIO130" s="409"/>
      <c r="VIP130" s="409"/>
      <c r="VIQ130" s="409"/>
      <c r="VIR130" s="409"/>
      <c r="VIS130" s="409"/>
      <c r="VIT130" s="409"/>
      <c r="VIU130" s="409"/>
      <c r="VIV130" s="409"/>
      <c r="VIW130" s="409"/>
      <c r="VIX130" s="409"/>
      <c r="VIY130" s="409"/>
      <c r="VIZ130" s="409"/>
      <c r="VJA130" s="409"/>
      <c r="VJB130" s="409"/>
      <c r="VJC130" s="409"/>
      <c r="VJD130" s="409"/>
      <c r="VJE130" s="409"/>
      <c r="VJF130" s="409"/>
      <c r="VJG130" s="409"/>
      <c r="VJH130" s="409"/>
      <c r="VJI130" s="409"/>
      <c r="VJJ130" s="409"/>
      <c r="VJK130" s="409"/>
      <c r="VJL130" s="409"/>
      <c r="VJM130" s="409"/>
      <c r="VJN130" s="409"/>
      <c r="VJO130" s="409"/>
      <c r="VJP130" s="409"/>
      <c r="VJQ130" s="409"/>
      <c r="VJR130" s="409"/>
      <c r="VJS130" s="409"/>
      <c r="VJT130" s="409"/>
      <c r="VJU130" s="409"/>
      <c r="VJV130" s="409"/>
      <c r="VJW130" s="409"/>
      <c r="VJX130" s="409"/>
      <c r="VJY130" s="409"/>
      <c r="VJZ130" s="409"/>
      <c r="VKA130" s="409"/>
      <c r="VKB130" s="409"/>
      <c r="VKC130" s="409"/>
      <c r="VKD130" s="409"/>
      <c r="VKE130" s="409"/>
      <c r="VKF130" s="409"/>
      <c r="VKG130" s="409"/>
      <c r="VKH130" s="409"/>
      <c r="VKI130" s="409"/>
      <c r="VKJ130" s="409"/>
      <c r="VKK130" s="409"/>
      <c r="VKL130" s="409"/>
      <c r="VKM130" s="409"/>
      <c r="VKN130" s="409"/>
      <c r="VKO130" s="409"/>
      <c r="VKP130" s="409"/>
      <c r="VKQ130" s="409"/>
      <c r="VKR130" s="409"/>
      <c r="VKS130" s="409"/>
      <c r="VKT130" s="409"/>
      <c r="VKU130" s="409"/>
      <c r="VKV130" s="409"/>
      <c r="VKW130" s="409"/>
      <c r="VKX130" s="409"/>
      <c r="VKY130" s="409"/>
      <c r="VKZ130" s="409"/>
      <c r="VLA130" s="409"/>
      <c r="VLB130" s="409"/>
      <c r="VLC130" s="409"/>
      <c r="VLD130" s="409"/>
      <c r="VLE130" s="409"/>
      <c r="VLF130" s="409"/>
      <c r="VLG130" s="409"/>
      <c r="VLH130" s="409"/>
      <c r="VLI130" s="409"/>
      <c r="VLJ130" s="409"/>
      <c r="VLK130" s="409"/>
      <c r="VLL130" s="409"/>
      <c r="VLM130" s="409"/>
      <c r="VLN130" s="409"/>
      <c r="VLO130" s="409"/>
      <c r="VLP130" s="409"/>
      <c r="VLQ130" s="409"/>
      <c r="VLR130" s="409"/>
      <c r="VLS130" s="409"/>
      <c r="VLT130" s="409"/>
      <c r="VLU130" s="409"/>
      <c r="VLV130" s="409"/>
      <c r="VLW130" s="409"/>
      <c r="VLX130" s="409"/>
      <c r="VLY130" s="409"/>
      <c r="VLZ130" s="409"/>
      <c r="VMA130" s="409"/>
      <c r="VMB130" s="409"/>
      <c r="VMC130" s="409"/>
      <c r="VMD130" s="409"/>
      <c r="VME130" s="409"/>
      <c r="VMF130" s="409"/>
      <c r="VMG130" s="409"/>
      <c r="VMH130" s="409"/>
      <c r="VMI130" s="409"/>
      <c r="VMJ130" s="409"/>
      <c r="VMK130" s="409"/>
      <c r="VML130" s="409"/>
      <c r="VMM130" s="409"/>
      <c r="VMN130" s="409"/>
      <c r="VMO130" s="409"/>
      <c r="VMP130" s="409"/>
      <c r="VMQ130" s="409"/>
      <c r="VMR130" s="409"/>
      <c r="VMS130" s="409"/>
      <c r="VMT130" s="409"/>
      <c r="VMU130" s="409"/>
      <c r="VMV130" s="409"/>
      <c r="VMW130" s="409"/>
      <c r="VMX130" s="409"/>
      <c r="VMY130" s="409"/>
      <c r="VMZ130" s="409"/>
      <c r="VNA130" s="409"/>
      <c r="VNB130" s="409"/>
      <c r="VNC130" s="409"/>
      <c r="VND130" s="409"/>
      <c r="VNE130" s="409"/>
      <c r="VNF130" s="409"/>
      <c r="VNG130" s="409"/>
      <c r="VNH130" s="409"/>
      <c r="VNI130" s="409"/>
      <c r="VNJ130" s="409"/>
      <c r="VNK130" s="409"/>
      <c r="VNL130" s="409"/>
      <c r="VNM130" s="409"/>
      <c r="VNN130" s="409"/>
      <c r="VNO130" s="409"/>
      <c r="VNP130" s="409"/>
      <c r="VNQ130" s="409"/>
      <c r="VNR130" s="409"/>
      <c r="VNS130" s="409"/>
      <c r="VNT130" s="409"/>
      <c r="VNU130" s="409"/>
      <c r="VNV130" s="409"/>
      <c r="VNW130" s="409"/>
      <c r="VNX130" s="409"/>
      <c r="VNY130" s="409"/>
      <c r="VNZ130" s="409"/>
      <c r="VOA130" s="409"/>
      <c r="VOB130" s="409"/>
      <c r="VOC130" s="409"/>
      <c r="VOD130" s="409"/>
      <c r="VOE130" s="409"/>
      <c r="VOF130" s="409"/>
      <c r="VOG130" s="409"/>
      <c r="VOH130" s="409"/>
      <c r="VOI130" s="409"/>
      <c r="VOJ130" s="409"/>
      <c r="VOK130" s="409"/>
      <c r="VOL130" s="409"/>
      <c r="VOM130" s="409"/>
      <c r="VON130" s="409"/>
      <c r="VOO130" s="409"/>
      <c r="VOP130" s="409"/>
      <c r="VOQ130" s="409"/>
      <c r="VOR130" s="409"/>
      <c r="VOS130" s="409"/>
      <c r="VOT130" s="409"/>
      <c r="VOU130" s="409"/>
      <c r="VOV130" s="409"/>
      <c r="VOW130" s="409"/>
      <c r="VOX130" s="409"/>
      <c r="VOY130" s="409"/>
      <c r="VOZ130" s="409"/>
      <c r="VPA130" s="409"/>
      <c r="VPB130" s="409"/>
      <c r="VPC130" s="409"/>
      <c r="VPD130" s="409"/>
      <c r="VPE130" s="409"/>
      <c r="VPF130" s="409"/>
      <c r="VPG130" s="409"/>
      <c r="VPH130" s="409"/>
      <c r="VPI130" s="409"/>
      <c r="VPJ130" s="409"/>
      <c r="VPK130" s="409"/>
      <c r="VPL130" s="409"/>
      <c r="VPM130" s="409"/>
      <c r="VPN130" s="409"/>
      <c r="VPO130" s="409"/>
      <c r="VPP130" s="409"/>
      <c r="VPQ130" s="409"/>
      <c r="VPR130" s="409"/>
      <c r="VPS130" s="409"/>
      <c r="VPT130" s="409"/>
      <c r="VPU130" s="409"/>
      <c r="VPV130" s="409"/>
      <c r="VPW130" s="409"/>
      <c r="VPX130" s="409"/>
      <c r="VPY130" s="409"/>
      <c r="VPZ130" s="409"/>
      <c r="VQA130" s="409"/>
      <c r="VQB130" s="409"/>
      <c r="VQC130" s="409"/>
      <c r="VQD130" s="409"/>
      <c r="VQE130" s="409"/>
      <c r="VQF130" s="409"/>
      <c r="VQG130" s="409"/>
      <c r="VQH130" s="409"/>
      <c r="VQI130" s="409"/>
      <c r="VQJ130" s="409"/>
      <c r="VQK130" s="409"/>
      <c r="VQL130" s="409"/>
      <c r="VQM130" s="409"/>
      <c r="VQN130" s="409"/>
      <c r="VQO130" s="409"/>
      <c r="VQP130" s="409"/>
      <c r="VQQ130" s="409"/>
      <c r="VQR130" s="409"/>
      <c r="VQS130" s="409"/>
      <c r="VQT130" s="409"/>
      <c r="VQU130" s="409"/>
      <c r="VQV130" s="409"/>
      <c r="VQW130" s="409"/>
      <c r="VQX130" s="409"/>
      <c r="VQY130" s="409"/>
      <c r="VQZ130" s="409"/>
      <c r="VRA130" s="409"/>
      <c r="VRB130" s="409"/>
      <c r="VRC130" s="409"/>
      <c r="VRD130" s="409"/>
      <c r="VRE130" s="409"/>
      <c r="VRF130" s="409"/>
      <c r="VRG130" s="409"/>
      <c r="VRH130" s="409"/>
      <c r="VRI130" s="409"/>
      <c r="VRJ130" s="409"/>
      <c r="VRK130" s="409"/>
      <c r="VRL130" s="409"/>
      <c r="VRM130" s="409"/>
      <c r="VRN130" s="409"/>
      <c r="VRO130" s="409"/>
      <c r="VRP130" s="409"/>
      <c r="VRQ130" s="409"/>
      <c r="VRR130" s="409"/>
      <c r="VRS130" s="409"/>
      <c r="VRT130" s="409"/>
      <c r="VRU130" s="409"/>
      <c r="VRV130" s="409"/>
      <c r="VRW130" s="409"/>
      <c r="VRX130" s="409"/>
      <c r="VRY130" s="409"/>
      <c r="VRZ130" s="409"/>
      <c r="VSA130" s="409"/>
      <c r="VSB130" s="409"/>
      <c r="VSC130" s="409"/>
      <c r="VSD130" s="409"/>
      <c r="VSE130" s="409"/>
      <c r="VSF130" s="409"/>
      <c r="VSG130" s="409"/>
      <c r="VSH130" s="409"/>
      <c r="VSI130" s="409"/>
      <c r="VSJ130" s="409"/>
      <c r="VSK130" s="409"/>
      <c r="VSL130" s="409"/>
      <c r="VSM130" s="409"/>
      <c r="VSN130" s="409"/>
      <c r="VSO130" s="409"/>
      <c r="VSP130" s="409"/>
      <c r="VSQ130" s="409"/>
      <c r="VSR130" s="409"/>
      <c r="VSS130" s="409"/>
      <c r="VST130" s="409"/>
      <c r="VSU130" s="409"/>
      <c r="VSV130" s="409"/>
      <c r="VSW130" s="409"/>
      <c r="VSX130" s="409"/>
      <c r="VSY130" s="409"/>
      <c r="VSZ130" s="409"/>
      <c r="VTA130" s="409"/>
      <c r="VTB130" s="409"/>
      <c r="VTC130" s="409"/>
      <c r="VTD130" s="409"/>
      <c r="VTE130" s="409"/>
      <c r="VTF130" s="409"/>
      <c r="VTG130" s="409"/>
      <c r="VTH130" s="409"/>
      <c r="VTI130" s="409"/>
      <c r="VTJ130" s="409"/>
      <c r="VTK130" s="409"/>
      <c r="VTL130" s="409"/>
      <c r="VTM130" s="409"/>
      <c r="VTN130" s="409"/>
      <c r="VTO130" s="409"/>
      <c r="VTP130" s="409"/>
      <c r="VTQ130" s="409"/>
      <c r="VTR130" s="409"/>
      <c r="VTS130" s="409"/>
      <c r="VTT130" s="409"/>
      <c r="VTU130" s="409"/>
      <c r="VTV130" s="409"/>
      <c r="VTW130" s="409"/>
      <c r="VTX130" s="409"/>
      <c r="VTY130" s="409"/>
      <c r="VTZ130" s="409"/>
      <c r="VUA130" s="409"/>
      <c r="VUB130" s="409"/>
      <c r="VUC130" s="409"/>
      <c r="VUD130" s="409"/>
      <c r="VUE130" s="409"/>
      <c r="VUF130" s="409"/>
      <c r="VUG130" s="409"/>
      <c r="VUH130" s="409"/>
      <c r="VUI130" s="409"/>
      <c r="VUJ130" s="409"/>
      <c r="VUK130" s="409"/>
      <c r="VUL130" s="409"/>
      <c r="VUM130" s="409"/>
      <c r="VUN130" s="409"/>
      <c r="VUO130" s="409"/>
      <c r="VUP130" s="409"/>
      <c r="VUQ130" s="409"/>
      <c r="VUR130" s="409"/>
      <c r="VUS130" s="409"/>
      <c r="VUT130" s="409"/>
      <c r="VUU130" s="409"/>
      <c r="VUV130" s="409"/>
      <c r="VUW130" s="409"/>
      <c r="VUX130" s="409"/>
      <c r="VUY130" s="409"/>
      <c r="VUZ130" s="409"/>
      <c r="VVA130" s="409"/>
      <c r="VVB130" s="409"/>
      <c r="VVC130" s="409"/>
      <c r="VVD130" s="409"/>
      <c r="VVE130" s="409"/>
      <c r="VVF130" s="409"/>
      <c r="VVG130" s="409"/>
      <c r="VVH130" s="409"/>
      <c r="VVI130" s="409"/>
      <c r="VVJ130" s="409"/>
      <c r="VVK130" s="409"/>
      <c r="VVL130" s="409"/>
      <c r="VVM130" s="409"/>
      <c r="VVN130" s="409"/>
      <c r="VVO130" s="409"/>
      <c r="VVP130" s="409"/>
      <c r="VVQ130" s="409"/>
      <c r="VVR130" s="409"/>
      <c r="VVS130" s="409"/>
      <c r="VVT130" s="409"/>
      <c r="VVU130" s="409"/>
      <c r="VVV130" s="409"/>
      <c r="VVW130" s="409"/>
      <c r="VVX130" s="409"/>
      <c r="VVY130" s="409"/>
      <c r="VVZ130" s="409"/>
      <c r="VWA130" s="409"/>
      <c r="VWB130" s="409"/>
      <c r="VWC130" s="409"/>
      <c r="VWD130" s="409"/>
      <c r="VWE130" s="409"/>
      <c r="VWF130" s="409"/>
      <c r="VWG130" s="409"/>
      <c r="VWH130" s="409"/>
      <c r="VWI130" s="409"/>
      <c r="VWJ130" s="409"/>
      <c r="VWK130" s="409"/>
      <c r="VWL130" s="409"/>
      <c r="VWM130" s="409"/>
      <c r="VWN130" s="409"/>
      <c r="VWO130" s="409"/>
      <c r="VWP130" s="409"/>
      <c r="VWQ130" s="409"/>
      <c r="VWR130" s="409"/>
      <c r="VWS130" s="409"/>
      <c r="VWT130" s="409"/>
      <c r="VWU130" s="409"/>
      <c r="VWV130" s="409"/>
      <c r="VWW130" s="409"/>
      <c r="VWX130" s="409"/>
      <c r="VWY130" s="409"/>
      <c r="VWZ130" s="409"/>
      <c r="VXA130" s="409"/>
      <c r="VXB130" s="409"/>
      <c r="VXC130" s="409"/>
      <c r="VXD130" s="409"/>
      <c r="VXE130" s="409"/>
      <c r="VXF130" s="409"/>
      <c r="VXG130" s="409"/>
      <c r="VXH130" s="409"/>
      <c r="VXI130" s="409"/>
      <c r="VXJ130" s="409"/>
      <c r="VXK130" s="409"/>
      <c r="VXL130" s="409"/>
      <c r="VXM130" s="409"/>
      <c r="VXN130" s="409"/>
      <c r="VXO130" s="409"/>
      <c r="VXP130" s="409"/>
      <c r="VXQ130" s="409"/>
      <c r="VXR130" s="409"/>
      <c r="VXS130" s="409"/>
      <c r="VXT130" s="409"/>
      <c r="VXU130" s="409"/>
      <c r="VXV130" s="409"/>
      <c r="VXW130" s="409"/>
      <c r="VXX130" s="409"/>
      <c r="VXY130" s="409"/>
      <c r="VXZ130" s="409"/>
      <c r="VYA130" s="409"/>
      <c r="VYB130" s="409"/>
      <c r="VYC130" s="409"/>
      <c r="VYD130" s="409"/>
      <c r="VYE130" s="409"/>
      <c r="VYF130" s="409"/>
      <c r="VYG130" s="409"/>
      <c r="VYH130" s="409"/>
      <c r="VYI130" s="409"/>
      <c r="VYJ130" s="409"/>
      <c r="VYK130" s="409"/>
      <c r="VYL130" s="409"/>
      <c r="VYM130" s="409"/>
      <c r="VYN130" s="409"/>
      <c r="VYO130" s="409"/>
      <c r="VYP130" s="409"/>
      <c r="VYQ130" s="409"/>
      <c r="VYR130" s="409"/>
      <c r="VYS130" s="409"/>
      <c r="VYT130" s="409"/>
      <c r="VYU130" s="409"/>
      <c r="VYV130" s="409"/>
      <c r="VYW130" s="409"/>
      <c r="VYX130" s="409"/>
      <c r="VYY130" s="409"/>
      <c r="VYZ130" s="409"/>
      <c r="VZA130" s="409"/>
      <c r="VZB130" s="409"/>
      <c r="VZC130" s="409"/>
      <c r="VZD130" s="409"/>
      <c r="VZE130" s="409"/>
      <c r="VZF130" s="409"/>
      <c r="VZG130" s="409"/>
      <c r="VZH130" s="409"/>
      <c r="VZI130" s="409"/>
      <c r="VZJ130" s="409"/>
      <c r="VZK130" s="409"/>
      <c r="VZL130" s="409"/>
      <c r="VZM130" s="409"/>
      <c r="VZN130" s="409"/>
      <c r="VZO130" s="409"/>
      <c r="VZP130" s="409"/>
      <c r="VZQ130" s="409"/>
      <c r="VZR130" s="409"/>
      <c r="VZS130" s="409"/>
      <c r="VZT130" s="409"/>
      <c r="VZU130" s="409"/>
      <c r="VZV130" s="409"/>
      <c r="VZW130" s="409"/>
      <c r="VZX130" s="409"/>
      <c r="VZY130" s="409"/>
      <c r="VZZ130" s="409"/>
      <c r="WAA130" s="409"/>
      <c r="WAB130" s="409"/>
      <c r="WAC130" s="409"/>
      <c r="WAD130" s="409"/>
      <c r="WAE130" s="409"/>
      <c r="WAF130" s="409"/>
      <c r="WAG130" s="409"/>
      <c r="WAH130" s="409"/>
      <c r="WAI130" s="409"/>
      <c r="WAJ130" s="409"/>
      <c r="WAK130" s="409"/>
      <c r="WAL130" s="409"/>
      <c r="WAM130" s="409"/>
      <c r="WAN130" s="409"/>
      <c r="WAO130" s="409"/>
      <c r="WAP130" s="409"/>
      <c r="WAQ130" s="409"/>
      <c r="WAR130" s="409"/>
      <c r="WAS130" s="409"/>
      <c r="WAT130" s="409"/>
      <c r="WAU130" s="409"/>
      <c r="WAV130" s="409"/>
      <c r="WAW130" s="409"/>
      <c r="WAX130" s="409"/>
      <c r="WAY130" s="409"/>
      <c r="WAZ130" s="409"/>
      <c r="WBA130" s="409"/>
      <c r="WBB130" s="409"/>
      <c r="WBC130" s="409"/>
      <c r="WBD130" s="409"/>
      <c r="WBE130" s="409"/>
      <c r="WBF130" s="409"/>
      <c r="WBG130" s="409"/>
      <c r="WBH130" s="409"/>
      <c r="WBI130" s="409"/>
      <c r="WBJ130" s="409"/>
      <c r="WBK130" s="409"/>
      <c r="WBL130" s="409"/>
      <c r="WBM130" s="409"/>
      <c r="WBN130" s="409"/>
      <c r="WBO130" s="409"/>
      <c r="WBP130" s="409"/>
      <c r="WBQ130" s="409"/>
      <c r="WBR130" s="409"/>
      <c r="WBS130" s="409"/>
      <c r="WBT130" s="409"/>
      <c r="WBU130" s="409"/>
      <c r="WBV130" s="409"/>
      <c r="WBW130" s="409"/>
      <c r="WBX130" s="409"/>
      <c r="WBY130" s="409"/>
      <c r="WBZ130" s="409"/>
      <c r="WCA130" s="409"/>
      <c r="WCB130" s="409"/>
      <c r="WCC130" s="409"/>
      <c r="WCD130" s="409"/>
      <c r="WCE130" s="409"/>
      <c r="WCF130" s="409"/>
      <c r="WCG130" s="409"/>
      <c r="WCH130" s="409"/>
      <c r="WCI130" s="409"/>
      <c r="WCJ130" s="409"/>
      <c r="WCK130" s="409"/>
      <c r="WCL130" s="409"/>
      <c r="WCM130" s="409"/>
      <c r="WCN130" s="409"/>
      <c r="WCO130" s="409"/>
      <c r="WCP130" s="409"/>
      <c r="WCQ130" s="409"/>
      <c r="WCR130" s="409"/>
      <c r="WCS130" s="409"/>
      <c r="WCT130" s="409"/>
      <c r="WCU130" s="409"/>
      <c r="WCV130" s="409"/>
      <c r="WCW130" s="409"/>
      <c r="WCX130" s="409"/>
      <c r="WCY130" s="409"/>
      <c r="WCZ130" s="409"/>
      <c r="WDA130" s="409"/>
      <c r="WDB130" s="409"/>
      <c r="WDC130" s="409"/>
      <c r="WDD130" s="409"/>
      <c r="WDE130" s="409"/>
      <c r="WDF130" s="409"/>
      <c r="WDG130" s="409"/>
      <c r="WDH130" s="409"/>
      <c r="WDI130" s="409"/>
      <c r="WDJ130" s="409"/>
      <c r="WDK130" s="409"/>
      <c r="WDL130" s="409"/>
      <c r="WDM130" s="409"/>
      <c r="WDN130" s="409"/>
      <c r="WDO130" s="409"/>
      <c r="WDP130" s="409"/>
      <c r="WDQ130" s="409"/>
      <c r="WDR130" s="409"/>
      <c r="WDS130" s="409"/>
      <c r="WDT130" s="409"/>
      <c r="WDU130" s="409"/>
      <c r="WDV130" s="409"/>
      <c r="WDW130" s="409"/>
      <c r="WDX130" s="409"/>
      <c r="WDY130" s="409"/>
      <c r="WDZ130" s="409"/>
      <c r="WEA130" s="409"/>
      <c r="WEB130" s="409"/>
      <c r="WEC130" s="409"/>
      <c r="WED130" s="409"/>
      <c r="WEE130" s="409"/>
      <c r="WEF130" s="409"/>
      <c r="WEG130" s="409"/>
      <c r="WEH130" s="409"/>
      <c r="WEI130" s="409"/>
      <c r="WEJ130" s="409"/>
      <c r="WEK130" s="409"/>
      <c r="WEL130" s="409"/>
      <c r="WEM130" s="409"/>
      <c r="WEN130" s="409"/>
      <c r="WEO130" s="409"/>
      <c r="WEP130" s="409"/>
      <c r="WEQ130" s="409"/>
      <c r="WER130" s="409"/>
      <c r="WES130" s="409"/>
      <c r="WET130" s="409"/>
      <c r="WEU130" s="409"/>
      <c r="WEV130" s="409"/>
      <c r="WEW130" s="409"/>
      <c r="WEX130" s="409"/>
      <c r="WEY130" s="409"/>
      <c r="WEZ130" s="409"/>
      <c r="WFA130" s="409"/>
      <c r="WFB130" s="409"/>
      <c r="WFC130" s="409"/>
      <c r="WFD130" s="409"/>
      <c r="WFE130" s="409"/>
      <c r="WFF130" s="409"/>
      <c r="WFG130" s="409"/>
      <c r="WFH130" s="409"/>
      <c r="WFI130" s="409"/>
      <c r="WFJ130" s="409"/>
      <c r="WFK130" s="409"/>
      <c r="WFL130" s="409"/>
      <c r="WFM130" s="409"/>
      <c r="WFN130" s="409"/>
      <c r="WFO130" s="409"/>
      <c r="WFP130" s="409"/>
      <c r="WFQ130" s="409"/>
      <c r="WFR130" s="409"/>
      <c r="WFS130" s="409"/>
      <c r="WFT130" s="409"/>
      <c r="WFU130" s="409"/>
      <c r="WFV130" s="409"/>
      <c r="WFW130" s="409"/>
      <c r="WFX130" s="409"/>
      <c r="WFY130" s="409"/>
      <c r="WFZ130" s="409"/>
      <c r="WGA130" s="409"/>
      <c r="WGB130" s="409"/>
      <c r="WGC130" s="409"/>
      <c r="WGD130" s="409"/>
      <c r="WGE130" s="409"/>
      <c r="WGF130" s="409"/>
      <c r="WGG130" s="409"/>
      <c r="WGH130" s="409"/>
      <c r="WGI130" s="409"/>
      <c r="WGJ130" s="409"/>
      <c r="WGK130" s="409"/>
      <c r="WGL130" s="409"/>
      <c r="WGM130" s="409"/>
      <c r="WGN130" s="409"/>
      <c r="WGO130" s="409"/>
      <c r="WGP130" s="409"/>
      <c r="WGQ130" s="409"/>
      <c r="WGR130" s="409"/>
      <c r="WGS130" s="409"/>
      <c r="WGT130" s="409"/>
      <c r="WGU130" s="409"/>
      <c r="WGV130" s="409"/>
      <c r="WGW130" s="409"/>
      <c r="WGX130" s="409"/>
      <c r="WGY130" s="409"/>
      <c r="WGZ130" s="409"/>
      <c r="WHA130" s="409"/>
      <c r="WHB130" s="409"/>
      <c r="WHC130" s="409"/>
      <c r="WHD130" s="409"/>
      <c r="WHE130" s="409"/>
      <c r="WHF130" s="409"/>
      <c r="WHG130" s="409"/>
      <c r="WHH130" s="409"/>
      <c r="WHI130" s="409"/>
      <c r="WHJ130" s="409"/>
      <c r="WHK130" s="409"/>
      <c r="WHL130" s="409"/>
      <c r="WHM130" s="409"/>
      <c r="WHN130" s="409"/>
      <c r="WHO130" s="409"/>
      <c r="WHP130" s="409"/>
      <c r="WHQ130" s="409"/>
      <c r="WHR130" s="409"/>
      <c r="WHS130" s="409"/>
      <c r="WHT130" s="409"/>
      <c r="WHU130" s="409"/>
      <c r="WHV130" s="409"/>
      <c r="WHW130" s="409"/>
      <c r="WHX130" s="409"/>
      <c r="WHY130" s="409"/>
      <c r="WHZ130" s="409"/>
      <c r="WIA130" s="409"/>
      <c r="WIB130" s="409"/>
      <c r="WIC130" s="409"/>
      <c r="WID130" s="409"/>
      <c r="WIE130" s="409"/>
      <c r="WIF130" s="409"/>
      <c r="WIG130" s="409"/>
      <c r="WIH130" s="409"/>
      <c r="WII130" s="409"/>
      <c r="WIJ130" s="409"/>
      <c r="WIK130" s="409"/>
      <c r="WIL130" s="409"/>
      <c r="WIM130" s="409"/>
      <c r="WIN130" s="409"/>
      <c r="WIO130" s="409"/>
      <c r="WIP130" s="409"/>
      <c r="WIQ130" s="409"/>
      <c r="WIR130" s="409"/>
      <c r="WIS130" s="409"/>
      <c r="WIT130" s="409"/>
      <c r="WIU130" s="409"/>
      <c r="WIV130" s="409"/>
      <c r="WIW130" s="409"/>
      <c r="WIX130" s="409"/>
      <c r="WIY130" s="409"/>
      <c r="WIZ130" s="409"/>
      <c r="WJA130" s="409"/>
      <c r="WJB130" s="409"/>
      <c r="WJC130" s="409"/>
      <c r="WJD130" s="409"/>
      <c r="WJE130" s="409"/>
      <c r="WJF130" s="409"/>
      <c r="WJG130" s="409"/>
      <c r="WJH130" s="409"/>
      <c r="WJI130" s="409"/>
      <c r="WJJ130" s="409"/>
      <c r="WJK130" s="409"/>
      <c r="WJL130" s="409"/>
      <c r="WJM130" s="409"/>
      <c r="WJN130" s="409"/>
      <c r="WJO130" s="409"/>
      <c r="WJP130" s="409"/>
      <c r="WJQ130" s="409"/>
      <c r="WJR130" s="409"/>
      <c r="WJS130" s="409"/>
      <c r="WJT130" s="409"/>
      <c r="WJU130" s="409"/>
      <c r="WJV130" s="409"/>
      <c r="WJW130" s="409"/>
      <c r="WJX130" s="409"/>
      <c r="WJY130" s="409"/>
      <c r="WJZ130" s="409"/>
      <c r="WKA130" s="409"/>
      <c r="WKB130" s="409"/>
      <c r="WKC130" s="409"/>
      <c r="WKD130" s="409"/>
      <c r="WKE130" s="409"/>
      <c r="WKF130" s="409"/>
      <c r="WKG130" s="409"/>
      <c r="WKH130" s="409"/>
      <c r="WKI130" s="409"/>
      <c r="WKJ130" s="409"/>
      <c r="WKK130" s="409"/>
      <c r="WKL130" s="409"/>
      <c r="WKM130" s="409"/>
      <c r="WKN130" s="409"/>
      <c r="WKO130" s="409"/>
      <c r="WKP130" s="409"/>
      <c r="WKQ130" s="409"/>
      <c r="WKR130" s="409"/>
      <c r="WKS130" s="409"/>
      <c r="WKT130" s="409"/>
      <c r="WKU130" s="409"/>
      <c r="WKV130" s="409"/>
      <c r="WKW130" s="409"/>
      <c r="WKX130" s="409"/>
      <c r="WKY130" s="409"/>
      <c r="WKZ130" s="409"/>
      <c r="WLA130" s="409"/>
      <c r="WLB130" s="409"/>
      <c r="WLC130" s="409"/>
      <c r="WLD130" s="409"/>
      <c r="WLE130" s="409"/>
      <c r="WLF130" s="409"/>
      <c r="WLG130" s="409"/>
      <c r="WLH130" s="409"/>
      <c r="WLI130" s="409"/>
      <c r="WLJ130" s="409"/>
      <c r="WLK130" s="409"/>
      <c r="WLL130" s="409"/>
      <c r="WLM130" s="409"/>
      <c r="WLN130" s="409"/>
      <c r="WLO130" s="409"/>
      <c r="WLP130" s="409"/>
      <c r="WLQ130" s="409"/>
      <c r="WLR130" s="409"/>
      <c r="WLS130" s="409"/>
      <c r="WLT130" s="409"/>
      <c r="WLU130" s="409"/>
      <c r="WLV130" s="409"/>
      <c r="WLW130" s="409"/>
      <c r="WLX130" s="409"/>
      <c r="WLY130" s="409"/>
      <c r="WLZ130" s="409"/>
      <c r="WMA130" s="409"/>
      <c r="WMB130" s="409"/>
      <c r="WMC130" s="409"/>
      <c r="WMD130" s="409"/>
      <c r="WME130" s="409"/>
      <c r="WMF130" s="409"/>
      <c r="WMG130" s="409"/>
      <c r="WMH130" s="409"/>
      <c r="WMI130" s="409"/>
      <c r="WMJ130" s="409"/>
      <c r="WMK130" s="409"/>
      <c r="WML130" s="409"/>
      <c r="WMM130" s="409"/>
      <c r="WMN130" s="409"/>
      <c r="WMO130" s="409"/>
      <c r="WMP130" s="409"/>
      <c r="WMQ130" s="409"/>
      <c r="WMR130" s="409"/>
      <c r="WMS130" s="409"/>
      <c r="WMT130" s="409"/>
      <c r="WMU130" s="409"/>
      <c r="WMV130" s="409"/>
      <c r="WMW130" s="409"/>
      <c r="WMX130" s="409"/>
      <c r="WMY130" s="409"/>
      <c r="WMZ130" s="409"/>
      <c r="WNA130" s="409"/>
      <c r="WNB130" s="409"/>
      <c r="WNC130" s="409"/>
      <c r="WND130" s="409"/>
      <c r="WNE130" s="409"/>
      <c r="WNF130" s="409"/>
      <c r="WNG130" s="409"/>
      <c r="WNH130" s="409"/>
      <c r="WNI130" s="409"/>
      <c r="WNJ130" s="409"/>
      <c r="WNK130" s="409"/>
      <c r="WNL130" s="409"/>
      <c r="WNM130" s="409"/>
      <c r="WNN130" s="409"/>
      <c r="WNO130" s="409"/>
      <c r="WNP130" s="409"/>
      <c r="WNQ130" s="409"/>
      <c r="WNR130" s="409"/>
      <c r="WNS130" s="409"/>
      <c r="WNT130" s="409"/>
      <c r="WNU130" s="409"/>
      <c r="WNV130" s="409"/>
      <c r="WNW130" s="409"/>
      <c r="WNX130" s="409"/>
      <c r="WNY130" s="409"/>
      <c r="WNZ130" s="409"/>
      <c r="WOA130" s="409"/>
      <c r="WOB130" s="409"/>
      <c r="WOC130" s="409"/>
      <c r="WOD130" s="409"/>
      <c r="WOE130" s="409"/>
      <c r="WOF130" s="409"/>
      <c r="WOG130" s="409"/>
      <c r="WOH130" s="409"/>
      <c r="WOI130" s="409"/>
      <c r="WOJ130" s="409"/>
      <c r="WOK130" s="409"/>
      <c r="WOL130" s="409"/>
      <c r="WOM130" s="409"/>
      <c r="WON130" s="409"/>
      <c r="WOO130" s="409"/>
      <c r="WOP130" s="409"/>
      <c r="WOQ130" s="409"/>
      <c r="WOR130" s="409"/>
      <c r="WOS130" s="409"/>
      <c r="WOT130" s="409"/>
      <c r="WOU130" s="409"/>
      <c r="WOV130" s="409"/>
      <c r="WOW130" s="409"/>
      <c r="WOX130" s="409"/>
      <c r="WOY130" s="409"/>
      <c r="WOZ130" s="409"/>
      <c r="WPA130" s="409"/>
      <c r="WPB130" s="409"/>
      <c r="WPC130" s="409"/>
      <c r="WPD130" s="409"/>
      <c r="WPE130" s="409"/>
      <c r="WPF130" s="409"/>
      <c r="WPG130" s="409"/>
      <c r="WPH130" s="409"/>
      <c r="WPI130" s="409"/>
      <c r="WPJ130" s="409"/>
      <c r="WPK130" s="409"/>
      <c r="WPL130" s="409"/>
      <c r="WPM130" s="409"/>
      <c r="WPN130" s="409"/>
      <c r="WPO130" s="409"/>
      <c r="WPP130" s="409"/>
      <c r="WPQ130" s="409"/>
      <c r="WPR130" s="409"/>
      <c r="WPS130" s="409"/>
      <c r="WPT130" s="409"/>
      <c r="WPU130" s="409"/>
      <c r="WPV130" s="409"/>
      <c r="WPW130" s="409"/>
      <c r="WPX130" s="409"/>
      <c r="WPY130" s="409"/>
      <c r="WPZ130" s="409"/>
      <c r="WQA130" s="409"/>
      <c r="WQB130" s="409"/>
      <c r="WQC130" s="409"/>
      <c r="WQD130" s="409"/>
      <c r="WQE130" s="409"/>
      <c r="WQF130" s="409"/>
      <c r="WQG130" s="409"/>
      <c r="WQH130" s="409"/>
      <c r="WQI130" s="409"/>
      <c r="WQJ130" s="409"/>
      <c r="WQK130" s="409"/>
      <c r="WQL130" s="409"/>
      <c r="WQM130" s="409"/>
      <c r="WQN130" s="409"/>
      <c r="WQO130" s="409"/>
      <c r="WQP130" s="409"/>
      <c r="WQQ130" s="409"/>
      <c r="WQR130" s="409"/>
      <c r="WQS130" s="409"/>
      <c r="WQT130" s="409"/>
      <c r="WQU130" s="409"/>
      <c r="WQV130" s="409"/>
      <c r="WQW130" s="409"/>
      <c r="WQX130" s="409"/>
      <c r="WQY130" s="409"/>
      <c r="WQZ130" s="409"/>
      <c r="WRA130" s="409"/>
      <c r="WRB130" s="409"/>
      <c r="WRC130" s="409"/>
      <c r="WRD130" s="409"/>
      <c r="WRE130" s="409"/>
      <c r="WRF130" s="409"/>
      <c r="WRG130" s="409"/>
      <c r="WRH130" s="409"/>
      <c r="WRI130" s="409"/>
      <c r="WRJ130" s="409"/>
      <c r="WRK130" s="409"/>
      <c r="WRL130" s="409"/>
      <c r="WRM130" s="409"/>
      <c r="WRN130" s="409"/>
      <c r="WRO130" s="409"/>
      <c r="WRP130" s="409"/>
      <c r="WRQ130" s="409"/>
      <c r="WRR130" s="409"/>
      <c r="WRS130" s="409"/>
      <c r="WRT130" s="409"/>
      <c r="WRU130" s="409"/>
      <c r="WRV130" s="409"/>
      <c r="WRW130" s="409"/>
      <c r="WRX130" s="409"/>
      <c r="WRY130" s="409"/>
      <c r="WRZ130" s="409"/>
      <c r="WSA130" s="409"/>
      <c r="WSB130" s="409"/>
      <c r="WSC130" s="409"/>
      <c r="WSD130" s="409"/>
      <c r="WSE130" s="409"/>
      <c r="WSF130" s="409"/>
      <c r="WSG130" s="409"/>
      <c r="WSH130" s="409"/>
      <c r="WSI130" s="409"/>
      <c r="WSJ130" s="409"/>
      <c r="WSK130" s="409"/>
      <c r="WSL130" s="409"/>
      <c r="WSM130" s="409"/>
      <c r="WSN130" s="409"/>
      <c r="WSO130" s="409"/>
      <c r="WSP130" s="409"/>
      <c r="WSQ130" s="409"/>
      <c r="WSR130" s="409"/>
      <c r="WSS130" s="409"/>
      <c r="WST130" s="409"/>
      <c r="WSU130" s="409"/>
      <c r="WSV130" s="409"/>
      <c r="WSW130" s="409"/>
      <c r="WSX130" s="409"/>
      <c r="WSY130" s="409"/>
      <c r="WSZ130" s="409"/>
      <c r="WTA130" s="409"/>
      <c r="WTB130" s="409"/>
      <c r="WTC130" s="409"/>
      <c r="WTD130" s="409"/>
      <c r="WTE130" s="409"/>
      <c r="WTF130" s="409"/>
      <c r="WTG130" s="409"/>
      <c r="WTH130" s="409"/>
      <c r="WTI130" s="409"/>
      <c r="WTJ130" s="409"/>
      <c r="WTK130" s="409"/>
      <c r="WTL130" s="409"/>
      <c r="WTM130" s="409"/>
      <c r="WTN130" s="409"/>
      <c r="WTO130" s="409"/>
      <c r="WTP130" s="409"/>
      <c r="WTQ130" s="409"/>
      <c r="WTR130" s="409"/>
      <c r="WTS130" s="409"/>
      <c r="WTT130" s="409"/>
      <c r="WTU130" s="409"/>
      <c r="WTV130" s="409"/>
      <c r="WTW130" s="409"/>
      <c r="WTX130" s="409"/>
      <c r="WTY130" s="409"/>
      <c r="WTZ130" s="409"/>
      <c r="WUA130" s="409"/>
      <c r="WUB130" s="409"/>
      <c r="WUC130" s="409"/>
      <c r="WUD130" s="409"/>
      <c r="WUE130" s="409"/>
      <c r="WUF130" s="409"/>
      <c r="WUG130" s="409"/>
      <c r="WUH130" s="409"/>
      <c r="WUI130" s="409"/>
      <c r="WUJ130" s="409"/>
      <c r="WUK130" s="409"/>
      <c r="WUL130" s="409"/>
      <c r="WUM130" s="409"/>
      <c r="WUN130" s="409"/>
      <c r="WUO130" s="409"/>
      <c r="WUP130" s="409"/>
      <c r="WUQ130" s="409"/>
      <c r="WUR130" s="409"/>
      <c r="WUS130" s="409"/>
      <c r="WUT130" s="409"/>
      <c r="WUU130" s="409"/>
      <c r="WUV130" s="409"/>
      <c r="WUW130" s="409"/>
      <c r="WUX130" s="409"/>
      <c r="WUY130" s="409"/>
      <c r="WUZ130" s="409"/>
      <c r="WVA130" s="409"/>
      <c r="WVB130" s="409"/>
      <c r="WVC130" s="409"/>
      <c r="WVD130" s="409"/>
      <c r="WVE130" s="409"/>
      <c r="WVF130" s="409"/>
      <c r="WVG130" s="409"/>
      <c r="WVH130" s="409"/>
      <c r="WVI130" s="409"/>
      <c r="WVJ130" s="409"/>
      <c r="WVK130" s="409"/>
      <c r="WVL130" s="409"/>
      <c r="WVM130" s="409"/>
      <c r="WVN130" s="409"/>
      <c r="WVO130" s="409"/>
      <c r="WVP130" s="409"/>
      <c r="WVQ130" s="409"/>
      <c r="WVR130" s="409"/>
      <c r="WVS130" s="409"/>
      <c r="WVT130" s="409"/>
      <c r="WVU130" s="409"/>
      <c r="WVV130" s="409"/>
      <c r="WVW130" s="409"/>
      <c r="WVX130" s="409"/>
      <c r="WVY130" s="409"/>
      <c r="WVZ130" s="409"/>
      <c r="WWA130" s="409"/>
      <c r="WWB130" s="409"/>
      <c r="WWC130" s="409"/>
      <c r="WWD130" s="409"/>
      <c r="WWE130" s="409"/>
      <c r="WWF130" s="409"/>
      <c r="WWG130" s="409"/>
      <c r="WWH130" s="409"/>
      <c r="WWI130" s="409"/>
      <c r="WWJ130" s="409"/>
      <c r="WWK130" s="409"/>
      <c r="WWL130" s="409"/>
      <c r="WWM130" s="409"/>
      <c r="WWN130" s="409"/>
      <c r="WWO130" s="409"/>
      <c r="WWP130" s="409"/>
      <c r="WWQ130" s="409"/>
      <c r="WWR130" s="409"/>
      <c r="WWS130" s="409"/>
      <c r="WWT130" s="409"/>
      <c r="WWU130" s="409"/>
      <c r="WWV130" s="409"/>
      <c r="WWW130" s="409"/>
      <c r="WWX130" s="409"/>
      <c r="WWY130" s="409"/>
      <c r="WWZ130" s="409"/>
      <c r="WXA130" s="409"/>
      <c r="WXB130" s="409"/>
      <c r="WXC130" s="409"/>
      <c r="WXD130" s="409"/>
      <c r="WXE130" s="409"/>
      <c r="WXF130" s="409"/>
      <c r="WXG130" s="409"/>
      <c r="WXH130" s="409"/>
      <c r="WXI130" s="409"/>
      <c r="WXJ130" s="409"/>
      <c r="WXK130" s="409"/>
      <c r="WXL130" s="409"/>
      <c r="WXM130" s="409"/>
      <c r="WXN130" s="409"/>
      <c r="WXO130" s="409"/>
      <c r="WXP130" s="409"/>
      <c r="WXQ130" s="409"/>
      <c r="WXR130" s="409"/>
      <c r="WXS130" s="409"/>
      <c r="WXT130" s="409"/>
      <c r="WXU130" s="409"/>
      <c r="WXV130" s="409"/>
      <c r="WXW130" s="409"/>
      <c r="WXX130" s="409"/>
      <c r="WXY130" s="409"/>
      <c r="WXZ130" s="409"/>
      <c r="WYA130" s="409"/>
      <c r="WYB130" s="409"/>
      <c r="WYC130" s="409"/>
      <c r="WYD130" s="409"/>
      <c r="WYE130" s="409"/>
      <c r="WYF130" s="409"/>
      <c r="WYG130" s="409"/>
      <c r="WYH130" s="409"/>
      <c r="WYI130" s="409"/>
      <c r="WYJ130" s="409"/>
      <c r="WYK130" s="409"/>
      <c r="WYL130" s="409"/>
      <c r="WYM130" s="409"/>
      <c r="WYN130" s="409"/>
      <c r="WYO130" s="409"/>
      <c r="WYP130" s="409"/>
      <c r="WYQ130" s="409"/>
      <c r="WYR130" s="409"/>
      <c r="WYS130" s="409"/>
      <c r="WYT130" s="409"/>
      <c r="WYU130" s="409"/>
      <c r="WYV130" s="409"/>
      <c r="WYW130" s="409"/>
      <c r="WYX130" s="409"/>
      <c r="WYY130" s="409"/>
      <c r="WYZ130" s="409"/>
      <c r="WZA130" s="409"/>
      <c r="WZB130" s="409"/>
      <c r="WZC130" s="409"/>
      <c r="WZD130" s="409"/>
      <c r="WZE130" s="409"/>
      <c r="WZF130" s="409"/>
      <c r="WZG130" s="409"/>
      <c r="WZH130" s="409"/>
      <c r="WZI130" s="409"/>
      <c r="WZJ130" s="409"/>
      <c r="WZK130" s="409"/>
      <c r="WZL130" s="409"/>
      <c r="WZM130" s="409"/>
      <c r="WZN130" s="409"/>
      <c r="WZO130" s="409"/>
      <c r="WZP130" s="409"/>
      <c r="WZQ130" s="409"/>
      <c r="WZR130" s="409"/>
      <c r="WZS130" s="409"/>
      <c r="WZT130" s="409"/>
      <c r="WZU130" s="409"/>
      <c r="WZV130" s="409"/>
      <c r="WZW130" s="409"/>
      <c r="WZX130" s="409"/>
      <c r="WZY130" s="409"/>
      <c r="WZZ130" s="409"/>
      <c r="XAA130" s="409"/>
      <c r="XAB130" s="409"/>
      <c r="XAC130" s="409"/>
      <c r="XAD130" s="409"/>
      <c r="XAE130" s="409"/>
      <c r="XAF130" s="409"/>
      <c r="XAG130" s="409"/>
      <c r="XAH130" s="409"/>
      <c r="XAI130" s="409"/>
      <c r="XAJ130" s="409"/>
      <c r="XAK130" s="409"/>
      <c r="XAL130" s="409"/>
      <c r="XAM130" s="409"/>
      <c r="XAN130" s="409"/>
      <c r="XAO130" s="409"/>
      <c r="XAP130" s="409"/>
      <c r="XAQ130" s="409"/>
      <c r="XAR130" s="409"/>
      <c r="XAS130" s="409"/>
      <c r="XAT130" s="409"/>
      <c r="XAU130" s="409"/>
      <c r="XAV130" s="409"/>
      <c r="XAW130" s="409"/>
      <c r="XAX130" s="409"/>
      <c r="XAY130" s="409"/>
      <c r="XAZ130" s="409"/>
      <c r="XBA130" s="409"/>
      <c r="XBB130" s="409"/>
      <c r="XBC130" s="409"/>
      <c r="XBD130" s="409"/>
      <c r="XBE130" s="409"/>
      <c r="XBF130" s="409"/>
      <c r="XBG130" s="409"/>
      <c r="XBH130" s="409"/>
      <c r="XBI130" s="409"/>
      <c r="XBJ130" s="409"/>
      <c r="XBK130" s="409"/>
      <c r="XBL130" s="409"/>
      <c r="XBM130" s="409"/>
      <c r="XBN130" s="409"/>
      <c r="XBO130" s="409"/>
      <c r="XBP130" s="409"/>
      <c r="XBQ130" s="409"/>
      <c r="XBR130" s="409"/>
      <c r="XBS130" s="409"/>
      <c r="XBT130" s="409"/>
      <c r="XBU130" s="409"/>
      <c r="XBV130" s="409"/>
      <c r="XBW130" s="409"/>
      <c r="XBX130" s="409"/>
      <c r="XBY130" s="409"/>
      <c r="XBZ130" s="409"/>
      <c r="XCA130" s="409"/>
      <c r="XCB130" s="409"/>
      <c r="XCC130" s="409"/>
      <c r="XCD130" s="409"/>
      <c r="XCE130" s="409"/>
      <c r="XCF130" s="409"/>
      <c r="XCG130" s="409"/>
      <c r="XCH130" s="409"/>
      <c r="XCI130" s="409"/>
      <c r="XCJ130" s="409"/>
      <c r="XCK130" s="409"/>
      <c r="XCL130" s="409"/>
      <c r="XCM130" s="409"/>
      <c r="XCN130" s="409"/>
      <c r="XCO130" s="409"/>
      <c r="XCP130" s="409"/>
      <c r="XCQ130" s="409"/>
      <c r="XCR130" s="409"/>
      <c r="XCS130" s="409"/>
      <c r="XCT130" s="409"/>
      <c r="XCU130" s="409"/>
      <c r="XCV130" s="409"/>
      <c r="XCW130" s="409"/>
      <c r="XCX130" s="409"/>
      <c r="XCY130" s="409"/>
      <c r="XCZ130" s="409"/>
      <c r="XDA130" s="409"/>
      <c r="XDB130" s="409"/>
      <c r="XDC130" s="409"/>
      <c r="XDD130" s="409"/>
      <c r="XDE130" s="409"/>
      <c r="XDF130" s="409"/>
      <c r="XDG130" s="409"/>
      <c r="XDH130" s="409"/>
      <c r="XDI130" s="409"/>
      <c r="XDJ130" s="409"/>
      <c r="XDK130" s="409"/>
      <c r="XDL130" s="409"/>
      <c r="XDM130" s="409"/>
      <c r="XDN130" s="409"/>
      <c r="XDO130" s="409"/>
      <c r="XDP130" s="409"/>
      <c r="XDQ130" s="409"/>
      <c r="XDR130" s="409"/>
      <c r="XDS130" s="409"/>
      <c r="XDT130" s="409"/>
      <c r="XDU130" s="409"/>
      <c r="XDV130" s="409"/>
      <c r="XDW130" s="409"/>
      <c r="XDX130" s="409"/>
      <c r="XDY130" s="409"/>
      <c r="XDZ130" s="409"/>
      <c r="XEA130" s="409"/>
      <c r="XEB130" s="409"/>
      <c r="XEC130" s="409"/>
      <c r="XED130" s="409"/>
      <c r="XEE130" s="409"/>
      <c r="XEF130" s="409"/>
      <c r="XEG130" s="409"/>
      <c r="XEH130" s="409"/>
      <c r="XEI130" s="409"/>
      <c r="XEJ130" s="409"/>
      <c r="XEK130" s="409"/>
      <c r="XEL130" s="409"/>
      <c r="XEM130" s="409"/>
      <c r="XEN130" s="409"/>
      <c r="XEO130" s="409"/>
      <c r="XEP130" s="409"/>
      <c r="XEQ130" s="409"/>
      <c r="XER130" s="409"/>
      <c r="XES130" s="409"/>
      <c r="XET130" s="409"/>
      <c r="XEU130" s="409"/>
      <c r="XEV130" s="409"/>
      <c r="XEW130" s="409"/>
      <c r="XEX130" s="409"/>
      <c r="XEY130" s="409"/>
      <c r="XEZ130" s="409"/>
      <c r="XFA130" s="409"/>
    </row>
    <row r="131" spans="1:16381" s="409" customFormat="1" ht="14.1" customHeight="1">
      <c r="F131" s="568"/>
      <c r="G131" s="597"/>
      <c r="H131" s="42"/>
      <c r="N131" s="204"/>
    </row>
    <row r="132" spans="1:16381" s="409" customFormat="1" ht="14.1" customHeight="1">
      <c r="F132" s="568"/>
      <c r="G132" s="597"/>
      <c r="H132" s="42"/>
      <c r="N132" s="204"/>
    </row>
    <row r="133" spans="1:16381" s="409" customFormat="1" ht="14.1" customHeight="1">
      <c r="F133" s="568"/>
      <c r="G133" s="597"/>
      <c r="H133" s="42"/>
      <c r="N133" s="204"/>
    </row>
    <row r="134" spans="1:16381" s="41" customFormat="1" ht="14.1" customHeight="1">
      <c r="A134" s="308"/>
      <c r="B134" s="42"/>
      <c r="C134" s="42"/>
      <c r="D134" s="42"/>
      <c r="E134" s="42"/>
      <c r="F134" s="42"/>
      <c r="G134" s="42"/>
      <c r="H134" s="42"/>
      <c r="I134" s="42"/>
      <c r="J134" s="42"/>
      <c r="K134" s="42"/>
      <c r="L134" s="42"/>
      <c r="M134" s="42"/>
      <c r="N134" s="204"/>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c r="EK134" s="42"/>
      <c r="EL134" s="42"/>
      <c r="EM134" s="42"/>
      <c r="EN134" s="42"/>
      <c r="EO134" s="42"/>
      <c r="EP134" s="42"/>
      <c r="EQ134" s="42"/>
      <c r="ER134" s="42"/>
      <c r="ES134" s="42"/>
      <c r="ET134" s="42"/>
      <c r="EU134" s="42"/>
      <c r="EV134" s="42"/>
      <c r="EW134" s="42"/>
      <c r="EX134" s="42"/>
      <c r="EY134" s="42"/>
      <c r="EZ134" s="42"/>
      <c r="FA134" s="42"/>
      <c r="FB134" s="42"/>
      <c r="FC134" s="42"/>
      <c r="FD134" s="42"/>
      <c r="FE134" s="42"/>
      <c r="FF134" s="42"/>
      <c r="FG134" s="42"/>
      <c r="FH134" s="42"/>
      <c r="FI134" s="42"/>
      <c r="FJ134" s="42"/>
      <c r="FK134" s="42"/>
      <c r="FL134" s="42"/>
      <c r="FM134" s="42"/>
      <c r="FN134" s="42"/>
      <c r="FO134" s="42"/>
      <c r="FP134" s="42"/>
      <c r="FQ134" s="42"/>
      <c r="FR134" s="42"/>
      <c r="FS134" s="42"/>
      <c r="FT134" s="42"/>
      <c r="FU134" s="42"/>
      <c r="FV134" s="42"/>
      <c r="FW134" s="42"/>
      <c r="FX134" s="42"/>
      <c r="FY134" s="42"/>
      <c r="FZ134" s="42"/>
      <c r="GA134" s="42"/>
      <c r="GB134" s="42"/>
      <c r="GC134" s="42"/>
      <c r="GD134" s="42"/>
      <c r="GE134" s="42"/>
      <c r="GF134" s="42"/>
      <c r="GG134" s="42"/>
      <c r="GH134" s="42"/>
      <c r="GI134" s="42"/>
      <c r="GJ134" s="42"/>
      <c r="GK134" s="42"/>
      <c r="GL134" s="42"/>
      <c r="GM134" s="42"/>
      <c r="GN134" s="42"/>
      <c r="GO134" s="42"/>
      <c r="GP134" s="42"/>
      <c r="GQ134" s="42"/>
      <c r="GR134" s="42"/>
      <c r="GS134" s="42"/>
      <c r="GT134" s="42"/>
      <c r="GU134" s="42"/>
      <c r="GV134" s="42"/>
      <c r="GW134" s="42"/>
      <c r="GX134" s="42"/>
      <c r="GY134" s="42"/>
      <c r="GZ134" s="42"/>
      <c r="HA134" s="42"/>
      <c r="HB134" s="42"/>
      <c r="HC134" s="42"/>
      <c r="HD134" s="42"/>
      <c r="HE134" s="42"/>
      <c r="HF134" s="42"/>
      <c r="HG134" s="42"/>
      <c r="HH134" s="42"/>
      <c r="HI134" s="42"/>
      <c r="HJ134" s="42"/>
      <c r="HK134" s="42"/>
      <c r="HL134" s="42"/>
      <c r="HM134" s="42"/>
      <c r="HN134" s="42"/>
      <c r="HO134" s="42"/>
      <c r="HP134" s="42"/>
      <c r="HQ134" s="42"/>
      <c r="HR134" s="42"/>
      <c r="HS134" s="42"/>
      <c r="HT134" s="42"/>
      <c r="HU134" s="42"/>
      <c r="HV134" s="42"/>
      <c r="HW134" s="42"/>
      <c r="HX134" s="42"/>
      <c r="HY134" s="42"/>
      <c r="HZ134" s="42"/>
      <c r="IA134" s="42"/>
      <c r="IB134" s="42"/>
      <c r="IC134" s="42"/>
      <c r="ID134" s="42"/>
      <c r="IE134" s="42"/>
      <c r="IF134" s="42"/>
      <c r="IG134" s="42"/>
      <c r="IH134" s="42"/>
      <c r="II134" s="42"/>
      <c r="IJ134" s="42"/>
      <c r="IK134" s="42"/>
      <c r="IL134" s="42"/>
      <c r="IM134" s="42"/>
      <c r="IN134" s="42"/>
      <c r="IO134" s="42"/>
      <c r="IP134" s="42"/>
      <c r="IQ134" s="42"/>
      <c r="IR134" s="42"/>
      <c r="IS134" s="42"/>
      <c r="IT134" s="42"/>
      <c r="IU134" s="42"/>
      <c r="IV134" s="42"/>
      <c r="IW134" s="42"/>
      <c r="IX134" s="42"/>
      <c r="IY134" s="42"/>
      <c r="IZ134" s="42"/>
      <c r="JA134" s="42"/>
      <c r="JB134" s="42"/>
      <c r="JC134" s="42"/>
      <c r="JD134" s="42"/>
      <c r="JE134" s="42"/>
      <c r="JF134" s="42"/>
      <c r="JG134" s="42"/>
      <c r="JH134" s="42"/>
      <c r="JI134" s="42"/>
      <c r="JJ134" s="42"/>
      <c r="JK134" s="42"/>
      <c r="JL134" s="42"/>
      <c r="JM134" s="42"/>
      <c r="JN134" s="42"/>
      <c r="JO134" s="42"/>
      <c r="JP134" s="42"/>
      <c r="JQ134" s="42"/>
      <c r="JR134" s="42"/>
      <c r="JS134" s="42"/>
      <c r="JT134" s="42"/>
      <c r="JU134" s="42"/>
      <c r="JV134" s="42"/>
      <c r="JW134" s="42"/>
      <c r="JX134" s="42"/>
      <c r="JY134" s="42"/>
      <c r="JZ134" s="42"/>
      <c r="KA134" s="42"/>
      <c r="KB134" s="42"/>
      <c r="KC134" s="42"/>
      <c r="KD134" s="42"/>
      <c r="KE134" s="42"/>
      <c r="KF134" s="42"/>
      <c r="KG134" s="42"/>
      <c r="KH134" s="42"/>
      <c r="KI134" s="42"/>
      <c r="KJ134" s="42"/>
      <c r="KK134" s="42"/>
      <c r="KL134" s="42"/>
      <c r="KM134" s="42"/>
      <c r="KN134" s="42"/>
      <c r="KO134" s="42"/>
      <c r="KP134" s="42"/>
      <c r="KQ134" s="42"/>
      <c r="KR134" s="42"/>
      <c r="KS134" s="42"/>
      <c r="KT134" s="42"/>
      <c r="KU134" s="42"/>
      <c r="KV134" s="42"/>
      <c r="KW134" s="42"/>
      <c r="KX134" s="42"/>
      <c r="KY134" s="42"/>
      <c r="KZ134" s="42"/>
      <c r="LA134" s="42"/>
      <c r="LB134" s="42"/>
      <c r="LC134" s="42"/>
      <c r="LD134" s="42"/>
      <c r="LE134" s="42"/>
      <c r="LF134" s="42"/>
      <c r="LG134" s="42"/>
      <c r="LH134" s="42"/>
      <c r="LI134" s="42"/>
      <c r="LJ134" s="42"/>
      <c r="LK134" s="42"/>
      <c r="LL134" s="42"/>
      <c r="LM134" s="42"/>
      <c r="LN134" s="42"/>
      <c r="LO134" s="42"/>
      <c r="LP134" s="42"/>
      <c r="LQ134" s="42"/>
      <c r="LR134" s="42"/>
      <c r="LS134" s="42"/>
      <c r="LT134" s="42"/>
      <c r="LU134" s="42"/>
      <c r="LV134" s="42"/>
      <c r="LW134" s="42"/>
      <c r="LX134" s="42"/>
      <c r="LY134" s="42"/>
      <c r="LZ134" s="42"/>
      <c r="MA134" s="42"/>
      <c r="MB134" s="42"/>
      <c r="MC134" s="42"/>
      <c r="MD134" s="42"/>
      <c r="ME134" s="42"/>
      <c r="MF134" s="42"/>
      <c r="MG134" s="42"/>
      <c r="MH134" s="42"/>
      <c r="MI134" s="42"/>
      <c r="MJ134" s="42"/>
      <c r="MK134" s="42"/>
      <c r="ML134" s="42"/>
      <c r="MM134" s="42"/>
      <c r="MN134" s="42"/>
      <c r="MO134" s="42"/>
      <c r="MP134" s="42"/>
      <c r="MQ134" s="42"/>
      <c r="MR134" s="42"/>
      <c r="MS134" s="42"/>
      <c r="MT134" s="42"/>
      <c r="MU134" s="42"/>
      <c r="MV134" s="42"/>
      <c r="MW134" s="42"/>
      <c r="MX134" s="42"/>
      <c r="MY134" s="42"/>
      <c r="MZ134" s="42"/>
      <c r="NA134" s="42"/>
      <c r="NB134" s="42"/>
      <c r="NC134" s="42"/>
      <c r="ND134" s="42"/>
      <c r="NE134" s="42"/>
      <c r="NF134" s="42"/>
      <c r="NG134" s="42"/>
      <c r="NH134" s="42"/>
      <c r="NI134" s="42"/>
      <c r="NJ134" s="42"/>
      <c r="NK134" s="42"/>
      <c r="NL134" s="42"/>
      <c r="NM134" s="42"/>
      <c r="NN134" s="42"/>
      <c r="NO134" s="42"/>
      <c r="NP134" s="42"/>
      <c r="NQ134" s="42"/>
      <c r="NR134" s="42"/>
      <c r="NS134" s="42"/>
      <c r="NT134" s="42"/>
      <c r="NU134" s="42"/>
      <c r="NV134" s="42"/>
      <c r="NW134" s="42"/>
      <c r="NX134" s="42"/>
      <c r="NY134" s="42"/>
      <c r="NZ134" s="42"/>
      <c r="OA134" s="42"/>
      <c r="OB134" s="42"/>
      <c r="OC134" s="42"/>
      <c r="OD134" s="42"/>
      <c r="OE134" s="42"/>
      <c r="OF134" s="42"/>
      <c r="OG134" s="42"/>
      <c r="OH134" s="42"/>
      <c r="OI134" s="42"/>
      <c r="OJ134" s="42"/>
      <c r="OK134" s="42"/>
      <c r="OL134" s="42"/>
      <c r="OM134" s="42"/>
      <c r="ON134" s="42"/>
      <c r="OO134" s="42"/>
      <c r="OP134" s="42"/>
      <c r="OQ134" s="42"/>
      <c r="OR134" s="42"/>
      <c r="OS134" s="42"/>
      <c r="OT134" s="42"/>
      <c r="OU134" s="42"/>
      <c r="OV134" s="42"/>
      <c r="OW134" s="42"/>
      <c r="OX134" s="42"/>
      <c r="OY134" s="42"/>
      <c r="OZ134" s="42"/>
      <c r="PA134" s="42"/>
      <c r="PB134" s="42"/>
      <c r="PC134" s="42"/>
      <c r="PD134" s="42"/>
      <c r="PE134" s="42"/>
      <c r="PF134" s="42"/>
      <c r="PG134" s="42"/>
      <c r="PH134" s="42"/>
      <c r="PI134" s="42"/>
      <c r="PJ134" s="42"/>
      <c r="PK134" s="42"/>
      <c r="PL134" s="42"/>
      <c r="PM134" s="42"/>
      <c r="PN134" s="42"/>
      <c r="PO134" s="42"/>
      <c r="PP134" s="42"/>
      <c r="PQ134" s="42"/>
      <c r="PR134" s="42"/>
      <c r="PS134" s="42"/>
      <c r="PT134" s="42"/>
      <c r="PU134" s="42"/>
      <c r="PV134" s="42"/>
      <c r="PW134" s="42"/>
      <c r="PX134" s="42"/>
      <c r="PY134" s="42"/>
      <c r="PZ134" s="42"/>
      <c r="QA134" s="42"/>
      <c r="QB134" s="42"/>
      <c r="QC134" s="42"/>
      <c r="QD134" s="42"/>
      <c r="QE134" s="42"/>
      <c r="QF134" s="42"/>
      <c r="QG134" s="42"/>
      <c r="QH134" s="42"/>
      <c r="QI134" s="42"/>
      <c r="QJ134" s="42"/>
      <c r="QK134" s="42"/>
      <c r="QL134" s="42"/>
      <c r="QM134" s="42"/>
      <c r="QN134" s="42"/>
      <c r="QO134" s="42"/>
      <c r="QP134" s="42"/>
      <c r="QQ134" s="42"/>
      <c r="QR134" s="42"/>
      <c r="QS134" s="42"/>
      <c r="QT134" s="42"/>
      <c r="QU134" s="42"/>
      <c r="QV134" s="42"/>
      <c r="QW134" s="42"/>
      <c r="QX134" s="42"/>
      <c r="QY134" s="42"/>
      <c r="QZ134" s="42"/>
      <c r="RA134" s="42"/>
      <c r="RB134" s="42"/>
      <c r="RC134" s="42"/>
      <c r="RD134" s="42"/>
      <c r="RE134" s="42"/>
      <c r="RF134" s="42"/>
      <c r="RG134" s="42"/>
      <c r="RH134" s="42"/>
      <c r="RI134" s="42"/>
      <c r="RJ134" s="42"/>
      <c r="RK134" s="42"/>
      <c r="RL134" s="42"/>
      <c r="RM134" s="42"/>
      <c r="RN134" s="42"/>
      <c r="RO134" s="42"/>
      <c r="RP134" s="42"/>
      <c r="RQ134" s="42"/>
      <c r="RR134" s="42"/>
      <c r="RS134" s="42"/>
      <c r="RT134" s="42"/>
      <c r="RU134" s="42"/>
      <c r="RV134" s="42"/>
      <c r="RW134" s="42"/>
      <c r="RX134" s="42"/>
      <c r="RY134" s="42"/>
      <c r="RZ134" s="42"/>
      <c r="SA134" s="42"/>
      <c r="SB134" s="42"/>
      <c r="SC134" s="42"/>
      <c r="SD134" s="42"/>
      <c r="SE134" s="42"/>
      <c r="SF134" s="42"/>
      <c r="SG134" s="42"/>
      <c r="SH134" s="42"/>
      <c r="SI134" s="42"/>
      <c r="SJ134" s="42"/>
      <c r="SK134" s="42"/>
      <c r="SL134" s="42"/>
      <c r="SM134" s="42"/>
      <c r="SN134" s="42"/>
      <c r="SO134" s="42"/>
      <c r="SP134" s="42"/>
      <c r="SQ134" s="42"/>
      <c r="SR134" s="42"/>
      <c r="SS134" s="42"/>
      <c r="ST134" s="42"/>
      <c r="SU134" s="42"/>
      <c r="SV134" s="42"/>
      <c r="SW134" s="42"/>
      <c r="SX134" s="42"/>
      <c r="SY134" s="42"/>
      <c r="SZ134" s="42"/>
      <c r="TA134" s="42"/>
      <c r="TB134" s="42"/>
      <c r="TC134" s="42"/>
      <c r="TD134" s="42"/>
      <c r="TE134" s="42"/>
      <c r="TF134" s="42"/>
      <c r="TG134" s="42"/>
      <c r="TH134" s="42"/>
      <c r="TI134" s="42"/>
      <c r="TJ134" s="42"/>
      <c r="TK134" s="42"/>
      <c r="TL134" s="42"/>
      <c r="TM134" s="42"/>
      <c r="TN134" s="42"/>
      <c r="TO134" s="42"/>
      <c r="TP134" s="42"/>
      <c r="TQ134" s="42"/>
      <c r="TR134" s="42"/>
      <c r="TS134" s="42"/>
      <c r="TT134" s="42"/>
      <c r="TU134" s="42"/>
      <c r="TV134" s="42"/>
      <c r="TW134" s="42"/>
      <c r="TX134" s="42"/>
      <c r="TY134" s="42"/>
      <c r="TZ134" s="42"/>
      <c r="UA134" s="42"/>
      <c r="UB134" s="42"/>
      <c r="UC134" s="42"/>
      <c r="UD134" s="42"/>
      <c r="UE134" s="42"/>
      <c r="UF134" s="42"/>
      <c r="UG134" s="42"/>
      <c r="UH134" s="42"/>
      <c r="UI134" s="42"/>
      <c r="UJ134" s="42"/>
      <c r="UK134" s="42"/>
      <c r="UL134" s="42"/>
      <c r="UM134" s="42"/>
      <c r="UN134" s="42"/>
      <c r="UO134" s="42"/>
      <c r="UP134" s="42"/>
      <c r="UQ134" s="42"/>
      <c r="UR134" s="42"/>
      <c r="US134" s="42"/>
      <c r="UT134" s="42"/>
      <c r="UU134" s="42"/>
      <c r="UV134" s="42"/>
      <c r="UW134" s="42"/>
      <c r="UX134" s="42"/>
      <c r="UY134" s="42"/>
      <c r="UZ134" s="42"/>
      <c r="VA134" s="42"/>
      <c r="VB134" s="42"/>
      <c r="VC134" s="42"/>
      <c r="VD134" s="42"/>
      <c r="VE134" s="42"/>
      <c r="VF134" s="42"/>
      <c r="VG134" s="42"/>
      <c r="VH134" s="42"/>
      <c r="VI134" s="42"/>
      <c r="VJ134" s="42"/>
      <c r="VK134" s="42"/>
      <c r="VL134" s="42"/>
      <c r="VM134" s="42"/>
      <c r="VN134" s="42"/>
      <c r="VO134" s="42"/>
      <c r="VP134" s="42"/>
      <c r="VQ134" s="42"/>
      <c r="VR134" s="42"/>
      <c r="VS134" s="42"/>
      <c r="VT134" s="42"/>
      <c r="VU134" s="42"/>
      <c r="VV134" s="42"/>
      <c r="VW134" s="42"/>
      <c r="VX134" s="42"/>
      <c r="VY134" s="42"/>
      <c r="VZ134" s="42"/>
      <c r="WA134" s="42"/>
      <c r="WB134" s="42"/>
      <c r="WC134" s="42"/>
      <c r="WD134" s="42"/>
      <c r="WE134" s="42"/>
      <c r="WF134" s="42"/>
      <c r="WG134" s="42"/>
      <c r="WH134" s="42"/>
      <c r="WI134" s="42"/>
      <c r="WJ134" s="42"/>
      <c r="WK134" s="42"/>
      <c r="WL134" s="42"/>
      <c r="WM134" s="42"/>
      <c r="WN134" s="42"/>
      <c r="WO134" s="42"/>
      <c r="WP134" s="42"/>
      <c r="WQ134" s="42"/>
      <c r="WR134" s="42"/>
      <c r="WS134" s="42"/>
      <c r="WT134" s="42"/>
      <c r="WU134" s="42"/>
      <c r="WV134" s="42"/>
      <c r="WW134" s="42"/>
      <c r="WX134" s="42"/>
      <c r="WY134" s="42"/>
      <c r="WZ134" s="42"/>
      <c r="XA134" s="42"/>
      <c r="XB134" s="42"/>
      <c r="XC134" s="42"/>
      <c r="XD134" s="42"/>
      <c r="XE134" s="42"/>
      <c r="XF134" s="42"/>
      <c r="XG134" s="42"/>
      <c r="XH134" s="42"/>
      <c r="XI134" s="42"/>
      <c r="XJ134" s="42"/>
      <c r="XK134" s="42"/>
      <c r="XL134" s="42"/>
      <c r="XM134" s="42"/>
      <c r="XN134" s="42"/>
      <c r="XO134" s="42"/>
      <c r="XP134" s="42"/>
      <c r="XQ134" s="42"/>
      <c r="XR134" s="42"/>
      <c r="XS134" s="42"/>
      <c r="XT134" s="42"/>
      <c r="XU134" s="42"/>
      <c r="XV134" s="42"/>
      <c r="XW134" s="42"/>
      <c r="XX134" s="42"/>
      <c r="XY134" s="42"/>
      <c r="XZ134" s="42"/>
      <c r="YA134" s="42"/>
      <c r="YB134" s="42"/>
      <c r="YC134" s="42"/>
      <c r="YD134" s="42"/>
      <c r="YE134" s="42"/>
      <c r="YF134" s="42"/>
      <c r="YG134" s="42"/>
      <c r="YH134" s="42"/>
      <c r="YI134" s="42"/>
      <c r="YJ134" s="42"/>
      <c r="YK134" s="42"/>
      <c r="YL134" s="42"/>
      <c r="YM134" s="42"/>
      <c r="YN134" s="42"/>
      <c r="YO134" s="42"/>
      <c r="YP134" s="42"/>
      <c r="YQ134" s="42"/>
      <c r="YR134" s="42"/>
      <c r="YS134" s="42"/>
      <c r="YT134" s="42"/>
      <c r="YU134" s="42"/>
      <c r="YV134" s="42"/>
      <c r="YW134" s="42"/>
      <c r="YX134" s="42"/>
      <c r="YY134" s="42"/>
      <c r="YZ134" s="42"/>
      <c r="ZA134" s="42"/>
      <c r="ZB134" s="42"/>
      <c r="ZC134" s="42"/>
      <c r="ZD134" s="42"/>
      <c r="ZE134" s="42"/>
      <c r="ZF134" s="42"/>
      <c r="ZG134" s="42"/>
      <c r="ZH134" s="42"/>
      <c r="ZI134" s="42"/>
      <c r="ZJ134" s="42"/>
      <c r="ZK134" s="42"/>
      <c r="ZL134" s="42"/>
      <c r="ZM134" s="42"/>
      <c r="ZN134" s="42"/>
      <c r="ZO134" s="42"/>
      <c r="ZP134" s="42"/>
      <c r="ZQ134" s="42"/>
      <c r="ZR134" s="42"/>
      <c r="ZS134" s="42"/>
      <c r="ZT134" s="42"/>
      <c r="ZU134" s="42"/>
      <c r="ZV134" s="42"/>
      <c r="ZW134" s="42"/>
      <c r="ZX134" s="42"/>
      <c r="ZY134" s="42"/>
      <c r="ZZ134" s="42"/>
      <c r="AAA134" s="42"/>
      <c r="AAB134" s="42"/>
      <c r="AAC134" s="42"/>
      <c r="AAD134" s="42"/>
      <c r="AAE134" s="42"/>
      <c r="AAF134" s="42"/>
      <c r="AAG134" s="42"/>
      <c r="AAH134" s="42"/>
      <c r="AAI134" s="42"/>
      <c r="AAJ134" s="42"/>
      <c r="AAK134" s="42"/>
      <c r="AAL134" s="42"/>
      <c r="AAM134" s="42"/>
      <c r="AAN134" s="42"/>
      <c r="AAO134" s="42"/>
      <c r="AAP134" s="42"/>
      <c r="AAQ134" s="42"/>
      <c r="AAR134" s="42"/>
      <c r="AAS134" s="42"/>
      <c r="AAT134" s="42"/>
      <c r="AAU134" s="42"/>
      <c r="AAV134" s="42"/>
      <c r="AAW134" s="42"/>
      <c r="AAX134" s="42"/>
      <c r="AAY134" s="42"/>
      <c r="AAZ134" s="42"/>
      <c r="ABA134" s="42"/>
      <c r="ABB134" s="42"/>
      <c r="ABC134" s="42"/>
      <c r="ABD134" s="42"/>
      <c r="ABE134" s="42"/>
      <c r="ABF134" s="42"/>
      <c r="ABG134" s="42"/>
      <c r="ABH134" s="42"/>
      <c r="ABI134" s="42"/>
      <c r="ABJ134" s="42"/>
      <c r="ABK134" s="42"/>
      <c r="ABL134" s="42"/>
      <c r="ABM134" s="42"/>
      <c r="ABN134" s="42"/>
      <c r="ABO134" s="42"/>
      <c r="ABP134" s="42"/>
      <c r="ABQ134" s="42"/>
      <c r="ABR134" s="42"/>
      <c r="ABS134" s="42"/>
      <c r="ABT134" s="42"/>
      <c r="ABU134" s="42"/>
      <c r="ABV134" s="42"/>
      <c r="ABW134" s="42"/>
      <c r="ABX134" s="42"/>
      <c r="ABY134" s="42"/>
      <c r="ABZ134" s="42"/>
      <c r="ACA134" s="42"/>
      <c r="ACB134" s="42"/>
      <c r="ACC134" s="42"/>
      <c r="ACD134" s="42"/>
      <c r="ACE134" s="42"/>
      <c r="ACF134" s="42"/>
      <c r="ACG134" s="42"/>
      <c r="ACH134" s="42"/>
      <c r="ACI134" s="42"/>
      <c r="ACJ134" s="42"/>
      <c r="ACK134" s="42"/>
      <c r="ACL134" s="42"/>
      <c r="ACM134" s="42"/>
      <c r="ACN134" s="42"/>
      <c r="ACO134" s="42"/>
      <c r="ACP134" s="42"/>
      <c r="ACQ134" s="42"/>
      <c r="ACR134" s="42"/>
      <c r="ACS134" s="42"/>
      <c r="ACT134" s="42"/>
      <c r="ACU134" s="42"/>
      <c r="ACV134" s="42"/>
      <c r="ACW134" s="42"/>
      <c r="ACX134" s="42"/>
      <c r="ACY134" s="42"/>
      <c r="ACZ134" s="42"/>
      <c r="ADA134" s="42"/>
      <c r="ADB134" s="42"/>
      <c r="ADC134" s="42"/>
      <c r="ADD134" s="42"/>
      <c r="ADE134" s="42"/>
      <c r="ADF134" s="42"/>
      <c r="ADG134" s="42"/>
      <c r="ADH134" s="42"/>
      <c r="ADI134" s="42"/>
      <c r="ADJ134" s="42"/>
      <c r="ADK134" s="42"/>
      <c r="ADL134" s="42"/>
      <c r="ADM134" s="42"/>
      <c r="ADN134" s="42"/>
      <c r="ADO134" s="42"/>
      <c r="ADP134" s="42"/>
      <c r="ADQ134" s="42"/>
      <c r="ADR134" s="42"/>
      <c r="ADS134" s="42"/>
      <c r="ADT134" s="42"/>
      <c r="ADU134" s="42"/>
      <c r="ADV134" s="42"/>
      <c r="ADW134" s="42"/>
      <c r="ADX134" s="42"/>
      <c r="ADY134" s="42"/>
      <c r="ADZ134" s="42"/>
      <c r="AEA134" s="42"/>
      <c r="AEB134" s="42"/>
      <c r="AEC134" s="42"/>
      <c r="AED134" s="42"/>
      <c r="AEE134" s="42"/>
      <c r="AEF134" s="42"/>
      <c r="AEG134" s="42"/>
      <c r="AEH134" s="42"/>
      <c r="AEI134" s="42"/>
      <c r="AEJ134" s="42"/>
      <c r="AEK134" s="42"/>
      <c r="AEL134" s="42"/>
      <c r="AEM134" s="42"/>
      <c r="AEN134" s="42"/>
      <c r="AEO134" s="42"/>
      <c r="AEP134" s="42"/>
      <c r="AEQ134" s="42"/>
      <c r="AER134" s="42"/>
      <c r="AES134" s="42"/>
      <c r="AET134" s="42"/>
      <c r="AEU134" s="42"/>
      <c r="AEV134" s="42"/>
      <c r="AEW134" s="42"/>
      <c r="AEX134" s="42"/>
      <c r="AEY134" s="42"/>
      <c r="AEZ134" s="42"/>
      <c r="AFA134" s="42"/>
      <c r="AFB134" s="42"/>
      <c r="AFC134" s="42"/>
      <c r="AFD134" s="42"/>
      <c r="AFE134" s="42"/>
      <c r="AFF134" s="42"/>
      <c r="AFG134" s="42"/>
      <c r="AFH134" s="42"/>
      <c r="AFI134" s="42"/>
      <c r="AFJ134" s="42"/>
      <c r="AFK134" s="42"/>
      <c r="AFL134" s="42"/>
      <c r="AFM134" s="42"/>
      <c r="AFN134" s="42"/>
      <c r="AFO134" s="42"/>
      <c r="AFP134" s="42"/>
      <c r="AFQ134" s="42"/>
      <c r="AFR134" s="42"/>
      <c r="AFS134" s="42"/>
      <c r="AFT134" s="42"/>
      <c r="AFU134" s="42"/>
      <c r="AFV134" s="42"/>
      <c r="AFW134" s="42"/>
      <c r="AFX134" s="42"/>
      <c r="AFY134" s="42"/>
      <c r="AFZ134" s="42"/>
      <c r="AGA134" s="42"/>
      <c r="AGB134" s="42"/>
      <c r="AGC134" s="42"/>
      <c r="AGD134" s="42"/>
      <c r="AGE134" s="42"/>
      <c r="AGF134" s="42"/>
      <c r="AGG134" s="42"/>
      <c r="AGH134" s="42"/>
      <c r="AGI134" s="42"/>
      <c r="AGJ134" s="42"/>
      <c r="AGK134" s="42"/>
      <c r="AGL134" s="42"/>
      <c r="AGM134" s="42"/>
      <c r="AGN134" s="42"/>
      <c r="AGO134" s="42"/>
      <c r="AGP134" s="42"/>
      <c r="AGQ134" s="42"/>
      <c r="AGR134" s="42"/>
      <c r="AGS134" s="42"/>
      <c r="AGT134" s="42"/>
      <c r="AGU134" s="42"/>
      <c r="AGV134" s="42"/>
      <c r="AGW134" s="42"/>
      <c r="AGX134" s="42"/>
      <c r="AGY134" s="42"/>
      <c r="AGZ134" s="42"/>
      <c r="AHA134" s="42"/>
      <c r="AHB134" s="42"/>
      <c r="AHC134" s="42"/>
      <c r="AHD134" s="42"/>
      <c r="AHE134" s="42"/>
      <c r="AHF134" s="42"/>
      <c r="AHG134" s="42"/>
      <c r="AHH134" s="42"/>
      <c r="AHI134" s="42"/>
      <c r="AHJ134" s="42"/>
      <c r="AHK134" s="42"/>
      <c r="AHL134" s="42"/>
      <c r="AHM134" s="42"/>
      <c r="AHN134" s="42"/>
      <c r="AHO134" s="42"/>
      <c r="AHP134" s="42"/>
      <c r="AHQ134" s="42"/>
      <c r="AHR134" s="42"/>
      <c r="AHS134" s="42"/>
      <c r="AHT134" s="42"/>
      <c r="AHU134" s="42"/>
      <c r="AHV134" s="42"/>
      <c r="AHW134" s="42"/>
      <c r="AHX134" s="42"/>
      <c r="AHY134" s="42"/>
      <c r="AHZ134" s="42"/>
      <c r="AIA134" s="42"/>
      <c r="AIB134" s="42"/>
      <c r="AIC134" s="42"/>
      <c r="AID134" s="42"/>
      <c r="AIE134" s="42"/>
      <c r="AIF134" s="42"/>
      <c r="AIG134" s="42"/>
      <c r="AIH134" s="42"/>
      <c r="AII134" s="42"/>
      <c r="AIJ134" s="42"/>
      <c r="AIK134" s="42"/>
      <c r="AIL134" s="42"/>
      <c r="AIM134" s="42"/>
      <c r="AIN134" s="42"/>
      <c r="AIO134" s="42"/>
      <c r="AIP134" s="42"/>
      <c r="AIQ134" s="42"/>
      <c r="AIR134" s="42"/>
      <c r="AIS134" s="42"/>
      <c r="AIT134" s="42"/>
      <c r="AIU134" s="42"/>
      <c r="AIV134" s="42"/>
      <c r="AIW134" s="42"/>
      <c r="AIX134" s="42"/>
      <c r="AIY134" s="42"/>
      <c r="AIZ134" s="42"/>
      <c r="AJA134" s="42"/>
      <c r="AJB134" s="42"/>
      <c r="AJC134" s="42"/>
      <c r="AJD134" s="42"/>
      <c r="AJE134" s="42"/>
      <c r="AJF134" s="42"/>
      <c r="AJG134" s="42"/>
      <c r="AJH134" s="42"/>
      <c r="AJI134" s="42"/>
      <c r="AJJ134" s="42"/>
      <c r="AJK134" s="42"/>
      <c r="AJL134" s="42"/>
      <c r="AJM134" s="42"/>
      <c r="AJN134" s="42"/>
      <c r="AJO134" s="42"/>
      <c r="AJP134" s="42"/>
      <c r="AJQ134" s="42"/>
      <c r="AJR134" s="42"/>
      <c r="AJS134" s="42"/>
      <c r="AJT134" s="42"/>
      <c r="AJU134" s="42"/>
      <c r="AJV134" s="42"/>
      <c r="AJW134" s="42"/>
      <c r="AJX134" s="42"/>
      <c r="AJY134" s="42"/>
      <c r="AJZ134" s="42"/>
      <c r="AKA134" s="42"/>
      <c r="AKB134" s="42"/>
      <c r="AKC134" s="42"/>
      <c r="AKD134" s="42"/>
      <c r="AKE134" s="42"/>
      <c r="AKF134" s="42"/>
      <c r="AKG134" s="42"/>
      <c r="AKH134" s="42"/>
      <c r="AKI134" s="42"/>
      <c r="AKJ134" s="42"/>
      <c r="AKK134" s="42"/>
      <c r="AKL134" s="42"/>
      <c r="AKM134" s="42"/>
      <c r="AKN134" s="42"/>
      <c r="AKO134" s="42"/>
      <c r="AKP134" s="42"/>
      <c r="AKQ134" s="42"/>
      <c r="AKR134" s="42"/>
      <c r="AKS134" s="42"/>
      <c r="AKT134" s="42"/>
      <c r="AKU134" s="42"/>
      <c r="AKV134" s="42"/>
      <c r="AKW134" s="42"/>
      <c r="AKX134" s="42"/>
      <c r="AKY134" s="42"/>
      <c r="AKZ134" s="42"/>
      <c r="ALA134" s="42"/>
      <c r="ALB134" s="42"/>
      <c r="ALC134" s="42"/>
      <c r="ALD134" s="42"/>
      <c r="ALE134" s="42"/>
      <c r="ALF134" s="42"/>
      <c r="ALG134" s="42"/>
      <c r="ALH134" s="42"/>
      <c r="ALI134" s="42"/>
      <c r="ALJ134" s="42"/>
      <c r="ALK134" s="42"/>
      <c r="ALL134" s="42"/>
      <c r="ALM134" s="42"/>
      <c r="ALN134" s="42"/>
      <c r="ALO134" s="42"/>
      <c r="ALP134" s="42"/>
      <c r="ALQ134" s="42"/>
      <c r="ALR134" s="42"/>
      <c r="ALS134" s="42"/>
      <c r="ALT134" s="42"/>
      <c r="ALU134" s="42"/>
      <c r="ALV134" s="42"/>
      <c r="ALW134" s="42"/>
      <c r="ALX134" s="42"/>
      <c r="ALY134" s="42"/>
      <c r="ALZ134" s="42"/>
      <c r="AMA134" s="42"/>
      <c r="AMB134" s="42"/>
      <c r="AMC134" s="42"/>
      <c r="AMD134" s="42"/>
      <c r="AME134" s="42"/>
      <c r="AMF134" s="42"/>
      <c r="AMG134" s="42"/>
      <c r="AMH134" s="42"/>
      <c r="AMI134" s="42"/>
      <c r="AMJ134" s="42"/>
      <c r="AMK134" s="42"/>
      <c r="AML134" s="42"/>
      <c r="AMM134" s="42"/>
      <c r="AMN134" s="42"/>
      <c r="AMO134" s="42"/>
      <c r="AMP134" s="42"/>
      <c r="AMQ134" s="42"/>
      <c r="AMR134" s="42"/>
      <c r="AMS134" s="42"/>
      <c r="AMT134" s="42"/>
      <c r="AMU134" s="42"/>
      <c r="AMV134" s="42"/>
      <c r="AMW134" s="42"/>
      <c r="AMX134" s="42"/>
      <c r="AMY134" s="42"/>
      <c r="AMZ134" s="42"/>
      <c r="ANA134" s="42"/>
      <c r="ANB134" s="42"/>
      <c r="ANC134" s="42"/>
      <c r="AND134" s="42"/>
      <c r="ANE134" s="42"/>
      <c r="ANF134" s="42"/>
      <c r="ANG134" s="42"/>
      <c r="ANH134" s="42"/>
      <c r="ANI134" s="42"/>
      <c r="ANJ134" s="42"/>
      <c r="ANK134" s="42"/>
      <c r="ANL134" s="42"/>
      <c r="ANM134" s="42"/>
      <c r="ANN134" s="42"/>
      <c r="ANO134" s="42"/>
      <c r="ANP134" s="42"/>
      <c r="ANQ134" s="42"/>
      <c r="ANR134" s="42"/>
      <c r="ANS134" s="42"/>
      <c r="ANT134" s="42"/>
      <c r="ANU134" s="42"/>
      <c r="ANV134" s="42"/>
      <c r="ANW134" s="42"/>
      <c r="ANX134" s="42"/>
      <c r="ANY134" s="42"/>
      <c r="ANZ134" s="42"/>
      <c r="AOA134" s="42"/>
      <c r="AOB134" s="42"/>
      <c r="AOC134" s="42"/>
      <c r="AOD134" s="42"/>
      <c r="AOE134" s="42"/>
      <c r="AOF134" s="42"/>
      <c r="AOG134" s="42"/>
      <c r="AOH134" s="42"/>
      <c r="AOI134" s="42"/>
      <c r="AOJ134" s="42"/>
      <c r="AOK134" s="42"/>
      <c r="AOL134" s="42"/>
      <c r="AOM134" s="42"/>
      <c r="AON134" s="42"/>
      <c r="AOO134" s="42"/>
      <c r="AOP134" s="42"/>
      <c r="AOQ134" s="42"/>
      <c r="AOR134" s="42"/>
      <c r="AOS134" s="42"/>
      <c r="AOT134" s="42"/>
      <c r="AOU134" s="42"/>
      <c r="AOV134" s="42"/>
      <c r="AOW134" s="42"/>
      <c r="AOX134" s="42"/>
      <c r="AOY134" s="42"/>
      <c r="AOZ134" s="42"/>
      <c r="APA134" s="42"/>
      <c r="APB134" s="42"/>
      <c r="APC134" s="42"/>
      <c r="APD134" s="42"/>
      <c r="APE134" s="42"/>
      <c r="APF134" s="42"/>
      <c r="APG134" s="42"/>
      <c r="APH134" s="42"/>
      <c r="API134" s="42"/>
      <c r="APJ134" s="42"/>
      <c r="APK134" s="42"/>
      <c r="APL134" s="42"/>
      <c r="APM134" s="42"/>
      <c r="APN134" s="42"/>
      <c r="APO134" s="42"/>
      <c r="APP134" s="42"/>
      <c r="APQ134" s="42"/>
      <c r="APR134" s="42"/>
      <c r="APS134" s="42"/>
      <c r="APT134" s="42"/>
      <c r="APU134" s="42"/>
      <c r="APV134" s="42"/>
      <c r="APW134" s="42"/>
      <c r="APX134" s="42"/>
      <c r="APY134" s="42"/>
      <c r="APZ134" s="42"/>
      <c r="AQA134" s="42"/>
      <c r="AQB134" s="42"/>
      <c r="AQC134" s="42"/>
      <c r="AQD134" s="42"/>
      <c r="AQE134" s="42"/>
      <c r="AQF134" s="42"/>
      <c r="AQG134" s="42"/>
      <c r="AQH134" s="42"/>
      <c r="AQI134" s="42"/>
      <c r="AQJ134" s="42"/>
      <c r="AQK134" s="42"/>
      <c r="AQL134" s="42"/>
      <c r="AQM134" s="42"/>
      <c r="AQN134" s="42"/>
      <c r="AQO134" s="42"/>
      <c r="AQP134" s="42"/>
      <c r="AQQ134" s="42"/>
      <c r="AQR134" s="42"/>
      <c r="AQS134" s="42"/>
      <c r="AQT134" s="42"/>
      <c r="AQU134" s="42"/>
      <c r="AQV134" s="42"/>
      <c r="AQW134" s="42"/>
      <c r="AQX134" s="42"/>
      <c r="AQY134" s="42"/>
      <c r="AQZ134" s="42"/>
      <c r="ARA134" s="42"/>
      <c r="ARB134" s="42"/>
      <c r="ARC134" s="42"/>
      <c r="ARD134" s="42"/>
      <c r="ARE134" s="42"/>
      <c r="ARF134" s="42"/>
      <c r="ARG134" s="42"/>
      <c r="ARH134" s="42"/>
      <c r="ARI134" s="42"/>
      <c r="ARJ134" s="42"/>
      <c r="ARK134" s="42"/>
      <c r="ARL134" s="42"/>
      <c r="ARM134" s="42"/>
      <c r="ARN134" s="42"/>
      <c r="ARO134" s="42"/>
      <c r="ARP134" s="42"/>
      <c r="ARQ134" s="42"/>
      <c r="ARR134" s="42"/>
      <c r="ARS134" s="42"/>
      <c r="ART134" s="42"/>
      <c r="ARU134" s="42"/>
      <c r="ARV134" s="42"/>
      <c r="ARW134" s="42"/>
      <c r="ARX134" s="42"/>
      <c r="ARY134" s="42"/>
      <c r="ARZ134" s="42"/>
      <c r="ASA134" s="42"/>
      <c r="ASB134" s="42"/>
      <c r="ASC134" s="42"/>
      <c r="ASD134" s="42"/>
      <c r="ASE134" s="42"/>
      <c r="ASF134" s="42"/>
      <c r="ASG134" s="42"/>
      <c r="ASH134" s="42"/>
      <c r="ASI134" s="42"/>
      <c r="ASJ134" s="42"/>
      <c r="ASK134" s="42"/>
      <c r="ASL134" s="42"/>
      <c r="ASM134" s="42"/>
      <c r="ASN134" s="42"/>
      <c r="ASO134" s="42"/>
      <c r="ASP134" s="42"/>
      <c r="ASQ134" s="42"/>
      <c r="ASR134" s="42"/>
      <c r="ASS134" s="42"/>
      <c r="AST134" s="42"/>
      <c r="ASU134" s="42"/>
      <c r="ASV134" s="42"/>
      <c r="ASW134" s="42"/>
      <c r="ASX134" s="42"/>
      <c r="ASY134" s="42"/>
      <c r="ASZ134" s="42"/>
      <c r="ATA134" s="42"/>
      <c r="ATB134" s="42"/>
      <c r="ATC134" s="42"/>
      <c r="ATD134" s="42"/>
      <c r="ATE134" s="42"/>
      <c r="ATF134" s="42"/>
      <c r="ATG134" s="42"/>
      <c r="ATH134" s="42"/>
      <c r="ATI134" s="42"/>
      <c r="ATJ134" s="42"/>
      <c r="ATK134" s="42"/>
      <c r="ATL134" s="42"/>
      <c r="ATM134" s="42"/>
      <c r="ATN134" s="42"/>
      <c r="ATO134" s="42"/>
      <c r="ATP134" s="42"/>
      <c r="ATQ134" s="42"/>
      <c r="ATR134" s="42"/>
      <c r="ATS134" s="42"/>
      <c r="ATT134" s="42"/>
      <c r="ATU134" s="42"/>
      <c r="ATV134" s="42"/>
      <c r="ATW134" s="42"/>
      <c r="ATX134" s="42"/>
      <c r="ATY134" s="42"/>
      <c r="ATZ134" s="42"/>
      <c r="AUA134" s="42"/>
      <c r="AUB134" s="42"/>
      <c r="AUC134" s="42"/>
      <c r="AUD134" s="42"/>
      <c r="AUE134" s="42"/>
      <c r="AUF134" s="42"/>
      <c r="AUG134" s="42"/>
      <c r="AUH134" s="42"/>
      <c r="AUI134" s="42"/>
      <c r="AUJ134" s="42"/>
      <c r="AUK134" s="42"/>
      <c r="AUL134" s="42"/>
      <c r="AUM134" s="42"/>
      <c r="AUN134" s="42"/>
      <c r="AUO134" s="42"/>
      <c r="AUP134" s="42"/>
      <c r="AUQ134" s="42"/>
      <c r="AUR134" s="42"/>
      <c r="AUS134" s="42"/>
      <c r="AUT134" s="42"/>
      <c r="AUU134" s="42"/>
      <c r="AUV134" s="42"/>
      <c r="AUW134" s="42"/>
      <c r="AUX134" s="42"/>
      <c r="AUY134" s="42"/>
      <c r="AUZ134" s="42"/>
      <c r="AVA134" s="42"/>
      <c r="AVB134" s="42"/>
      <c r="AVC134" s="42"/>
      <c r="AVD134" s="42"/>
      <c r="AVE134" s="42"/>
      <c r="AVF134" s="42"/>
      <c r="AVG134" s="42"/>
      <c r="AVH134" s="42"/>
      <c r="AVI134" s="42"/>
      <c r="AVJ134" s="42"/>
      <c r="AVK134" s="42"/>
      <c r="AVL134" s="42"/>
      <c r="AVM134" s="42"/>
      <c r="AVN134" s="42"/>
      <c r="AVO134" s="42"/>
      <c r="AVP134" s="42"/>
      <c r="AVQ134" s="42"/>
      <c r="AVR134" s="42"/>
      <c r="AVS134" s="42"/>
      <c r="AVT134" s="42"/>
      <c r="AVU134" s="42"/>
      <c r="AVV134" s="42"/>
      <c r="AVW134" s="42"/>
      <c r="AVX134" s="42"/>
      <c r="AVY134" s="42"/>
      <c r="AVZ134" s="42"/>
      <c r="AWA134" s="42"/>
      <c r="AWB134" s="42"/>
      <c r="AWC134" s="42"/>
      <c r="AWD134" s="42"/>
      <c r="AWE134" s="42"/>
      <c r="AWF134" s="42"/>
      <c r="AWG134" s="42"/>
      <c r="AWH134" s="42"/>
      <c r="AWI134" s="42"/>
      <c r="AWJ134" s="42"/>
      <c r="AWK134" s="42"/>
      <c r="AWL134" s="42"/>
      <c r="AWM134" s="42"/>
      <c r="AWN134" s="42"/>
      <c r="AWO134" s="42"/>
      <c r="AWP134" s="42"/>
      <c r="AWQ134" s="42"/>
      <c r="AWR134" s="42"/>
      <c r="AWS134" s="42"/>
      <c r="AWT134" s="42"/>
      <c r="AWU134" s="42"/>
      <c r="AWV134" s="42"/>
      <c r="AWW134" s="42"/>
      <c r="AWX134" s="42"/>
      <c r="AWY134" s="42"/>
      <c r="AWZ134" s="42"/>
      <c r="AXA134" s="42"/>
      <c r="AXB134" s="42"/>
      <c r="AXC134" s="42"/>
      <c r="AXD134" s="42"/>
      <c r="AXE134" s="42"/>
      <c r="AXF134" s="42"/>
      <c r="AXG134" s="42"/>
      <c r="AXH134" s="42"/>
      <c r="AXI134" s="42"/>
      <c r="AXJ134" s="42"/>
      <c r="AXK134" s="42"/>
      <c r="AXL134" s="42"/>
      <c r="AXM134" s="42"/>
      <c r="AXN134" s="42"/>
      <c r="AXO134" s="42"/>
      <c r="AXP134" s="42"/>
      <c r="AXQ134" s="42"/>
      <c r="AXR134" s="42"/>
      <c r="AXS134" s="42"/>
      <c r="AXT134" s="42"/>
      <c r="AXU134" s="42"/>
      <c r="AXV134" s="42"/>
      <c r="AXW134" s="42"/>
      <c r="AXX134" s="42"/>
      <c r="AXY134" s="42"/>
      <c r="AXZ134" s="42"/>
      <c r="AYA134" s="42"/>
      <c r="AYB134" s="42"/>
      <c r="AYC134" s="42"/>
      <c r="AYD134" s="42"/>
      <c r="AYE134" s="42"/>
      <c r="AYF134" s="42"/>
      <c r="AYG134" s="42"/>
      <c r="AYH134" s="42"/>
      <c r="AYI134" s="42"/>
      <c r="AYJ134" s="42"/>
      <c r="AYK134" s="42"/>
      <c r="AYL134" s="42"/>
      <c r="AYM134" s="42"/>
      <c r="AYN134" s="42"/>
      <c r="AYO134" s="42"/>
      <c r="AYP134" s="42"/>
      <c r="AYQ134" s="42"/>
      <c r="AYR134" s="42"/>
      <c r="AYS134" s="42"/>
      <c r="AYT134" s="42"/>
      <c r="AYU134" s="42"/>
      <c r="AYV134" s="42"/>
      <c r="AYW134" s="42"/>
      <c r="AYX134" s="42"/>
      <c r="AYY134" s="42"/>
      <c r="AYZ134" s="42"/>
      <c r="AZA134" s="42"/>
      <c r="AZB134" s="42"/>
      <c r="AZC134" s="42"/>
      <c r="AZD134" s="42"/>
      <c r="AZE134" s="42"/>
      <c r="AZF134" s="42"/>
      <c r="AZG134" s="42"/>
      <c r="AZH134" s="42"/>
      <c r="AZI134" s="42"/>
      <c r="AZJ134" s="42"/>
      <c r="AZK134" s="42"/>
      <c r="AZL134" s="42"/>
      <c r="AZM134" s="42"/>
      <c r="AZN134" s="42"/>
      <c r="AZO134" s="42"/>
      <c r="AZP134" s="42"/>
      <c r="AZQ134" s="42"/>
      <c r="AZR134" s="42"/>
      <c r="AZS134" s="42"/>
      <c r="AZT134" s="42"/>
      <c r="AZU134" s="42"/>
      <c r="AZV134" s="42"/>
      <c r="AZW134" s="42"/>
      <c r="AZX134" s="42"/>
      <c r="AZY134" s="42"/>
      <c r="AZZ134" s="42"/>
      <c r="BAA134" s="42"/>
      <c r="BAB134" s="42"/>
      <c r="BAC134" s="42"/>
      <c r="BAD134" s="42"/>
      <c r="BAE134" s="42"/>
      <c r="BAF134" s="42"/>
      <c r="BAG134" s="42"/>
      <c r="BAH134" s="42"/>
      <c r="BAI134" s="42"/>
      <c r="BAJ134" s="42"/>
      <c r="BAK134" s="42"/>
      <c r="BAL134" s="42"/>
      <c r="BAM134" s="42"/>
      <c r="BAN134" s="42"/>
      <c r="BAO134" s="42"/>
      <c r="BAP134" s="42"/>
      <c r="BAQ134" s="42"/>
      <c r="BAR134" s="42"/>
      <c r="BAS134" s="42"/>
      <c r="BAT134" s="42"/>
      <c r="BAU134" s="42"/>
      <c r="BAV134" s="42"/>
      <c r="BAW134" s="42"/>
      <c r="BAX134" s="42"/>
      <c r="BAY134" s="42"/>
      <c r="BAZ134" s="42"/>
      <c r="BBA134" s="42"/>
      <c r="BBB134" s="42"/>
      <c r="BBC134" s="42"/>
      <c r="BBD134" s="42"/>
      <c r="BBE134" s="42"/>
      <c r="BBF134" s="42"/>
      <c r="BBG134" s="42"/>
      <c r="BBH134" s="42"/>
      <c r="BBI134" s="42"/>
      <c r="BBJ134" s="42"/>
      <c r="BBK134" s="42"/>
      <c r="BBL134" s="42"/>
      <c r="BBM134" s="42"/>
      <c r="BBN134" s="42"/>
      <c r="BBO134" s="42"/>
      <c r="BBP134" s="42"/>
      <c r="BBQ134" s="42"/>
      <c r="BBR134" s="42"/>
      <c r="BBS134" s="42"/>
      <c r="BBT134" s="42"/>
      <c r="BBU134" s="42"/>
      <c r="BBV134" s="42"/>
      <c r="BBW134" s="42"/>
      <c r="BBX134" s="42"/>
      <c r="BBY134" s="42"/>
      <c r="BBZ134" s="42"/>
      <c r="BCA134" s="42"/>
      <c r="BCB134" s="42"/>
      <c r="BCC134" s="42"/>
      <c r="BCD134" s="42"/>
      <c r="BCE134" s="42"/>
      <c r="BCF134" s="42"/>
      <c r="BCG134" s="42"/>
      <c r="BCH134" s="42"/>
      <c r="BCI134" s="42"/>
      <c r="BCJ134" s="42"/>
      <c r="BCK134" s="42"/>
      <c r="BCL134" s="42"/>
      <c r="BCM134" s="42"/>
      <c r="BCN134" s="42"/>
      <c r="BCO134" s="42"/>
      <c r="BCP134" s="42"/>
      <c r="BCQ134" s="42"/>
      <c r="BCR134" s="42"/>
      <c r="BCS134" s="42"/>
      <c r="BCT134" s="42"/>
      <c r="BCU134" s="42"/>
      <c r="BCV134" s="42"/>
      <c r="BCW134" s="42"/>
      <c r="BCX134" s="42"/>
      <c r="BCY134" s="42"/>
      <c r="BCZ134" s="42"/>
      <c r="BDA134" s="42"/>
      <c r="BDB134" s="42"/>
      <c r="BDC134" s="42"/>
      <c r="BDD134" s="42"/>
      <c r="BDE134" s="42"/>
      <c r="BDF134" s="42"/>
      <c r="BDG134" s="42"/>
      <c r="BDH134" s="42"/>
      <c r="BDI134" s="42"/>
      <c r="BDJ134" s="42"/>
      <c r="BDK134" s="42"/>
      <c r="BDL134" s="42"/>
      <c r="BDM134" s="42"/>
      <c r="BDN134" s="42"/>
      <c r="BDO134" s="42"/>
      <c r="BDP134" s="42"/>
      <c r="BDQ134" s="42"/>
      <c r="BDR134" s="42"/>
      <c r="BDS134" s="42"/>
      <c r="BDT134" s="42"/>
      <c r="BDU134" s="42"/>
      <c r="BDV134" s="42"/>
      <c r="BDW134" s="42"/>
      <c r="BDX134" s="42"/>
      <c r="BDY134" s="42"/>
      <c r="BDZ134" s="42"/>
      <c r="BEA134" s="42"/>
      <c r="BEB134" s="42"/>
      <c r="BEC134" s="42"/>
      <c r="BED134" s="42"/>
      <c r="BEE134" s="42"/>
      <c r="BEF134" s="42"/>
      <c r="BEG134" s="42"/>
      <c r="BEH134" s="42"/>
      <c r="BEI134" s="42"/>
      <c r="BEJ134" s="42"/>
      <c r="BEK134" s="42"/>
      <c r="BEL134" s="42"/>
      <c r="BEM134" s="42"/>
      <c r="BEN134" s="42"/>
      <c r="BEO134" s="42"/>
      <c r="BEP134" s="42"/>
      <c r="BEQ134" s="42"/>
      <c r="BER134" s="42"/>
      <c r="BES134" s="42"/>
      <c r="BET134" s="42"/>
      <c r="BEU134" s="42"/>
      <c r="BEV134" s="42"/>
      <c r="BEW134" s="42"/>
      <c r="BEX134" s="42"/>
      <c r="BEY134" s="42"/>
      <c r="BEZ134" s="42"/>
      <c r="BFA134" s="42"/>
      <c r="BFB134" s="42"/>
      <c r="BFC134" s="42"/>
      <c r="BFD134" s="42"/>
      <c r="BFE134" s="42"/>
      <c r="BFF134" s="42"/>
      <c r="BFG134" s="42"/>
      <c r="BFH134" s="42"/>
      <c r="BFI134" s="42"/>
      <c r="BFJ134" s="42"/>
      <c r="BFK134" s="42"/>
      <c r="BFL134" s="42"/>
      <c r="BFM134" s="42"/>
      <c r="BFN134" s="42"/>
      <c r="BFO134" s="42"/>
      <c r="BFP134" s="42"/>
      <c r="BFQ134" s="42"/>
      <c r="BFR134" s="42"/>
      <c r="BFS134" s="42"/>
      <c r="BFT134" s="42"/>
      <c r="BFU134" s="42"/>
      <c r="BFV134" s="42"/>
      <c r="BFW134" s="42"/>
      <c r="BFX134" s="42"/>
      <c r="BFY134" s="42"/>
      <c r="BFZ134" s="42"/>
      <c r="BGA134" s="42"/>
      <c r="BGB134" s="42"/>
      <c r="BGC134" s="42"/>
      <c r="BGD134" s="42"/>
      <c r="BGE134" s="42"/>
      <c r="BGF134" s="42"/>
      <c r="BGG134" s="42"/>
      <c r="BGH134" s="42"/>
      <c r="BGI134" s="42"/>
      <c r="BGJ134" s="42"/>
      <c r="BGK134" s="42"/>
      <c r="BGL134" s="42"/>
      <c r="BGM134" s="42"/>
      <c r="BGN134" s="42"/>
      <c r="BGO134" s="42"/>
      <c r="BGP134" s="42"/>
      <c r="BGQ134" s="42"/>
      <c r="BGR134" s="42"/>
      <c r="BGS134" s="42"/>
      <c r="BGT134" s="42"/>
      <c r="BGU134" s="42"/>
      <c r="BGV134" s="42"/>
      <c r="BGW134" s="42"/>
      <c r="BGX134" s="42"/>
      <c r="BGY134" s="42"/>
      <c r="BGZ134" s="42"/>
      <c r="BHA134" s="42"/>
      <c r="BHB134" s="42"/>
      <c r="BHC134" s="42"/>
      <c r="BHD134" s="42"/>
      <c r="BHE134" s="42"/>
      <c r="BHF134" s="42"/>
      <c r="BHG134" s="42"/>
      <c r="BHH134" s="42"/>
      <c r="BHI134" s="42"/>
      <c r="BHJ134" s="42"/>
      <c r="BHK134" s="42"/>
      <c r="BHL134" s="42"/>
      <c r="BHM134" s="42"/>
      <c r="BHN134" s="42"/>
      <c r="BHO134" s="42"/>
      <c r="BHP134" s="42"/>
      <c r="BHQ134" s="42"/>
      <c r="BHR134" s="42"/>
      <c r="BHS134" s="42"/>
      <c r="BHT134" s="42"/>
      <c r="BHU134" s="42"/>
      <c r="BHV134" s="42"/>
      <c r="BHW134" s="42"/>
      <c r="BHX134" s="42"/>
      <c r="BHY134" s="42"/>
      <c r="BHZ134" s="42"/>
      <c r="BIA134" s="42"/>
      <c r="BIB134" s="42"/>
      <c r="BIC134" s="42"/>
      <c r="BID134" s="42"/>
      <c r="BIE134" s="42"/>
      <c r="BIF134" s="42"/>
      <c r="BIG134" s="42"/>
      <c r="BIH134" s="42"/>
      <c r="BII134" s="42"/>
      <c r="BIJ134" s="42"/>
      <c r="BIK134" s="42"/>
      <c r="BIL134" s="42"/>
      <c r="BIM134" s="42"/>
      <c r="BIN134" s="42"/>
      <c r="BIO134" s="42"/>
      <c r="BIP134" s="42"/>
      <c r="BIQ134" s="42"/>
      <c r="BIR134" s="42"/>
      <c r="BIS134" s="42"/>
      <c r="BIT134" s="42"/>
      <c r="BIU134" s="42"/>
      <c r="BIV134" s="42"/>
      <c r="BIW134" s="42"/>
      <c r="BIX134" s="42"/>
      <c r="BIY134" s="42"/>
      <c r="BIZ134" s="42"/>
      <c r="BJA134" s="42"/>
      <c r="BJB134" s="42"/>
      <c r="BJC134" s="42"/>
      <c r="BJD134" s="42"/>
      <c r="BJE134" s="42"/>
      <c r="BJF134" s="42"/>
      <c r="BJG134" s="42"/>
      <c r="BJH134" s="42"/>
      <c r="BJI134" s="42"/>
      <c r="BJJ134" s="42"/>
      <c r="BJK134" s="42"/>
      <c r="BJL134" s="42"/>
      <c r="BJM134" s="42"/>
      <c r="BJN134" s="42"/>
      <c r="BJO134" s="42"/>
      <c r="BJP134" s="42"/>
      <c r="BJQ134" s="42"/>
      <c r="BJR134" s="42"/>
      <c r="BJS134" s="42"/>
      <c r="BJT134" s="42"/>
      <c r="BJU134" s="42"/>
      <c r="BJV134" s="42"/>
      <c r="BJW134" s="42"/>
      <c r="BJX134" s="42"/>
      <c r="BJY134" s="42"/>
      <c r="BJZ134" s="42"/>
      <c r="BKA134" s="42"/>
      <c r="BKB134" s="42"/>
      <c r="BKC134" s="42"/>
      <c r="BKD134" s="42"/>
      <c r="BKE134" s="42"/>
      <c r="BKF134" s="42"/>
      <c r="BKG134" s="42"/>
      <c r="BKH134" s="42"/>
      <c r="BKI134" s="42"/>
      <c r="BKJ134" s="42"/>
      <c r="BKK134" s="42"/>
      <c r="BKL134" s="42"/>
      <c r="BKM134" s="42"/>
      <c r="BKN134" s="42"/>
      <c r="BKO134" s="42"/>
      <c r="BKP134" s="42"/>
      <c r="BKQ134" s="42"/>
      <c r="BKR134" s="42"/>
      <c r="BKS134" s="42"/>
      <c r="BKT134" s="42"/>
      <c r="BKU134" s="42"/>
      <c r="BKV134" s="42"/>
      <c r="BKW134" s="42"/>
      <c r="BKX134" s="42"/>
      <c r="BKY134" s="42"/>
      <c r="BKZ134" s="42"/>
      <c r="BLA134" s="42"/>
      <c r="BLB134" s="42"/>
      <c r="BLC134" s="42"/>
      <c r="BLD134" s="42"/>
      <c r="BLE134" s="42"/>
      <c r="BLF134" s="42"/>
      <c r="BLG134" s="42"/>
      <c r="BLH134" s="42"/>
      <c r="BLI134" s="42"/>
      <c r="BLJ134" s="42"/>
      <c r="BLK134" s="42"/>
      <c r="BLL134" s="42"/>
      <c r="BLM134" s="42"/>
      <c r="BLN134" s="42"/>
      <c r="BLO134" s="42"/>
      <c r="BLP134" s="42"/>
      <c r="BLQ134" s="42"/>
      <c r="BLR134" s="42"/>
      <c r="BLS134" s="42"/>
      <c r="BLT134" s="42"/>
      <c r="BLU134" s="42"/>
      <c r="BLV134" s="42"/>
      <c r="BLW134" s="42"/>
      <c r="BLX134" s="42"/>
      <c r="BLY134" s="42"/>
      <c r="BLZ134" s="42"/>
      <c r="BMA134" s="42"/>
      <c r="BMB134" s="42"/>
      <c r="BMC134" s="42"/>
      <c r="BMD134" s="42"/>
      <c r="BME134" s="42"/>
      <c r="BMF134" s="42"/>
      <c r="BMG134" s="42"/>
      <c r="BMH134" s="42"/>
      <c r="BMI134" s="42"/>
      <c r="BMJ134" s="42"/>
      <c r="BMK134" s="42"/>
      <c r="BML134" s="42"/>
      <c r="BMM134" s="42"/>
      <c r="BMN134" s="42"/>
      <c r="BMO134" s="42"/>
      <c r="BMP134" s="42"/>
      <c r="BMQ134" s="42"/>
      <c r="BMR134" s="42"/>
      <c r="BMS134" s="42"/>
      <c r="BMT134" s="42"/>
      <c r="BMU134" s="42"/>
      <c r="BMV134" s="42"/>
      <c r="BMW134" s="42"/>
      <c r="BMX134" s="42"/>
      <c r="BMY134" s="42"/>
      <c r="BMZ134" s="42"/>
      <c r="BNA134" s="42"/>
      <c r="BNB134" s="42"/>
      <c r="BNC134" s="42"/>
      <c r="BND134" s="42"/>
      <c r="BNE134" s="42"/>
      <c r="BNF134" s="42"/>
      <c r="BNG134" s="42"/>
      <c r="BNH134" s="42"/>
      <c r="BNI134" s="42"/>
      <c r="BNJ134" s="42"/>
      <c r="BNK134" s="42"/>
      <c r="BNL134" s="42"/>
      <c r="BNM134" s="42"/>
      <c r="BNN134" s="42"/>
      <c r="BNO134" s="42"/>
      <c r="BNP134" s="42"/>
      <c r="BNQ134" s="42"/>
      <c r="BNR134" s="42"/>
      <c r="BNS134" s="42"/>
      <c r="BNT134" s="42"/>
      <c r="BNU134" s="42"/>
      <c r="BNV134" s="42"/>
      <c r="BNW134" s="42"/>
      <c r="BNX134" s="42"/>
      <c r="BNY134" s="42"/>
      <c r="BNZ134" s="42"/>
      <c r="BOA134" s="42"/>
      <c r="BOB134" s="42"/>
      <c r="BOC134" s="42"/>
      <c r="BOD134" s="42"/>
      <c r="BOE134" s="42"/>
      <c r="BOF134" s="42"/>
      <c r="BOG134" s="42"/>
      <c r="BOH134" s="42"/>
      <c r="BOI134" s="42"/>
      <c r="BOJ134" s="42"/>
      <c r="BOK134" s="42"/>
      <c r="BOL134" s="42"/>
      <c r="BOM134" s="42"/>
      <c r="BON134" s="42"/>
      <c r="BOO134" s="42"/>
      <c r="BOP134" s="42"/>
      <c r="BOQ134" s="42"/>
      <c r="BOR134" s="42"/>
      <c r="BOS134" s="42"/>
      <c r="BOT134" s="42"/>
      <c r="BOU134" s="42"/>
      <c r="BOV134" s="42"/>
      <c r="BOW134" s="42"/>
      <c r="BOX134" s="42"/>
      <c r="BOY134" s="42"/>
      <c r="BOZ134" s="42"/>
      <c r="BPA134" s="42"/>
      <c r="BPB134" s="42"/>
      <c r="BPC134" s="42"/>
      <c r="BPD134" s="42"/>
      <c r="BPE134" s="42"/>
      <c r="BPF134" s="42"/>
      <c r="BPG134" s="42"/>
      <c r="BPH134" s="42"/>
      <c r="BPI134" s="42"/>
      <c r="BPJ134" s="42"/>
      <c r="BPK134" s="42"/>
      <c r="BPL134" s="42"/>
      <c r="BPM134" s="42"/>
      <c r="BPN134" s="42"/>
      <c r="BPO134" s="42"/>
      <c r="BPP134" s="42"/>
      <c r="BPQ134" s="42"/>
      <c r="BPR134" s="42"/>
      <c r="BPS134" s="42"/>
      <c r="BPT134" s="42"/>
      <c r="BPU134" s="42"/>
      <c r="BPV134" s="42"/>
      <c r="BPW134" s="42"/>
      <c r="BPX134" s="42"/>
      <c r="BPY134" s="42"/>
      <c r="BPZ134" s="42"/>
      <c r="BQA134" s="42"/>
      <c r="BQB134" s="42"/>
      <c r="BQC134" s="42"/>
      <c r="BQD134" s="42"/>
      <c r="BQE134" s="42"/>
      <c r="BQF134" s="42"/>
      <c r="BQG134" s="42"/>
      <c r="BQH134" s="42"/>
      <c r="BQI134" s="42"/>
      <c r="BQJ134" s="42"/>
      <c r="BQK134" s="42"/>
      <c r="BQL134" s="42"/>
      <c r="BQM134" s="42"/>
      <c r="BQN134" s="42"/>
      <c r="BQO134" s="42"/>
      <c r="BQP134" s="42"/>
      <c r="BQQ134" s="42"/>
      <c r="BQR134" s="42"/>
      <c r="BQS134" s="42"/>
      <c r="BQT134" s="42"/>
      <c r="BQU134" s="42"/>
      <c r="BQV134" s="42"/>
      <c r="BQW134" s="42"/>
      <c r="BQX134" s="42"/>
      <c r="BQY134" s="42"/>
      <c r="BQZ134" s="42"/>
      <c r="BRA134" s="42"/>
      <c r="BRB134" s="42"/>
      <c r="BRC134" s="42"/>
      <c r="BRD134" s="42"/>
      <c r="BRE134" s="42"/>
      <c r="BRF134" s="42"/>
      <c r="BRG134" s="42"/>
      <c r="BRH134" s="42"/>
      <c r="BRI134" s="42"/>
      <c r="BRJ134" s="42"/>
      <c r="BRK134" s="42"/>
      <c r="BRL134" s="42"/>
      <c r="BRM134" s="42"/>
      <c r="BRN134" s="42"/>
      <c r="BRO134" s="42"/>
      <c r="BRP134" s="42"/>
      <c r="BRQ134" s="42"/>
      <c r="BRR134" s="42"/>
      <c r="BRS134" s="42"/>
      <c r="BRT134" s="42"/>
      <c r="BRU134" s="42"/>
      <c r="BRV134" s="42"/>
      <c r="BRW134" s="42"/>
      <c r="BRX134" s="42"/>
      <c r="BRY134" s="42"/>
      <c r="BRZ134" s="42"/>
      <c r="BSA134" s="42"/>
      <c r="BSB134" s="42"/>
      <c r="BSC134" s="42"/>
      <c r="BSD134" s="42"/>
      <c r="BSE134" s="42"/>
      <c r="BSF134" s="42"/>
      <c r="BSG134" s="42"/>
      <c r="BSH134" s="42"/>
      <c r="BSI134" s="42"/>
      <c r="BSJ134" s="42"/>
      <c r="BSK134" s="42"/>
      <c r="BSL134" s="42"/>
      <c r="BSM134" s="42"/>
      <c r="BSN134" s="42"/>
      <c r="BSO134" s="42"/>
      <c r="BSP134" s="42"/>
      <c r="BSQ134" s="42"/>
      <c r="BSR134" s="42"/>
      <c r="BSS134" s="42"/>
      <c r="BST134" s="42"/>
      <c r="BSU134" s="42"/>
      <c r="BSV134" s="42"/>
      <c r="BSW134" s="42"/>
      <c r="BSX134" s="42"/>
      <c r="BSY134" s="42"/>
      <c r="BSZ134" s="42"/>
      <c r="BTA134" s="42"/>
      <c r="BTB134" s="42"/>
      <c r="BTC134" s="42"/>
      <c r="BTD134" s="42"/>
      <c r="BTE134" s="42"/>
      <c r="BTF134" s="42"/>
      <c r="BTG134" s="42"/>
      <c r="BTH134" s="42"/>
      <c r="BTI134" s="42"/>
      <c r="BTJ134" s="42"/>
      <c r="BTK134" s="42"/>
      <c r="BTL134" s="42"/>
      <c r="BTM134" s="42"/>
      <c r="BTN134" s="42"/>
      <c r="BTO134" s="42"/>
      <c r="BTP134" s="42"/>
      <c r="BTQ134" s="42"/>
      <c r="BTR134" s="42"/>
      <c r="BTS134" s="42"/>
      <c r="BTT134" s="42"/>
      <c r="BTU134" s="42"/>
      <c r="BTV134" s="42"/>
      <c r="BTW134" s="42"/>
      <c r="BTX134" s="42"/>
      <c r="BTY134" s="42"/>
      <c r="BTZ134" s="42"/>
      <c r="BUA134" s="42"/>
      <c r="BUB134" s="42"/>
      <c r="BUC134" s="42"/>
      <c r="BUD134" s="42"/>
      <c r="BUE134" s="42"/>
      <c r="BUF134" s="42"/>
      <c r="BUG134" s="42"/>
      <c r="BUH134" s="42"/>
      <c r="BUI134" s="42"/>
      <c r="BUJ134" s="42"/>
      <c r="BUK134" s="42"/>
      <c r="BUL134" s="42"/>
      <c r="BUM134" s="42"/>
      <c r="BUN134" s="42"/>
      <c r="BUO134" s="42"/>
      <c r="BUP134" s="42"/>
      <c r="BUQ134" s="42"/>
      <c r="BUR134" s="42"/>
      <c r="BUS134" s="42"/>
      <c r="BUT134" s="42"/>
      <c r="BUU134" s="42"/>
      <c r="BUV134" s="42"/>
      <c r="BUW134" s="42"/>
      <c r="BUX134" s="42"/>
      <c r="BUY134" s="42"/>
      <c r="BUZ134" s="42"/>
      <c r="BVA134" s="42"/>
      <c r="BVB134" s="42"/>
      <c r="BVC134" s="42"/>
      <c r="BVD134" s="42"/>
      <c r="BVE134" s="42"/>
      <c r="BVF134" s="42"/>
      <c r="BVG134" s="42"/>
      <c r="BVH134" s="42"/>
      <c r="BVI134" s="42"/>
      <c r="BVJ134" s="42"/>
      <c r="BVK134" s="42"/>
      <c r="BVL134" s="42"/>
      <c r="BVM134" s="42"/>
      <c r="BVN134" s="42"/>
      <c r="BVO134" s="42"/>
      <c r="BVP134" s="42"/>
      <c r="BVQ134" s="42"/>
      <c r="BVR134" s="42"/>
      <c r="BVS134" s="42"/>
      <c r="BVT134" s="42"/>
      <c r="BVU134" s="42"/>
      <c r="BVV134" s="42"/>
      <c r="BVW134" s="42"/>
      <c r="BVX134" s="42"/>
      <c r="BVY134" s="42"/>
      <c r="BVZ134" s="42"/>
      <c r="BWA134" s="42"/>
      <c r="BWB134" s="42"/>
      <c r="BWC134" s="42"/>
      <c r="BWD134" s="42"/>
      <c r="BWE134" s="42"/>
      <c r="BWF134" s="42"/>
      <c r="BWG134" s="42"/>
      <c r="BWH134" s="42"/>
      <c r="BWI134" s="42"/>
      <c r="BWJ134" s="42"/>
      <c r="BWK134" s="42"/>
      <c r="BWL134" s="42"/>
      <c r="BWM134" s="42"/>
      <c r="BWN134" s="42"/>
      <c r="BWO134" s="42"/>
      <c r="BWP134" s="42"/>
      <c r="BWQ134" s="42"/>
      <c r="BWR134" s="42"/>
      <c r="BWS134" s="42"/>
      <c r="BWT134" s="42"/>
      <c r="BWU134" s="42"/>
      <c r="BWV134" s="42"/>
      <c r="BWW134" s="42"/>
      <c r="BWX134" s="42"/>
      <c r="BWY134" s="42"/>
      <c r="BWZ134" s="42"/>
      <c r="BXA134" s="42"/>
      <c r="BXB134" s="42"/>
      <c r="BXC134" s="42"/>
      <c r="BXD134" s="42"/>
      <c r="BXE134" s="42"/>
      <c r="BXF134" s="42"/>
      <c r="BXG134" s="42"/>
      <c r="BXH134" s="42"/>
      <c r="BXI134" s="42"/>
      <c r="BXJ134" s="42"/>
      <c r="BXK134" s="42"/>
      <c r="BXL134" s="42"/>
      <c r="BXM134" s="42"/>
      <c r="BXN134" s="42"/>
      <c r="BXO134" s="42"/>
      <c r="BXP134" s="42"/>
      <c r="BXQ134" s="42"/>
      <c r="BXR134" s="42"/>
      <c r="BXS134" s="42"/>
      <c r="BXT134" s="42"/>
      <c r="BXU134" s="42"/>
      <c r="BXV134" s="42"/>
      <c r="BXW134" s="42"/>
      <c r="BXX134" s="42"/>
      <c r="BXY134" s="42"/>
      <c r="BXZ134" s="42"/>
      <c r="BYA134" s="42"/>
      <c r="BYB134" s="42"/>
      <c r="BYC134" s="42"/>
      <c r="BYD134" s="42"/>
      <c r="BYE134" s="42"/>
      <c r="BYF134" s="42"/>
      <c r="BYG134" s="42"/>
      <c r="BYH134" s="42"/>
      <c r="BYI134" s="42"/>
      <c r="BYJ134" s="42"/>
      <c r="BYK134" s="42"/>
      <c r="BYL134" s="42"/>
      <c r="BYM134" s="42"/>
      <c r="BYN134" s="42"/>
      <c r="BYO134" s="42"/>
      <c r="BYP134" s="42"/>
      <c r="BYQ134" s="42"/>
      <c r="BYR134" s="42"/>
      <c r="BYS134" s="42"/>
      <c r="BYT134" s="42"/>
      <c r="BYU134" s="42"/>
      <c r="BYV134" s="42"/>
      <c r="BYW134" s="42"/>
      <c r="BYX134" s="42"/>
      <c r="BYY134" s="42"/>
      <c r="BYZ134" s="42"/>
      <c r="BZA134" s="42"/>
      <c r="BZB134" s="42"/>
      <c r="BZC134" s="42"/>
      <c r="BZD134" s="42"/>
      <c r="BZE134" s="42"/>
      <c r="BZF134" s="42"/>
      <c r="BZG134" s="42"/>
      <c r="BZH134" s="42"/>
      <c r="BZI134" s="42"/>
      <c r="BZJ134" s="42"/>
      <c r="BZK134" s="42"/>
      <c r="BZL134" s="42"/>
      <c r="BZM134" s="42"/>
      <c r="BZN134" s="42"/>
      <c r="BZO134" s="42"/>
      <c r="BZP134" s="42"/>
      <c r="BZQ134" s="42"/>
      <c r="BZR134" s="42"/>
      <c r="BZS134" s="42"/>
      <c r="BZT134" s="42"/>
      <c r="BZU134" s="42"/>
      <c r="BZV134" s="42"/>
      <c r="BZW134" s="42"/>
      <c r="BZX134" s="42"/>
      <c r="BZY134" s="42"/>
      <c r="BZZ134" s="42"/>
      <c r="CAA134" s="42"/>
      <c r="CAB134" s="42"/>
      <c r="CAC134" s="42"/>
      <c r="CAD134" s="42"/>
      <c r="CAE134" s="42"/>
      <c r="CAF134" s="42"/>
      <c r="CAG134" s="42"/>
      <c r="CAH134" s="42"/>
      <c r="CAI134" s="42"/>
      <c r="CAJ134" s="42"/>
      <c r="CAK134" s="42"/>
      <c r="CAL134" s="42"/>
      <c r="CAM134" s="42"/>
      <c r="CAN134" s="42"/>
      <c r="CAO134" s="42"/>
      <c r="CAP134" s="42"/>
      <c r="CAQ134" s="42"/>
      <c r="CAR134" s="42"/>
      <c r="CAS134" s="42"/>
      <c r="CAT134" s="42"/>
      <c r="CAU134" s="42"/>
      <c r="CAV134" s="42"/>
      <c r="CAW134" s="42"/>
      <c r="CAX134" s="42"/>
      <c r="CAY134" s="42"/>
      <c r="CAZ134" s="42"/>
      <c r="CBA134" s="42"/>
      <c r="CBB134" s="42"/>
      <c r="CBC134" s="42"/>
      <c r="CBD134" s="42"/>
      <c r="CBE134" s="42"/>
      <c r="CBF134" s="42"/>
      <c r="CBG134" s="42"/>
      <c r="CBH134" s="42"/>
      <c r="CBI134" s="42"/>
      <c r="CBJ134" s="42"/>
      <c r="CBK134" s="42"/>
      <c r="CBL134" s="42"/>
      <c r="CBM134" s="42"/>
      <c r="CBN134" s="42"/>
      <c r="CBO134" s="42"/>
      <c r="CBP134" s="42"/>
      <c r="CBQ134" s="42"/>
      <c r="CBR134" s="42"/>
      <c r="CBS134" s="42"/>
      <c r="CBT134" s="42"/>
      <c r="CBU134" s="42"/>
      <c r="CBV134" s="42"/>
      <c r="CBW134" s="42"/>
      <c r="CBX134" s="42"/>
      <c r="CBY134" s="42"/>
      <c r="CBZ134" s="42"/>
      <c r="CCA134" s="42"/>
      <c r="CCB134" s="42"/>
      <c r="CCC134" s="42"/>
      <c r="CCD134" s="42"/>
      <c r="CCE134" s="42"/>
      <c r="CCF134" s="42"/>
      <c r="CCG134" s="42"/>
      <c r="CCH134" s="42"/>
      <c r="CCI134" s="42"/>
      <c r="CCJ134" s="42"/>
      <c r="CCK134" s="42"/>
      <c r="CCL134" s="42"/>
      <c r="CCM134" s="42"/>
      <c r="CCN134" s="42"/>
      <c r="CCO134" s="42"/>
      <c r="CCP134" s="42"/>
      <c r="CCQ134" s="42"/>
      <c r="CCR134" s="42"/>
      <c r="CCS134" s="42"/>
      <c r="CCT134" s="42"/>
      <c r="CCU134" s="42"/>
      <c r="CCV134" s="42"/>
      <c r="CCW134" s="42"/>
      <c r="CCX134" s="42"/>
      <c r="CCY134" s="42"/>
      <c r="CCZ134" s="42"/>
      <c r="CDA134" s="42"/>
      <c r="CDB134" s="42"/>
      <c r="CDC134" s="42"/>
      <c r="CDD134" s="42"/>
      <c r="CDE134" s="42"/>
      <c r="CDF134" s="42"/>
      <c r="CDG134" s="42"/>
      <c r="CDH134" s="42"/>
      <c r="CDI134" s="42"/>
      <c r="CDJ134" s="42"/>
      <c r="CDK134" s="42"/>
      <c r="CDL134" s="42"/>
      <c r="CDM134" s="42"/>
      <c r="CDN134" s="42"/>
      <c r="CDO134" s="42"/>
      <c r="CDP134" s="42"/>
      <c r="CDQ134" s="42"/>
      <c r="CDR134" s="42"/>
      <c r="CDS134" s="42"/>
      <c r="CDT134" s="42"/>
      <c r="CDU134" s="42"/>
      <c r="CDV134" s="42"/>
      <c r="CDW134" s="42"/>
      <c r="CDX134" s="42"/>
      <c r="CDY134" s="42"/>
      <c r="CDZ134" s="42"/>
      <c r="CEA134" s="42"/>
      <c r="CEB134" s="42"/>
      <c r="CEC134" s="42"/>
      <c r="CED134" s="42"/>
      <c r="CEE134" s="42"/>
      <c r="CEF134" s="42"/>
      <c r="CEG134" s="42"/>
      <c r="CEH134" s="42"/>
      <c r="CEI134" s="42"/>
      <c r="CEJ134" s="42"/>
      <c r="CEK134" s="42"/>
      <c r="CEL134" s="42"/>
      <c r="CEM134" s="42"/>
      <c r="CEN134" s="42"/>
      <c r="CEO134" s="42"/>
      <c r="CEP134" s="42"/>
      <c r="CEQ134" s="42"/>
      <c r="CER134" s="42"/>
      <c r="CES134" s="42"/>
      <c r="CET134" s="42"/>
      <c r="CEU134" s="42"/>
      <c r="CEV134" s="42"/>
      <c r="CEW134" s="42"/>
      <c r="CEX134" s="42"/>
      <c r="CEY134" s="42"/>
      <c r="CEZ134" s="42"/>
      <c r="CFA134" s="42"/>
      <c r="CFB134" s="42"/>
      <c r="CFC134" s="42"/>
      <c r="CFD134" s="42"/>
      <c r="CFE134" s="42"/>
      <c r="CFF134" s="42"/>
      <c r="CFG134" s="42"/>
      <c r="CFH134" s="42"/>
      <c r="CFI134" s="42"/>
      <c r="CFJ134" s="42"/>
      <c r="CFK134" s="42"/>
      <c r="CFL134" s="42"/>
      <c r="CFM134" s="42"/>
      <c r="CFN134" s="42"/>
      <c r="CFO134" s="42"/>
      <c r="CFP134" s="42"/>
      <c r="CFQ134" s="42"/>
      <c r="CFR134" s="42"/>
      <c r="CFS134" s="42"/>
      <c r="CFT134" s="42"/>
      <c r="CFU134" s="42"/>
      <c r="CFV134" s="42"/>
      <c r="CFW134" s="42"/>
      <c r="CFX134" s="42"/>
      <c r="CFY134" s="42"/>
      <c r="CFZ134" s="42"/>
      <c r="CGA134" s="42"/>
      <c r="CGB134" s="42"/>
      <c r="CGC134" s="42"/>
      <c r="CGD134" s="42"/>
      <c r="CGE134" s="42"/>
      <c r="CGF134" s="42"/>
      <c r="CGG134" s="42"/>
      <c r="CGH134" s="42"/>
      <c r="CGI134" s="42"/>
      <c r="CGJ134" s="42"/>
      <c r="CGK134" s="42"/>
      <c r="CGL134" s="42"/>
      <c r="CGM134" s="42"/>
      <c r="CGN134" s="42"/>
      <c r="CGO134" s="42"/>
      <c r="CGP134" s="42"/>
      <c r="CGQ134" s="42"/>
      <c r="CGR134" s="42"/>
      <c r="CGS134" s="42"/>
      <c r="CGT134" s="42"/>
      <c r="CGU134" s="42"/>
      <c r="CGV134" s="42"/>
      <c r="CGW134" s="42"/>
      <c r="CGX134" s="42"/>
      <c r="CGY134" s="42"/>
      <c r="CGZ134" s="42"/>
      <c r="CHA134" s="42"/>
      <c r="CHB134" s="42"/>
      <c r="CHC134" s="42"/>
      <c r="CHD134" s="42"/>
      <c r="CHE134" s="42"/>
      <c r="CHF134" s="42"/>
      <c r="CHG134" s="42"/>
      <c r="CHH134" s="42"/>
      <c r="CHI134" s="42"/>
      <c r="CHJ134" s="42"/>
      <c r="CHK134" s="42"/>
      <c r="CHL134" s="42"/>
      <c r="CHM134" s="42"/>
      <c r="CHN134" s="42"/>
      <c r="CHO134" s="42"/>
      <c r="CHP134" s="42"/>
      <c r="CHQ134" s="42"/>
      <c r="CHR134" s="42"/>
      <c r="CHS134" s="42"/>
      <c r="CHT134" s="42"/>
      <c r="CHU134" s="42"/>
      <c r="CHV134" s="42"/>
      <c r="CHW134" s="42"/>
      <c r="CHX134" s="42"/>
      <c r="CHY134" s="42"/>
      <c r="CHZ134" s="42"/>
      <c r="CIA134" s="42"/>
      <c r="CIB134" s="42"/>
      <c r="CIC134" s="42"/>
      <c r="CID134" s="42"/>
      <c r="CIE134" s="42"/>
      <c r="CIF134" s="42"/>
      <c r="CIG134" s="42"/>
      <c r="CIH134" s="42"/>
      <c r="CII134" s="42"/>
      <c r="CIJ134" s="42"/>
      <c r="CIK134" s="42"/>
      <c r="CIL134" s="42"/>
      <c r="CIM134" s="42"/>
      <c r="CIN134" s="42"/>
      <c r="CIO134" s="42"/>
      <c r="CIP134" s="42"/>
      <c r="CIQ134" s="42"/>
      <c r="CIR134" s="42"/>
      <c r="CIS134" s="42"/>
      <c r="CIT134" s="42"/>
      <c r="CIU134" s="42"/>
      <c r="CIV134" s="42"/>
      <c r="CIW134" s="42"/>
      <c r="CIX134" s="42"/>
      <c r="CIY134" s="42"/>
      <c r="CIZ134" s="42"/>
      <c r="CJA134" s="42"/>
      <c r="CJB134" s="42"/>
      <c r="CJC134" s="42"/>
      <c r="CJD134" s="42"/>
      <c r="CJE134" s="42"/>
      <c r="CJF134" s="42"/>
      <c r="CJG134" s="42"/>
      <c r="CJH134" s="42"/>
      <c r="CJI134" s="42"/>
      <c r="CJJ134" s="42"/>
      <c r="CJK134" s="42"/>
      <c r="CJL134" s="42"/>
      <c r="CJM134" s="42"/>
      <c r="CJN134" s="42"/>
      <c r="CJO134" s="42"/>
      <c r="CJP134" s="42"/>
      <c r="CJQ134" s="42"/>
      <c r="CJR134" s="42"/>
      <c r="CJS134" s="42"/>
      <c r="CJT134" s="42"/>
      <c r="CJU134" s="42"/>
      <c r="CJV134" s="42"/>
      <c r="CJW134" s="42"/>
      <c r="CJX134" s="42"/>
      <c r="CJY134" s="42"/>
      <c r="CJZ134" s="42"/>
      <c r="CKA134" s="42"/>
      <c r="CKB134" s="42"/>
      <c r="CKC134" s="42"/>
      <c r="CKD134" s="42"/>
      <c r="CKE134" s="42"/>
      <c r="CKF134" s="42"/>
      <c r="CKG134" s="42"/>
      <c r="CKH134" s="42"/>
      <c r="CKI134" s="42"/>
      <c r="CKJ134" s="42"/>
      <c r="CKK134" s="42"/>
      <c r="CKL134" s="42"/>
      <c r="CKM134" s="42"/>
      <c r="CKN134" s="42"/>
      <c r="CKO134" s="42"/>
      <c r="CKP134" s="42"/>
      <c r="CKQ134" s="42"/>
      <c r="CKR134" s="42"/>
      <c r="CKS134" s="42"/>
      <c r="CKT134" s="42"/>
      <c r="CKU134" s="42"/>
      <c r="CKV134" s="42"/>
      <c r="CKW134" s="42"/>
      <c r="CKX134" s="42"/>
      <c r="CKY134" s="42"/>
      <c r="CKZ134" s="42"/>
      <c r="CLA134" s="42"/>
      <c r="CLB134" s="42"/>
      <c r="CLC134" s="42"/>
      <c r="CLD134" s="42"/>
      <c r="CLE134" s="42"/>
      <c r="CLF134" s="42"/>
      <c r="CLG134" s="42"/>
      <c r="CLH134" s="42"/>
      <c r="CLI134" s="42"/>
      <c r="CLJ134" s="42"/>
      <c r="CLK134" s="42"/>
      <c r="CLL134" s="42"/>
      <c r="CLM134" s="42"/>
      <c r="CLN134" s="42"/>
      <c r="CLO134" s="42"/>
      <c r="CLP134" s="42"/>
      <c r="CLQ134" s="42"/>
      <c r="CLR134" s="42"/>
      <c r="CLS134" s="42"/>
      <c r="CLT134" s="42"/>
      <c r="CLU134" s="42"/>
      <c r="CLV134" s="42"/>
      <c r="CLW134" s="42"/>
      <c r="CLX134" s="42"/>
      <c r="CLY134" s="42"/>
      <c r="CLZ134" s="42"/>
      <c r="CMA134" s="42"/>
      <c r="CMB134" s="42"/>
      <c r="CMC134" s="42"/>
      <c r="CMD134" s="42"/>
      <c r="CME134" s="42"/>
      <c r="CMF134" s="42"/>
      <c r="CMG134" s="42"/>
      <c r="CMH134" s="42"/>
      <c r="CMI134" s="42"/>
      <c r="CMJ134" s="42"/>
      <c r="CMK134" s="42"/>
      <c r="CML134" s="42"/>
      <c r="CMM134" s="42"/>
      <c r="CMN134" s="42"/>
      <c r="CMO134" s="42"/>
      <c r="CMP134" s="42"/>
      <c r="CMQ134" s="42"/>
      <c r="CMR134" s="42"/>
      <c r="CMS134" s="42"/>
      <c r="CMT134" s="42"/>
      <c r="CMU134" s="42"/>
      <c r="CMV134" s="42"/>
      <c r="CMW134" s="42"/>
      <c r="CMX134" s="42"/>
      <c r="CMY134" s="42"/>
      <c r="CMZ134" s="42"/>
      <c r="CNA134" s="42"/>
      <c r="CNB134" s="42"/>
      <c r="CNC134" s="42"/>
      <c r="CND134" s="42"/>
      <c r="CNE134" s="42"/>
      <c r="CNF134" s="42"/>
      <c r="CNG134" s="42"/>
      <c r="CNH134" s="42"/>
      <c r="CNI134" s="42"/>
      <c r="CNJ134" s="42"/>
      <c r="CNK134" s="42"/>
      <c r="CNL134" s="42"/>
      <c r="CNM134" s="42"/>
      <c r="CNN134" s="42"/>
      <c r="CNO134" s="42"/>
      <c r="CNP134" s="42"/>
      <c r="CNQ134" s="42"/>
      <c r="CNR134" s="42"/>
      <c r="CNS134" s="42"/>
      <c r="CNT134" s="42"/>
      <c r="CNU134" s="42"/>
      <c r="CNV134" s="42"/>
      <c r="CNW134" s="42"/>
      <c r="CNX134" s="42"/>
      <c r="CNY134" s="42"/>
      <c r="CNZ134" s="42"/>
      <c r="COA134" s="42"/>
      <c r="COB134" s="42"/>
      <c r="COC134" s="42"/>
      <c r="COD134" s="42"/>
      <c r="COE134" s="42"/>
      <c r="COF134" s="42"/>
      <c r="COG134" s="42"/>
      <c r="COH134" s="42"/>
      <c r="COI134" s="42"/>
      <c r="COJ134" s="42"/>
      <c r="COK134" s="42"/>
      <c r="COL134" s="42"/>
      <c r="COM134" s="42"/>
      <c r="CON134" s="42"/>
      <c r="COO134" s="42"/>
      <c r="COP134" s="42"/>
      <c r="COQ134" s="42"/>
      <c r="COR134" s="42"/>
      <c r="COS134" s="42"/>
      <c r="COT134" s="42"/>
      <c r="COU134" s="42"/>
      <c r="COV134" s="42"/>
      <c r="COW134" s="42"/>
      <c r="COX134" s="42"/>
      <c r="COY134" s="42"/>
      <c r="COZ134" s="42"/>
      <c r="CPA134" s="42"/>
      <c r="CPB134" s="42"/>
      <c r="CPC134" s="42"/>
      <c r="CPD134" s="42"/>
      <c r="CPE134" s="42"/>
      <c r="CPF134" s="42"/>
      <c r="CPG134" s="42"/>
      <c r="CPH134" s="42"/>
      <c r="CPI134" s="42"/>
      <c r="CPJ134" s="42"/>
      <c r="CPK134" s="42"/>
      <c r="CPL134" s="42"/>
      <c r="CPM134" s="42"/>
      <c r="CPN134" s="42"/>
      <c r="CPO134" s="42"/>
      <c r="CPP134" s="42"/>
      <c r="CPQ134" s="42"/>
      <c r="CPR134" s="42"/>
      <c r="CPS134" s="42"/>
      <c r="CPT134" s="42"/>
      <c r="CPU134" s="42"/>
      <c r="CPV134" s="42"/>
      <c r="CPW134" s="42"/>
      <c r="CPX134" s="42"/>
      <c r="CPY134" s="42"/>
      <c r="CPZ134" s="42"/>
      <c r="CQA134" s="42"/>
      <c r="CQB134" s="42"/>
      <c r="CQC134" s="42"/>
      <c r="CQD134" s="42"/>
      <c r="CQE134" s="42"/>
      <c r="CQF134" s="42"/>
      <c r="CQG134" s="42"/>
      <c r="CQH134" s="42"/>
      <c r="CQI134" s="42"/>
      <c r="CQJ134" s="42"/>
      <c r="CQK134" s="42"/>
      <c r="CQL134" s="42"/>
      <c r="CQM134" s="42"/>
      <c r="CQN134" s="42"/>
      <c r="CQO134" s="42"/>
      <c r="CQP134" s="42"/>
      <c r="CQQ134" s="42"/>
      <c r="CQR134" s="42"/>
      <c r="CQS134" s="42"/>
      <c r="CQT134" s="42"/>
      <c r="CQU134" s="42"/>
      <c r="CQV134" s="42"/>
      <c r="CQW134" s="42"/>
      <c r="CQX134" s="42"/>
      <c r="CQY134" s="42"/>
      <c r="CQZ134" s="42"/>
      <c r="CRA134" s="42"/>
      <c r="CRB134" s="42"/>
      <c r="CRC134" s="42"/>
      <c r="CRD134" s="42"/>
      <c r="CRE134" s="42"/>
      <c r="CRF134" s="42"/>
      <c r="CRG134" s="42"/>
      <c r="CRH134" s="42"/>
      <c r="CRI134" s="42"/>
      <c r="CRJ134" s="42"/>
      <c r="CRK134" s="42"/>
      <c r="CRL134" s="42"/>
      <c r="CRM134" s="42"/>
      <c r="CRN134" s="42"/>
      <c r="CRO134" s="42"/>
      <c r="CRP134" s="42"/>
      <c r="CRQ134" s="42"/>
      <c r="CRR134" s="42"/>
      <c r="CRS134" s="42"/>
      <c r="CRT134" s="42"/>
      <c r="CRU134" s="42"/>
      <c r="CRV134" s="42"/>
      <c r="CRW134" s="42"/>
      <c r="CRX134" s="42"/>
      <c r="CRY134" s="42"/>
      <c r="CRZ134" s="42"/>
      <c r="CSA134" s="42"/>
      <c r="CSB134" s="42"/>
      <c r="CSC134" s="42"/>
      <c r="CSD134" s="42"/>
      <c r="CSE134" s="42"/>
      <c r="CSF134" s="42"/>
      <c r="CSG134" s="42"/>
      <c r="CSH134" s="42"/>
      <c r="CSI134" s="42"/>
      <c r="CSJ134" s="42"/>
      <c r="CSK134" s="42"/>
      <c r="CSL134" s="42"/>
      <c r="CSM134" s="42"/>
      <c r="CSN134" s="42"/>
      <c r="CSO134" s="42"/>
      <c r="CSP134" s="42"/>
      <c r="CSQ134" s="42"/>
      <c r="CSR134" s="42"/>
      <c r="CSS134" s="42"/>
      <c r="CST134" s="42"/>
      <c r="CSU134" s="42"/>
      <c r="CSV134" s="42"/>
      <c r="CSW134" s="42"/>
      <c r="CSX134" s="42"/>
      <c r="CSY134" s="42"/>
      <c r="CSZ134" s="42"/>
      <c r="CTA134" s="42"/>
      <c r="CTB134" s="42"/>
      <c r="CTC134" s="42"/>
      <c r="CTD134" s="42"/>
      <c r="CTE134" s="42"/>
      <c r="CTF134" s="42"/>
      <c r="CTG134" s="42"/>
      <c r="CTH134" s="42"/>
      <c r="CTI134" s="42"/>
      <c r="CTJ134" s="42"/>
      <c r="CTK134" s="42"/>
      <c r="CTL134" s="42"/>
      <c r="CTM134" s="42"/>
      <c r="CTN134" s="42"/>
      <c r="CTO134" s="42"/>
      <c r="CTP134" s="42"/>
      <c r="CTQ134" s="42"/>
      <c r="CTR134" s="42"/>
      <c r="CTS134" s="42"/>
      <c r="CTT134" s="42"/>
      <c r="CTU134" s="42"/>
      <c r="CTV134" s="42"/>
      <c r="CTW134" s="42"/>
      <c r="CTX134" s="42"/>
      <c r="CTY134" s="42"/>
      <c r="CTZ134" s="42"/>
      <c r="CUA134" s="42"/>
      <c r="CUB134" s="42"/>
      <c r="CUC134" s="42"/>
      <c r="CUD134" s="42"/>
      <c r="CUE134" s="42"/>
      <c r="CUF134" s="42"/>
      <c r="CUG134" s="42"/>
      <c r="CUH134" s="42"/>
      <c r="CUI134" s="42"/>
      <c r="CUJ134" s="42"/>
      <c r="CUK134" s="42"/>
      <c r="CUL134" s="42"/>
      <c r="CUM134" s="42"/>
      <c r="CUN134" s="42"/>
      <c r="CUO134" s="42"/>
      <c r="CUP134" s="42"/>
      <c r="CUQ134" s="42"/>
      <c r="CUR134" s="42"/>
      <c r="CUS134" s="42"/>
      <c r="CUT134" s="42"/>
      <c r="CUU134" s="42"/>
      <c r="CUV134" s="42"/>
      <c r="CUW134" s="42"/>
      <c r="CUX134" s="42"/>
      <c r="CUY134" s="42"/>
      <c r="CUZ134" s="42"/>
      <c r="CVA134" s="42"/>
      <c r="CVB134" s="42"/>
      <c r="CVC134" s="42"/>
      <c r="CVD134" s="42"/>
      <c r="CVE134" s="42"/>
      <c r="CVF134" s="42"/>
      <c r="CVG134" s="42"/>
      <c r="CVH134" s="42"/>
      <c r="CVI134" s="42"/>
      <c r="CVJ134" s="42"/>
      <c r="CVK134" s="42"/>
      <c r="CVL134" s="42"/>
      <c r="CVM134" s="42"/>
      <c r="CVN134" s="42"/>
      <c r="CVO134" s="42"/>
      <c r="CVP134" s="42"/>
      <c r="CVQ134" s="42"/>
      <c r="CVR134" s="42"/>
      <c r="CVS134" s="42"/>
      <c r="CVT134" s="42"/>
      <c r="CVU134" s="42"/>
      <c r="CVV134" s="42"/>
      <c r="CVW134" s="42"/>
      <c r="CVX134" s="42"/>
      <c r="CVY134" s="42"/>
      <c r="CVZ134" s="42"/>
      <c r="CWA134" s="42"/>
      <c r="CWB134" s="42"/>
      <c r="CWC134" s="42"/>
      <c r="CWD134" s="42"/>
      <c r="CWE134" s="42"/>
      <c r="CWF134" s="42"/>
      <c r="CWG134" s="42"/>
      <c r="CWH134" s="42"/>
      <c r="CWI134" s="42"/>
      <c r="CWJ134" s="42"/>
      <c r="CWK134" s="42"/>
      <c r="CWL134" s="42"/>
      <c r="CWM134" s="42"/>
      <c r="CWN134" s="42"/>
      <c r="CWO134" s="42"/>
      <c r="CWP134" s="42"/>
      <c r="CWQ134" s="42"/>
      <c r="CWR134" s="42"/>
      <c r="CWS134" s="42"/>
      <c r="CWT134" s="42"/>
      <c r="CWU134" s="42"/>
      <c r="CWV134" s="42"/>
      <c r="CWW134" s="42"/>
      <c r="CWX134" s="42"/>
      <c r="CWY134" s="42"/>
      <c r="CWZ134" s="42"/>
      <c r="CXA134" s="42"/>
      <c r="CXB134" s="42"/>
      <c r="CXC134" s="42"/>
      <c r="CXD134" s="42"/>
      <c r="CXE134" s="42"/>
      <c r="CXF134" s="42"/>
      <c r="CXG134" s="42"/>
      <c r="CXH134" s="42"/>
      <c r="CXI134" s="42"/>
      <c r="CXJ134" s="42"/>
      <c r="CXK134" s="42"/>
      <c r="CXL134" s="42"/>
      <c r="CXM134" s="42"/>
      <c r="CXN134" s="42"/>
      <c r="CXO134" s="42"/>
      <c r="CXP134" s="42"/>
      <c r="CXQ134" s="42"/>
      <c r="CXR134" s="42"/>
      <c r="CXS134" s="42"/>
      <c r="CXT134" s="42"/>
      <c r="CXU134" s="42"/>
      <c r="CXV134" s="42"/>
      <c r="CXW134" s="42"/>
      <c r="CXX134" s="42"/>
      <c r="CXY134" s="42"/>
      <c r="CXZ134" s="42"/>
      <c r="CYA134" s="42"/>
      <c r="CYB134" s="42"/>
      <c r="CYC134" s="42"/>
      <c r="CYD134" s="42"/>
      <c r="CYE134" s="42"/>
      <c r="CYF134" s="42"/>
      <c r="CYG134" s="42"/>
      <c r="CYH134" s="42"/>
      <c r="CYI134" s="42"/>
      <c r="CYJ134" s="42"/>
      <c r="CYK134" s="42"/>
      <c r="CYL134" s="42"/>
      <c r="CYM134" s="42"/>
      <c r="CYN134" s="42"/>
      <c r="CYO134" s="42"/>
      <c r="CYP134" s="42"/>
      <c r="CYQ134" s="42"/>
      <c r="CYR134" s="42"/>
      <c r="CYS134" s="42"/>
      <c r="CYT134" s="42"/>
      <c r="CYU134" s="42"/>
      <c r="CYV134" s="42"/>
      <c r="CYW134" s="42"/>
      <c r="CYX134" s="42"/>
      <c r="CYY134" s="42"/>
      <c r="CYZ134" s="42"/>
      <c r="CZA134" s="42"/>
      <c r="CZB134" s="42"/>
      <c r="CZC134" s="42"/>
      <c r="CZD134" s="42"/>
      <c r="CZE134" s="42"/>
      <c r="CZF134" s="42"/>
      <c r="CZG134" s="42"/>
      <c r="CZH134" s="42"/>
      <c r="CZI134" s="42"/>
      <c r="CZJ134" s="42"/>
      <c r="CZK134" s="42"/>
      <c r="CZL134" s="42"/>
      <c r="CZM134" s="42"/>
      <c r="CZN134" s="42"/>
      <c r="CZO134" s="42"/>
      <c r="CZP134" s="42"/>
      <c r="CZQ134" s="42"/>
      <c r="CZR134" s="42"/>
      <c r="CZS134" s="42"/>
      <c r="CZT134" s="42"/>
      <c r="CZU134" s="42"/>
      <c r="CZV134" s="42"/>
      <c r="CZW134" s="42"/>
      <c r="CZX134" s="42"/>
      <c r="CZY134" s="42"/>
      <c r="CZZ134" s="42"/>
      <c r="DAA134" s="42"/>
      <c r="DAB134" s="42"/>
      <c r="DAC134" s="42"/>
      <c r="DAD134" s="42"/>
      <c r="DAE134" s="42"/>
      <c r="DAF134" s="42"/>
      <c r="DAG134" s="42"/>
      <c r="DAH134" s="42"/>
      <c r="DAI134" s="42"/>
      <c r="DAJ134" s="42"/>
      <c r="DAK134" s="42"/>
      <c r="DAL134" s="42"/>
      <c r="DAM134" s="42"/>
      <c r="DAN134" s="42"/>
      <c r="DAO134" s="42"/>
      <c r="DAP134" s="42"/>
      <c r="DAQ134" s="42"/>
      <c r="DAR134" s="42"/>
      <c r="DAS134" s="42"/>
      <c r="DAT134" s="42"/>
      <c r="DAU134" s="42"/>
      <c r="DAV134" s="42"/>
      <c r="DAW134" s="42"/>
      <c r="DAX134" s="42"/>
      <c r="DAY134" s="42"/>
      <c r="DAZ134" s="42"/>
      <c r="DBA134" s="42"/>
      <c r="DBB134" s="42"/>
      <c r="DBC134" s="42"/>
      <c r="DBD134" s="42"/>
      <c r="DBE134" s="42"/>
      <c r="DBF134" s="42"/>
      <c r="DBG134" s="42"/>
      <c r="DBH134" s="42"/>
      <c r="DBI134" s="42"/>
      <c r="DBJ134" s="42"/>
      <c r="DBK134" s="42"/>
      <c r="DBL134" s="42"/>
      <c r="DBM134" s="42"/>
      <c r="DBN134" s="42"/>
      <c r="DBO134" s="42"/>
      <c r="DBP134" s="42"/>
      <c r="DBQ134" s="42"/>
      <c r="DBR134" s="42"/>
      <c r="DBS134" s="42"/>
      <c r="DBT134" s="42"/>
      <c r="DBU134" s="42"/>
      <c r="DBV134" s="42"/>
      <c r="DBW134" s="42"/>
      <c r="DBX134" s="42"/>
      <c r="DBY134" s="42"/>
      <c r="DBZ134" s="42"/>
      <c r="DCA134" s="42"/>
      <c r="DCB134" s="42"/>
      <c r="DCC134" s="42"/>
      <c r="DCD134" s="42"/>
      <c r="DCE134" s="42"/>
      <c r="DCF134" s="42"/>
      <c r="DCG134" s="42"/>
      <c r="DCH134" s="42"/>
      <c r="DCI134" s="42"/>
      <c r="DCJ134" s="42"/>
      <c r="DCK134" s="42"/>
      <c r="DCL134" s="42"/>
      <c r="DCM134" s="42"/>
      <c r="DCN134" s="42"/>
      <c r="DCO134" s="42"/>
      <c r="DCP134" s="42"/>
      <c r="DCQ134" s="42"/>
      <c r="DCR134" s="42"/>
      <c r="DCS134" s="42"/>
      <c r="DCT134" s="42"/>
      <c r="DCU134" s="42"/>
      <c r="DCV134" s="42"/>
      <c r="DCW134" s="42"/>
      <c r="DCX134" s="42"/>
      <c r="DCY134" s="42"/>
      <c r="DCZ134" s="42"/>
      <c r="DDA134" s="42"/>
      <c r="DDB134" s="42"/>
      <c r="DDC134" s="42"/>
      <c r="DDD134" s="42"/>
      <c r="DDE134" s="42"/>
      <c r="DDF134" s="42"/>
      <c r="DDG134" s="42"/>
      <c r="DDH134" s="42"/>
      <c r="DDI134" s="42"/>
      <c r="DDJ134" s="42"/>
      <c r="DDK134" s="42"/>
      <c r="DDL134" s="42"/>
      <c r="DDM134" s="42"/>
      <c r="DDN134" s="42"/>
      <c r="DDO134" s="42"/>
      <c r="DDP134" s="42"/>
      <c r="DDQ134" s="42"/>
      <c r="DDR134" s="42"/>
      <c r="DDS134" s="42"/>
      <c r="DDT134" s="42"/>
      <c r="DDU134" s="42"/>
      <c r="DDV134" s="42"/>
      <c r="DDW134" s="42"/>
      <c r="DDX134" s="42"/>
      <c r="DDY134" s="42"/>
      <c r="DDZ134" s="42"/>
      <c r="DEA134" s="42"/>
      <c r="DEB134" s="42"/>
      <c r="DEC134" s="42"/>
      <c r="DED134" s="42"/>
      <c r="DEE134" s="42"/>
      <c r="DEF134" s="42"/>
      <c r="DEG134" s="42"/>
      <c r="DEH134" s="42"/>
      <c r="DEI134" s="42"/>
      <c r="DEJ134" s="42"/>
      <c r="DEK134" s="42"/>
      <c r="DEL134" s="42"/>
      <c r="DEM134" s="42"/>
      <c r="DEN134" s="42"/>
      <c r="DEO134" s="42"/>
      <c r="DEP134" s="42"/>
      <c r="DEQ134" s="42"/>
      <c r="DER134" s="42"/>
      <c r="DES134" s="42"/>
      <c r="DET134" s="42"/>
      <c r="DEU134" s="42"/>
      <c r="DEV134" s="42"/>
      <c r="DEW134" s="42"/>
      <c r="DEX134" s="42"/>
      <c r="DEY134" s="42"/>
      <c r="DEZ134" s="42"/>
      <c r="DFA134" s="42"/>
      <c r="DFB134" s="42"/>
      <c r="DFC134" s="42"/>
      <c r="DFD134" s="42"/>
      <c r="DFE134" s="42"/>
      <c r="DFF134" s="42"/>
      <c r="DFG134" s="42"/>
      <c r="DFH134" s="42"/>
      <c r="DFI134" s="42"/>
      <c r="DFJ134" s="42"/>
      <c r="DFK134" s="42"/>
      <c r="DFL134" s="42"/>
      <c r="DFM134" s="42"/>
      <c r="DFN134" s="42"/>
      <c r="DFO134" s="42"/>
      <c r="DFP134" s="42"/>
      <c r="DFQ134" s="42"/>
      <c r="DFR134" s="42"/>
      <c r="DFS134" s="42"/>
      <c r="DFT134" s="42"/>
      <c r="DFU134" s="42"/>
      <c r="DFV134" s="42"/>
      <c r="DFW134" s="42"/>
      <c r="DFX134" s="42"/>
      <c r="DFY134" s="42"/>
      <c r="DFZ134" s="42"/>
      <c r="DGA134" s="42"/>
      <c r="DGB134" s="42"/>
      <c r="DGC134" s="42"/>
      <c r="DGD134" s="42"/>
      <c r="DGE134" s="42"/>
      <c r="DGF134" s="42"/>
      <c r="DGG134" s="42"/>
      <c r="DGH134" s="42"/>
      <c r="DGI134" s="42"/>
      <c r="DGJ134" s="42"/>
      <c r="DGK134" s="42"/>
      <c r="DGL134" s="42"/>
      <c r="DGM134" s="42"/>
      <c r="DGN134" s="42"/>
      <c r="DGO134" s="42"/>
      <c r="DGP134" s="42"/>
      <c r="DGQ134" s="42"/>
      <c r="DGR134" s="42"/>
      <c r="DGS134" s="42"/>
      <c r="DGT134" s="42"/>
      <c r="DGU134" s="42"/>
      <c r="DGV134" s="42"/>
      <c r="DGW134" s="42"/>
      <c r="DGX134" s="42"/>
      <c r="DGY134" s="42"/>
      <c r="DGZ134" s="42"/>
      <c r="DHA134" s="42"/>
      <c r="DHB134" s="42"/>
      <c r="DHC134" s="42"/>
      <c r="DHD134" s="42"/>
      <c r="DHE134" s="42"/>
      <c r="DHF134" s="42"/>
      <c r="DHG134" s="42"/>
      <c r="DHH134" s="42"/>
      <c r="DHI134" s="42"/>
      <c r="DHJ134" s="42"/>
      <c r="DHK134" s="42"/>
      <c r="DHL134" s="42"/>
      <c r="DHM134" s="42"/>
      <c r="DHN134" s="42"/>
      <c r="DHO134" s="42"/>
      <c r="DHP134" s="42"/>
      <c r="DHQ134" s="42"/>
      <c r="DHR134" s="42"/>
      <c r="DHS134" s="42"/>
      <c r="DHT134" s="42"/>
      <c r="DHU134" s="42"/>
      <c r="DHV134" s="42"/>
      <c r="DHW134" s="42"/>
      <c r="DHX134" s="42"/>
      <c r="DHY134" s="42"/>
      <c r="DHZ134" s="42"/>
      <c r="DIA134" s="42"/>
      <c r="DIB134" s="42"/>
      <c r="DIC134" s="42"/>
      <c r="DID134" s="42"/>
      <c r="DIE134" s="42"/>
      <c r="DIF134" s="42"/>
      <c r="DIG134" s="42"/>
      <c r="DIH134" s="42"/>
      <c r="DII134" s="42"/>
      <c r="DIJ134" s="42"/>
      <c r="DIK134" s="42"/>
      <c r="DIL134" s="42"/>
      <c r="DIM134" s="42"/>
      <c r="DIN134" s="42"/>
      <c r="DIO134" s="42"/>
      <c r="DIP134" s="42"/>
      <c r="DIQ134" s="42"/>
      <c r="DIR134" s="42"/>
      <c r="DIS134" s="42"/>
      <c r="DIT134" s="42"/>
      <c r="DIU134" s="42"/>
      <c r="DIV134" s="42"/>
      <c r="DIW134" s="42"/>
      <c r="DIX134" s="42"/>
      <c r="DIY134" s="42"/>
      <c r="DIZ134" s="42"/>
      <c r="DJA134" s="42"/>
      <c r="DJB134" s="42"/>
      <c r="DJC134" s="42"/>
      <c r="DJD134" s="42"/>
      <c r="DJE134" s="42"/>
      <c r="DJF134" s="42"/>
      <c r="DJG134" s="42"/>
      <c r="DJH134" s="42"/>
      <c r="DJI134" s="42"/>
      <c r="DJJ134" s="42"/>
      <c r="DJK134" s="42"/>
      <c r="DJL134" s="42"/>
      <c r="DJM134" s="42"/>
      <c r="DJN134" s="42"/>
      <c r="DJO134" s="42"/>
      <c r="DJP134" s="42"/>
      <c r="DJQ134" s="42"/>
      <c r="DJR134" s="42"/>
      <c r="DJS134" s="42"/>
      <c r="DJT134" s="42"/>
      <c r="DJU134" s="42"/>
      <c r="DJV134" s="42"/>
      <c r="DJW134" s="42"/>
      <c r="DJX134" s="42"/>
      <c r="DJY134" s="42"/>
      <c r="DJZ134" s="42"/>
      <c r="DKA134" s="42"/>
      <c r="DKB134" s="42"/>
      <c r="DKC134" s="42"/>
      <c r="DKD134" s="42"/>
      <c r="DKE134" s="42"/>
      <c r="DKF134" s="42"/>
      <c r="DKG134" s="42"/>
      <c r="DKH134" s="42"/>
      <c r="DKI134" s="42"/>
      <c r="DKJ134" s="42"/>
      <c r="DKK134" s="42"/>
      <c r="DKL134" s="42"/>
      <c r="DKM134" s="42"/>
      <c r="DKN134" s="42"/>
      <c r="DKO134" s="42"/>
      <c r="DKP134" s="42"/>
      <c r="DKQ134" s="42"/>
      <c r="DKR134" s="42"/>
      <c r="DKS134" s="42"/>
      <c r="DKT134" s="42"/>
      <c r="DKU134" s="42"/>
      <c r="DKV134" s="42"/>
      <c r="DKW134" s="42"/>
      <c r="DKX134" s="42"/>
      <c r="DKY134" s="42"/>
      <c r="DKZ134" s="42"/>
      <c r="DLA134" s="42"/>
      <c r="DLB134" s="42"/>
      <c r="DLC134" s="42"/>
      <c r="DLD134" s="42"/>
      <c r="DLE134" s="42"/>
      <c r="DLF134" s="42"/>
      <c r="DLG134" s="42"/>
      <c r="DLH134" s="42"/>
      <c r="DLI134" s="42"/>
      <c r="DLJ134" s="42"/>
      <c r="DLK134" s="42"/>
      <c r="DLL134" s="42"/>
      <c r="DLM134" s="42"/>
      <c r="DLN134" s="42"/>
      <c r="DLO134" s="42"/>
      <c r="DLP134" s="42"/>
      <c r="DLQ134" s="42"/>
      <c r="DLR134" s="42"/>
      <c r="DLS134" s="42"/>
      <c r="DLT134" s="42"/>
      <c r="DLU134" s="42"/>
      <c r="DLV134" s="42"/>
      <c r="DLW134" s="42"/>
      <c r="DLX134" s="42"/>
      <c r="DLY134" s="42"/>
      <c r="DLZ134" s="42"/>
      <c r="DMA134" s="42"/>
      <c r="DMB134" s="42"/>
      <c r="DMC134" s="42"/>
      <c r="DMD134" s="42"/>
      <c r="DME134" s="42"/>
      <c r="DMF134" s="42"/>
      <c r="DMG134" s="42"/>
      <c r="DMH134" s="42"/>
      <c r="DMI134" s="42"/>
      <c r="DMJ134" s="42"/>
      <c r="DMK134" s="42"/>
      <c r="DML134" s="42"/>
      <c r="DMM134" s="42"/>
      <c r="DMN134" s="42"/>
      <c r="DMO134" s="42"/>
      <c r="DMP134" s="42"/>
      <c r="DMQ134" s="42"/>
      <c r="DMR134" s="42"/>
      <c r="DMS134" s="42"/>
      <c r="DMT134" s="42"/>
      <c r="DMU134" s="42"/>
      <c r="DMV134" s="42"/>
      <c r="DMW134" s="42"/>
      <c r="DMX134" s="42"/>
      <c r="DMY134" s="42"/>
      <c r="DMZ134" s="42"/>
      <c r="DNA134" s="42"/>
      <c r="DNB134" s="42"/>
      <c r="DNC134" s="42"/>
      <c r="DND134" s="42"/>
      <c r="DNE134" s="42"/>
      <c r="DNF134" s="42"/>
      <c r="DNG134" s="42"/>
      <c r="DNH134" s="42"/>
      <c r="DNI134" s="42"/>
      <c r="DNJ134" s="42"/>
      <c r="DNK134" s="42"/>
      <c r="DNL134" s="42"/>
      <c r="DNM134" s="42"/>
      <c r="DNN134" s="42"/>
      <c r="DNO134" s="42"/>
      <c r="DNP134" s="42"/>
      <c r="DNQ134" s="42"/>
      <c r="DNR134" s="42"/>
      <c r="DNS134" s="42"/>
      <c r="DNT134" s="42"/>
      <c r="DNU134" s="42"/>
      <c r="DNV134" s="42"/>
      <c r="DNW134" s="42"/>
      <c r="DNX134" s="42"/>
      <c r="DNY134" s="42"/>
      <c r="DNZ134" s="42"/>
      <c r="DOA134" s="42"/>
      <c r="DOB134" s="42"/>
      <c r="DOC134" s="42"/>
      <c r="DOD134" s="42"/>
      <c r="DOE134" s="42"/>
      <c r="DOF134" s="42"/>
      <c r="DOG134" s="42"/>
      <c r="DOH134" s="42"/>
      <c r="DOI134" s="42"/>
      <c r="DOJ134" s="42"/>
      <c r="DOK134" s="42"/>
      <c r="DOL134" s="42"/>
      <c r="DOM134" s="42"/>
      <c r="DON134" s="42"/>
      <c r="DOO134" s="42"/>
      <c r="DOP134" s="42"/>
      <c r="DOQ134" s="42"/>
      <c r="DOR134" s="42"/>
      <c r="DOS134" s="42"/>
      <c r="DOT134" s="42"/>
      <c r="DOU134" s="42"/>
      <c r="DOV134" s="42"/>
      <c r="DOW134" s="42"/>
      <c r="DOX134" s="42"/>
      <c r="DOY134" s="42"/>
      <c r="DOZ134" s="42"/>
      <c r="DPA134" s="42"/>
      <c r="DPB134" s="42"/>
      <c r="DPC134" s="42"/>
      <c r="DPD134" s="42"/>
      <c r="DPE134" s="42"/>
      <c r="DPF134" s="42"/>
      <c r="DPG134" s="42"/>
      <c r="DPH134" s="42"/>
      <c r="DPI134" s="42"/>
      <c r="DPJ134" s="42"/>
      <c r="DPK134" s="42"/>
      <c r="DPL134" s="42"/>
      <c r="DPM134" s="42"/>
      <c r="DPN134" s="42"/>
      <c r="DPO134" s="42"/>
      <c r="DPP134" s="42"/>
      <c r="DPQ134" s="42"/>
      <c r="DPR134" s="42"/>
      <c r="DPS134" s="42"/>
      <c r="DPT134" s="42"/>
      <c r="DPU134" s="42"/>
      <c r="DPV134" s="42"/>
      <c r="DPW134" s="42"/>
      <c r="DPX134" s="42"/>
      <c r="DPY134" s="42"/>
      <c r="DPZ134" s="42"/>
      <c r="DQA134" s="42"/>
      <c r="DQB134" s="42"/>
      <c r="DQC134" s="42"/>
      <c r="DQD134" s="42"/>
      <c r="DQE134" s="42"/>
      <c r="DQF134" s="42"/>
      <c r="DQG134" s="42"/>
      <c r="DQH134" s="42"/>
      <c r="DQI134" s="42"/>
      <c r="DQJ134" s="42"/>
      <c r="DQK134" s="42"/>
      <c r="DQL134" s="42"/>
      <c r="DQM134" s="42"/>
      <c r="DQN134" s="42"/>
      <c r="DQO134" s="42"/>
      <c r="DQP134" s="42"/>
      <c r="DQQ134" s="42"/>
      <c r="DQR134" s="42"/>
      <c r="DQS134" s="42"/>
      <c r="DQT134" s="42"/>
      <c r="DQU134" s="42"/>
      <c r="DQV134" s="42"/>
      <c r="DQW134" s="42"/>
      <c r="DQX134" s="42"/>
      <c r="DQY134" s="42"/>
      <c r="DQZ134" s="42"/>
      <c r="DRA134" s="42"/>
      <c r="DRB134" s="42"/>
      <c r="DRC134" s="42"/>
      <c r="DRD134" s="42"/>
      <c r="DRE134" s="42"/>
      <c r="DRF134" s="42"/>
      <c r="DRG134" s="42"/>
      <c r="DRH134" s="42"/>
      <c r="DRI134" s="42"/>
      <c r="DRJ134" s="42"/>
      <c r="DRK134" s="42"/>
      <c r="DRL134" s="42"/>
      <c r="DRM134" s="42"/>
      <c r="DRN134" s="42"/>
      <c r="DRO134" s="42"/>
      <c r="DRP134" s="42"/>
      <c r="DRQ134" s="42"/>
      <c r="DRR134" s="42"/>
      <c r="DRS134" s="42"/>
      <c r="DRT134" s="42"/>
      <c r="DRU134" s="42"/>
      <c r="DRV134" s="42"/>
      <c r="DRW134" s="42"/>
      <c r="DRX134" s="42"/>
      <c r="DRY134" s="42"/>
      <c r="DRZ134" s="42"/>
      <c r="DSA134" s="42"/>
      <c r="DSB134" s="42"/>
      <c r="DSC134" s="42"/>
      <c r="DSD134" s="42"/>
      <c r="DSE134" s="42"/>
      <c r="DSF134" s="42"/>
      <c r="DSG134" s="42"/>
      <c r="DSH134" s="42"/>
      <c r="DSI134" s="42"/>
      <c r="DSJ134" s="42"/>
      <c r="DSK134" s="42"/>
      <c r="DSL134" s="42"/>
      <c r="DSM134" s="42"/>
      <c r="DSN134" s="42"/>
      <c r="DSO134" s="42"/>
      <c r="DSP134" s="42"/>
      <c r="DSQ134" s="42"/>
      <c r="DSR134" s="42"/>
      <c r="DSS134" s="42"/>
      <c r="DST134" s="42"/>
      <c r="DSU134" s="42"/>
      <c r="DSV134" s="42"/>
      <c r="DSW134" s="42"/>
      <c r="DSX134" s="42"/>
      <c r="DSY134" s="42"/>
      <c r="DSZ134" s="42"/>
      <c r="DTA134" s="42"/>
      <c r="DTB134" s="42"/>
      <c r="DTC134" s="42"/>
      <c r="DTD134" s="42"/>
      <c r="DTE134" s="42"/>
      <c r="DTF134" s="42"/>
      <c r="DTG134" s="42"/>
      <c r="DTH134" s="42"/>
      <c r="DTI134" s="42"/>
      <c r="DTJ134" s="42"/>
      <c r="DTK134" s="42"/>
      <c r="DTL134" s="42"/>
      <c r="DTM134" s="42"/>
      <c r="DTN134" s="42"/>
      <c r="DTO134" s="42"/>
      <c r="DTP134" s="42"/>
      <c r="DTQ134" s="42"/>
      <c r="DTR134" s="42"/>
      <c r="DTS134" s="42"/>
      <c r="DTT134" s="42"/>
      <c r="DTU134" s="42"/>
      <c r="DTV134" s="42"/>
      <c r="DTW134" s="42"/>
      <c r="DTX134" s="42"/>
      <c r="DTY134" s="42"/>
      <c r="DTZ134" s="42"/>
      <c r="DUA134" s="42"/>
      <c r="DUB134" s="42"/>
      <c r="DUC134" s="42"/>
      <c r="DUD134" s="42"/>
      <c r="DUE134" s="42"/>
      <c r="DUF134" s="42"/>
      <c r="DUG134" s="42"/>
      <c r="DUH134" s="42"/>
      <c r="DUI134" s="42"/>
      <c r="DUJ134" s="42"/>
      <c r="DUK134" s="42"/>
      <c r="DUL134" s="42"/>
      <c r="DUM134" s="42"/>
      <c r="DUN134" s="42"/>
      <c r="DUO134" s="42"/>
      <c r="DUP134" s="42"/>
      <c r="DUQ134" s="42"/>
      <c r="DUR134" s="42"/>
      <c r="DUS134" s="42"/>
      <c r="DUT134" s="42"/>
      <c r="DUU134" s="42"/>
      <c r="DUV134" s="42"/>
      <c r="DUW134" s="42"/>
      <c r="DUX134" s="42"/>
      <c r="DUY134" s="42"/>
      <c r="DUZ134" s="42"/>
      <c r="DVA134" s="42"/>
      <c r="DVB134" s="42"/>
      <c r="DVC134" s="42"/>
      <c r="DVD134" s="42"/>
      <c r="DVE134" s="42"/>
      <c r="DVF134" s="42"/>
      <c r="DVG134" s="42"/>
      <c r="DVH134" s="42"/>
      <c r="DVI134" s="42"/>
      <c r="DVJ134" s="42"/>
      <c r="DVK134" s="42"/>
      <c r="DVL134" s="42"/>
      <c r="DVM134" s="42"/>
      <c r="DVN134" s="42"/>
      <c r="DVO134" s="42"/>
      <c r="DVP134" s="42"/>
      <c r="DVQ134" s="42"/>
      <c r="DVR134" s="42"/>
      <c r="DVS134" s="42"/>
      <c r="DVT134" s="42"/>
      <c r="DVU134" s="42"/>
      <c r="DVV134" s="42"/>
      <c r="DVW134" s="42"/>
      <c r="DVX134" s="42"/>
      <c r="DVY134" s="42"/>
      <c r="DVZ134" s="42"/>
      <c r="DWA134" s="42"/>
      <c r="DWB134" s="42"/>
      <c r="DWC134" s="42"/>
      <c r="DWD134" s="42"/>
      <c r="DWE134" s="42"/>
      <c r="DWF134" s="42"/>
      <c r="DWG134" s="42"/>
      <c r="DWH134" s="42"/>
      <c r="DWI134" s="42"/>
      <c r="DWJ134" s="42"/>
      <c r="DWK134" s="42"/>
      <c r="DWL134" s="42"/>
      <c r="DWM134" s="42"/>
      <c r="DWN134" s="42"/>
      <c r="DWO134" s="42"/>
      <c r="DWP134" s="42"/>
      <c r="DWQ134" s="42"/>
      <c r="DWR134" s="42"/>
      <c r="DWS134" s="42"/>
      <c r="DWT134" s="42"/>
      <c r="DWU134" s="42"/>
      <c r="DWV134" s="42"/>
      <c r="DWW134" s="42"/>
      <c r="DWX134" s="42"/>
      <c r="DWY134" s="42"/>
      <c r="DWZ134" s="42"/>
      <c r="DXA134" s="42"/>
      <c r="DXB134" s="42"/>
      <c r="DXC134" s="42"/>
      <c r="DXD134" s="42"/>
      <c r="DXE134" s="42"/>
      <c r="DXF134" s="42"/>
      <c r="DXG134" s="42"/>
      <c r="DXH134" s="42"/>
      <c r="DXI134" s="42"/>
      <c r="DXJ134" s="42"/>
      <c r="DXK134" s="42"/>
      <c r="DXL134" s="42"/>
      <c r="DXM134" s="42"/>
      <c r="DXN134" s="42"/>
      <c r="DXO134" s="42"/>
      <c r="DXP134" s="42"/>
      <c r="DXQ134" s="42"/>
      <c r="DXR134" s="42"/>
      <c r="DXS134" s="42"/>
      <c r="DXT134" s="42"/>
      <c r="DXU134" s="42"/>
      <c r="DXV134" s="42"/>
      <c r="DXW134" s="42"/>
      <c r="DXX134" s="42"/>
      <c r="DXY134" s="42"/>
      <c r="DXZ134" s="42"/>
      <c r="DYA134" s="42"/>
      <c r="DYB134" s="42"/>
      <c r="DYC134" s="42"/>
      <c r="DYD134" s="42"/>
      <c r="DYE134" s="42"/>
      <c r="DYF134" s="42"/>
      <c r="DYG134" s="42"/>
      <c r="DYH134" s="42"/>
      <c r="DYI134" s="42"/>
      <c r="DYJ134" s="42"/>
      <c r="DYK134" s="42"/>
      <c r="DYL134" s="42"/>
      <c r="DYM134" s="42"/>
      <c r="DYN134" s="42"/>
      <c r="DYO134" s="42"/>
      <c r="DYP134" s="42"/>
      <c r="DYQ134" s="42"/>
      <c r="DYR134" s="42"/>
      <c r="DYS134" s="42"/>
      <c r="DYT134" s="42"/>
      <c r="DYU134" s="42"/>
      <c r="DYV134" s="42"/>
      <c r="DYW134" s="42"/>
      <c r="DYX134" s="42"/>
      <c r="DYY134" s="42"/>
      <c r="DYZ134" s="42"/>
      <c r="DZA134" s="42"/>
      <c r="DZB134" s="42"/>
      <c r="DZC134" s="42"/>
      <c r="DZD134" s="42"/>
      <c r="DZE134" s="42"/>
      <c r="DZF134" s="42"/>
      <c r="DZG134" s="42"/>
      <c r="DZH134" s="42"/>
      <c r="DZI134" s="42"/>
      <c r="DZJ134" s="42"/>
      <c r="DZK134" s="42"/>
      <c r="DZL134" s="42"/>
      <c r="DZM134" s="42"/>
      <c r="DZN134" s="42"/>
      <c r="DZO134" s="42"/>
      <c r="DZP134" s="42"/>
      <c r="DZQ134" s="42"/>
      <c r="DZR134" s="42"/>
      <c r="DZS134" s="42"/>
      <c r="DZT134" s="42"/>
      <c r="DZU134" s="42"/>
      <c r="DZV134" s="42"/>
      <c r="DZW134" s="42"/>
      <c r="DZX134" s="42"/>
      <c r="DZY134" s="42"/>
      <c r="DZZ134" s="42"/>
      <c r="EAA134" s="42"/>
      <c r="EAB134" s="42"/>
      <c r="EAC134" s="42"/>
      <c r="EAD134" s="42"/>
      <c r="EAE134" s="42"/>
      <c r="EAF134" s="42"/>
      <c r="EAG134" s="42"/>
      <c r="EAH134" s="42"/>
      <c r="EAI134" s="42"/>
      <c r="EAJ134" s="42"/>
      <c r="EAK134" s="42"/>
      <c r="EAL134" s="42"/>
      <c r="EAM134" s="42"/>
      <c r="EAN134" s="42"/>
      <c r="EAO134" s="42"/>
      <c r="EAP134" s="42"/>
      <c r="EAQ134" s="42"/>
      <c r="EAR134" s="42"/>
      <c r="EAS134" s="42"/>
      <c r="EAT134" s="42"/>
      <c r="EAU134" s="42"/>
      <c r="EAV134" s="42"/>
      <c r="EAW134" s="42"/>
      <c r="EAX134" s="42"/>
      <c r="EAY134" s="42"/>
      <c r="EAZ134" s="42"/>
      <c r="EBA134" s="42"/>
      <c r="EBB134" s="42"/>
      <c r="EBC134" s="42"/>
      <c r="EBD134" s="42"/>
      <c r="EBE134" s="42"/>
      <c r="EBF134" s="42"/>
      <c r="EBG134" s="42"/>
      <c r="EBH134" s="42"/>
      <c r="EBI134" s="42"/>
      <c r="EBJ134" s="42"/>
      <c r="EBK134" s="42"/>
      <c r="EBL134" s="42"/>
      <c r="EBM134" s="42"/>
      <c r="EBN134" s="42"/>
      <c r="EBO134" s="42"/>
      <c r="EBP134" s="42"/>
      <c r="EBQ134" s="42"/>
      <c r="EBR134" s="42"/>
      <c r="EBS134" s="42"/>
      <c r="EBT134" s="42"/>
      <c r="EBU134" s="42"/>
      <c r="EBV134" s="42"/>
      <c r="EBW134" s="42"/>
      <c r="EBX134" s="42"/>
      <c r="EBY134" s="42"/>
      <c r="EBZ134" s="42"/>
      <c r="ECA134" s="42"/>
      <c r="ECB134" s="42"/>
      <c r="ECC134" s="42"/>
      <c r="ECD134" s="42"/>
      <c r="ECE134" s="42"/>
      <c r="ECF134" s="42"/>
      <c r="ECG134" s="42"/>
      <c r="ECH134" s="42"/>
      <c r="ECI134" s="42"/>
      <c r="ECJ134" s="42"/>
      <c r="ECK134" s="42"/>
      <c r="ECL134" s="42"/>
      <c r="ECM134" s="42"/>
      <c r="ECN134" s="42"/>
      <c r="ECO134" s="42"/>
      <c r="ECP134" s="42"/>
      <c r="ECQ134" s="42"/>
      <c r="ECR134" s="42"/>
      <c r="ECS134" s="42"/>
      <c r="ECT134" s="42"/>
      <c r="ECU134" s="42"/>
      <c r="ECV134" s="42"/>
      <c r="ECW134" s="42"/>
      <c r="ECX134" s="42"/>
      <c r="ECY134" s="42"/>
      <c r="ECZ134" s="42"/>
      <c r="EDA134" s="42"/>
      <c r="EDB134" s="42"/>
      <c r="EDC134" s="42"/>
      <c r="EDD134" s="42"/>
      <c r="EDE134" s="42"/>
      <c r="EDF134" s="42"/>
      <c r="EDG134" s="42"/>
      <c r="EDH134" s="42"/>
      <c r="EDI134" s="42"/>
      <c r="EDJ134" s="42"/>
      <c r="EDK134" s="42"/>
      <c r="EDL134" s="42"/>
      <c r="EDM134" s="42"/>
      <c r="EDN134" s="42"/>
      <c r="EDO134" s="42"/>
      <c r="EDP134" s="42"/>
      <c r="EDQ134" s="42"/>
      <c r="EDR134" s="42"/>
      <c r="EDS134" s="42"/>
      <c r="EDT134" s="42"/>
      <c r="EDU134" s="42"/>
      <c r="EDV134" s="42"/>
      <c r="EDW134" s="42"/>
      <c r="EDX134" s="42"/>
      <c r="EDY134" s="42"/>
      <c r="EDZ134" s="42"/>
      <c r="EEA134" s="42"/>
      <c r="EEB134" s="42"/>
      <c r="EEC134" s="42"/>
      <c r="EED134" s="42"/>
      <c r="EEE134" s="42"/>
      <c r="EEF134" s="42"/>
      <c r="EEG134" s="42"/>
      <c r="EEH134" s="42"/>
      <c r="EEI134" s="42"/>
      <c r="EEJ134" s="42"/>
      <c r="EEK134" s="42"/>
      <c r="EEL134" s="42"/>
      <c r="EEM134" s="42"/>
      <c r="EEN134" s="42"/>
      <c r="EEO134" s="42"/>
      <c r="EEP134" s="42"/>
      <c r="EEQ134" s="42"/>
      <c r="EER134" s="42"/>
      <c r="EES134" s="42"/>
      <c r="EET134" s="42"/>
      <c r="EEU134" s="42"/>
      <c r="EEV134" s="42"/>
      <c r="EEW134" s="42"/>
      <c r="EEX134" s="42"/>
      <c r="EEY134" s="42"/>
      <c r="EEZ134" s="42"/>
      <c r="EFA134" s="42"/>
      <c r="EFB134" s="42"/>
      <c r="EFC134" s="42"/>
      <c r="EFD134" s="42"/>
      <c r="EFE134" s="42"/>
      <c r="EFF134" s="42"/>
      <c r="EFG134" s="42"/>
      <c r="EFH134" s="42"/>
      <c r="EFI134" s="42"/>
      <c r="EFJ134" s="42"/>
      <c r="EFK134" s="42"/>
      <c r="EFL134" s="42"/>
      <c r="EFM134" s="42"/>
      <c r="EFN134" s="42"/>
      <c r="EFO134" s="42"/>
      <c r="EFP134" s="42"/>
      <c r="EFQ134" s="42"/>
      <c r="EFR134" s="42"/>
      <c r="EFS134" s="42"/>
      <c r="EFT134" s="42"/>
      <c r="EFU134" s="42"/>
      <c r="EFV134" s="42"/>
      <c r="EFW134" s="42"/>
      <c r="EFX134" s="42"/>
      <c r="EFY134" s="42"/>
      <c r="EFZ134" s="42"/>
      <c r="EGA134" s="42"/>
      <c r="EGB134" s="42"/>
      <c r="EGC134" s="42"/>
      <c r="EGD134" s="42"/>
      <c r="EGE134" s="42"/>
      <c r="EGF134" s="42"/>
      <c r="EGG134" s="42"/>
      <c r="EGH134" s="42"/>
      <c r="EGI134" s="42"/>
      <c r="EGJ134" s="42"/>
      <c r="EGK134" s="42"/>
      <c r="EGL134" s="42"/>
      <c r="EGM134" s="42"/>
      <c r="EGN134" s="42"/>
      <c r="EGO134" s="42"/>
      <c r="EGP134" s="42"/>
      <c r="EGQ134" s="42"/>
      <c r="EGR134" s="42"/>
      <c r="EGS134" s="42"/>
      <c r="EGT134" s="42"/>
      <c r="EGU134" s="42"/>
      <c r="EGV134" s="42"/>
      <c r="EGW134" s="42"/>
      <c r="EGX134" s="42"/>
      <c r="EGY134" s="42"/>
      <c r="EGZ134" s="42"/>
      <c r="EHA134" s="42"/>
      <c r="EHB134" s="42"/>
      <c r="EHC134" s="42"/>
      <c r="EHD134" s="42"/>
      <c r="EHE134" s="42"/>
      <c r="EHF134" s="42"/>
      <c r="EHG134" s="42"/>
      <c r="EHH134" s="42"/>
      <c r="EHI134" s="42"/>
      <c r="EHJ134" s="42"/>
      <c r="EHK134" s="42"/>
      <c r="EHL134" s="42"/>
      <c r="EHM134" s="42"/>
      <c r="EHN134" s="42"/>
      <c r="EHO134" s="42"/>
      <c r="EHP134" s="42"/>
      <c r="EHQ134" s="42"/>
      <c r="EHR134" s="42"/>
      <c r="EHS134" s="42"/>
      <c r="EHT134" s="42"/>
      <c r="EHU134" s="42"/>
      <c r="EHV134" s="42"/>
      <c r="EHW134" s="42"/>
      <c r="EHX134" s="42"/>
      <c r="EHY134" s="42"/>
      <c r="EHZ134" s="42"/>
      <c r="EIA134" s="42"/>
      <c r="EIB134" s="42"/>
      <c r="EIC134" s="42"/>
      <c r="EID134" s="42"/>
      <c r="EIE134" s="42"/>
      <c r="EIF134" s="42"/>
      <c r="EIG134" s="42"/>
      <c r="EIH134" s="42"/>
      <c r="EII134" s="42"/>
      <c r="EIJ134" s="42"/>
      <c r="EIK134" s="42"/>
      <c r="EIL134" s="42"/>
      <c r="EIM134" s="42"/>
      <c r="EIN134" s="42"/>
      <c r="EIO134" s="42"/>
      <c r="EIP134" s="42"/>
      <c r="EIQ134" s="42"/>
      <c r="EIR134" s="42"/>
      <c r="EIS134" s="42"/>
      <c r="EIT134" s="42"/>
      <c r="EIU134" s="42"/>
      <c r="EIV134" s="42"/>
      <c r="EIW134" s="42"/>
      <c r="EIX134" s="42"/>
      <c r="EIY134" s="42"/>
      <c r="EIZ134" s="42"/>
      <c r="EJA134" s="42"/>
      <c r="EJB134" s="42"/>
      <c r="EJC134" s="42"/>
      <c r="EJD134" s="42"/>
      <c r="EJE134" s="42"/>
      <c r="EJF134" s="42"/>
      <c r="EJG134" s="42"/>
      <c r="EJH134" s="42"/>
      <c r="EJI134" s="42"/>
      <c r="EJJ134" s="42"/>
      <c r="EJK134" s="42"/>
      <c r="EJL134" s="42"/>
      <c r="EJM134" s="42"/>
      <c r="EJN134" s="42"/>
      <c r="EJO134" s="42"/>
      <c r="EJP134" s="42"/>
      <c r="EJQ134" s="42"/>
      <c r="EJR134" s="42"/>
      <c r="EJS134" s="42"/>
      <c r="EJT134" s="42"/>
      <c r="EJU134" s="42"/>
      <c r="EJV134" s="42"/>
      <c r="EJW134" s="42"/>
      <c r="EJX134" s="42"/>
      <c r="EJY134" s="42"/>
      <c r="EJZ134" s="42"/>
      <c r="EKA134" s="42"/>
      <c r="EKB134" s="42"/>
      <c r="EKC134" s="42"/>
      <c r="EKD134" s="42"/>
      <c r="EKE134" s="42"/>
      <c r="EKF134" s="42"/>
      <c r="EKG134" s="42"/>
      <c r="EKH134" s="42"/>
      <c r="EKI134" s="42"/>
      <c r="EKJ134" s="42"/>
      <c r="EKK134" s="42"/>
      <c r="EKL134" s="42"/>
      <c r="EKM134" s="42"/>
      <c r="EKN134" s="42"/>
      <c r="EKO134" s="42"/>
      <c r="EKP134" s="42"/>
      <c r="EKQ134" s="42"/>
      <c r="EKR134" s="42"/>
      <c r="EKS134" s="42"/>
      <c r="EKT134" s="42"/>
      <c r="EKU134" s="42"/>
      <c r="EKV134" s="42"/>
      <c r="EKW134" s="42"/>
      <c r="EKX134" s="42"/>
      <c r="EKY134" s="42"/>
      <c r="EKZ134" s="42"/>
      <c r="ELA134" s="42"/>
      <c r="ELB134" s="42"/>
      <c r="ELC134" s="42"/>
      <c r="ELD134" s="42"/>
      <c r="ELE134" s="42"/>
      <c r="ELF134" s="42"/>
      <c r="ELG134" s="42"/>
      <c r="ELH134" s="42"/>
      <c r="ELI134" s="42"/>
      <c r="ELJ134" s="42"/>
      <c r="ELK134" s="42"/>
      <c r="ELL134" s="42"/>
      <c r="ELM134" s="42"/>
      <c r="ELN134" s="42"/>
      <c r="ELO134" s="42"/>
      <c r="ELP134" s="42"/>
      <c r="ELQ134" s="42"/>
      <c r="ELR134" s="42"/>
      <c r="ELS134" s="42"/>
      <c r="ELT134" s="42"/>
      <c r="ELU134" s="42"/>
      <c r="ELV134" s="42"/>
      <c r="ELW134" s="42"/>
      <c r="ELX134" s="42"/>
      <c r="ELY134" s="42"/>
      <c r="ELZ134" s="42"/>
      <c r="EMA134" s="42"/>
      <c r="EMB134" s="42"/>
      <c r="EMC134" s="42"/>
      <c r="EMD134" s="42"/>
      <c r="EME134" s="42"/>
      <c r="EMF134" s="42"/>
      <c r="EMG134" s="42"/>
      <c r="EMH134" s="42"/>
      <c r="EMI134" s="42"/>
      <c r="EMJ134" s="42"/>
      <c r="EMK134" s="42"/>
      <c r="EML134" s="42"/>
      <c r="EMM134" s="42"/>
      <c r="EMN134" s="42"/>
      <c r="EMO134" s="42"/>
      <c r="EMP134" s="42"/>
      <c r="EMQ134" s="42"/>
      <c r="EMR134" s="42"/>
      <c r="EMS134" s="42"/>
      <c r="EMT134" s="42"/>
      <c r="EMU134" s="42"/>
      <c r="EMV134" s="42"/>
      <c r="EMW134" s="42"/>
      <c r="EMX134" s="42"/>
      <c r="EMY134" s="42"/>
      <c r="EMZ134" s="42"/>
      <c r="ENA134" s="42"/>
      <c r="ENB134" s="42"/>
      <c r="ENC134" s="42"/>
      <c r="END134" s="42"/>
      <c r="ENE134" s="42"/>
      <c r="ENF134" s="42"/>
      <c r="ENG134" s="42"/>
      <c r="ENH134" s="42"/>
      <c r="ENI134" s="42"/>
      <c r="ENJ134" s="42"/>
      <c r="ENK134" s="42"/>
      <c r="ENL134" s="42"/>
      <c r="ENM134" s="42"/>
      <c r="ENN134" s="42"/>
      <c r="ENO134" s="42"/>
      <c r="ENP134" s="42"/>
      <c r="ENQ134" s="42"/>
      <c r="ENR134" s="42"/>
      <c r="ENS134" s="42"/>
      <c r="ENT134" s="42"/>
      <c r="ENU134" s="42"/>
      <c r="ENV134" s="42"/>
      <c r="ENW134" s="42"/>
      <c r="ENX134" s="42"/>
      <c r="ENY134" s="42"/>
      <c r="ENZ134" s="42"/>
      <c r="EOA134" s="42"/>
      <c r="EOB134" s="42"/>
      <c r="EOC134" s="42"/>
      <c r="EOD134" s="42"/>
      <c r="EOE134" s="42"/>
      <c r="EOF134" s="42"/>
      <c r="EOG134" s="42"/>
      <c r="EOH134" s="42"/>
      <c r="EOI134" s="42"/>
      <c r="EOJ134" s="42"/>
      <c r="EOK134" s="42"/>
      <c r="EOL134" s="42"/>
      <c r="EOM134" s="42"/>
      <c r="EON134" s="42"/>
      <c r="EOO134" s="42"/>
      <c r="EOP134" s="42"/>
      <c r="EOQ134" s="42"/>
      <c r="EOR134" s="42"/>
      <c r="EOS134" s="42"/>
      <c r="EOT134" s="42"/>
      <c r="EOU134" s="42"/>
      <c r="EOV134" s="42"/>
      <c r="EOW134" s="42"/>
      <c r="EOX134" s="42"/>
      <c r="EOY134" s="42"/>
      <c r="EOZ134" s="42"/>
      <c r="EPA134" s="42"/>
      <c r="EPB134" s="42"/>
      <c r="EPC134" s="42"/>
      <c r="EPD134" s="42"/>
      <c r="EPE134" s="42"/>
      <c r="EPF134" s="42"/>
      <c r="EPG134" s="42"/>
      <c r="EPH134" s="42"/>
      <c r="EPI134" s="42"/>
      <c r="EPJ134" s="42"/>
      <c r="EPK134" s="42"/>
      <c r="EPL134" s="42"/>
      <c r="EPM134" s="42"/>
      <c r="EPN134" s="42"/>
      <c r="EPO134" s="42"/>
      <c r="EPP134" s="42"/>
      <c r="EPQ134" s="42"/>
      <c r="EPR134" s="42"/>
      <c r="EPS134" s="42"/>
      <c r="EPT134" s="42"/>
      <c r="EPU134" s="42"/>
      <c r="EPV134" s="42"/>
      <c r="EPW134" s="42"/>
      <c r="EPX134" s="42"/>
      <c r="EPY134" s="42"/>
      <c r="EPZ134" s="42"/>
      <c r="EQA134" s="42"/>
      <c r="EQB134" s="42"/>
      <c r="EQC134" s="42"/>
      <c r="EQD134" s="42"/>
      <c r="EQE134" s="42"/>
      <c r="EQF134" s="42"/>
      <c r="EQG134" s="42"/>
      <c r="EQH134" s="42"/>
      <c r="EQI134" s="42"/>
      <c r="EQJ134" s="42"/>
      <c r="EQK134" s="42"/>
      <c r="EQL134" s="42"/>
      <c r="EQM134" s="42"/>
      <c r="EQN134" s="42"/>
      <c r="EQO134" s="42"/>
      <c r="EQP134" s="42"/>
      <c r="EQQ134" s="42"/>
      <c r="EQR134" s="42"/>
      <c r="EQS134" s="42"/>
      <c r="EQT134" s="42"/>
      <c r="EQU134" s="42"/>
      <c r="EQV134" s="42"/>
      <c r="EQW134" s="42"/>
      <c r="EQX134" s="42"/>
      <c r="EQY134" s="42"/>
      <c r="EQZ134" s="42"/>
      <c r="ERA134" s="42"/>
      <c r="ERB134" s="42"/>
      <c r="ERC134" s="42"/>
      <c r="ERD134" s="42"/>
      <c r="ERE134" s="42"/>
      <c r="ERF134" s="42"/>
      <c r="ERG134" s="42"/>
      <c r="ERH134" s="42"/>
      <c r="ERI134" s="42"/>
      <c r="ERJ134" s="42"/>
      <c r="ERK134" s="42"/>
      <c r="ERL134" s="42"/>
      <c r="ERM134" s="42"/>
      <c r="ERN134" s="42"/>
      <c r="ERO134" s="42"/>
      <c r="ERP134" s="42"/>
      <c r="ERQ134" s="42"/>
      <c r="ERR134" s="42"/>
      <c r="ERS134" s="42"/>
      <c r="ERT134" s="42"/>
      <c r="ERU134" s="42"/>
      <c r="ERV134" s="42"/>
      <c r="ERW134" s="42"/>
      <c r="ERX134" s="42"/>
      <c r="ERY134" s="42"/>
      <c r="ERZ134" s="42"/>
      <c r="ESA134" s="42"/>
      <c r="ESB134" s="42"/>
      <c r="ESC134" s="42"/>
      <c r="ESD134" s="42"/>
      <c r="ESE134" s="42"/>
      <c r="ESF134" s="42"/>
      <c r="ESG134" s="42"/>
      <c r="ESH134" s="42"/>
      <c r="ESI134" s="42"/>
      <c r="ESJ134" s="42"/>
      <c r="ESK134" s="42"/>
      <c r="ESL134" s="42"/>
      <c r="ESM134" s="42"/>
      <c r="ESN134" s="42"/>
      <c r="ESO134" s="42"/>
      <c r="ESP134" s="42"/>
      <c r="ESQ134" s="42"/>
      <c r="ESR134" s="42"/>
      <c r="ESS134" s="42"/>
      <c r="EST134" s="42"/>
      <c r="ESU134" s="42"/>
      <c r="ESV134" s="42"/>
      <c r="ESW134" s="42"/>
      <c r="ESX134" s="42"/>
      <c r="ESY134" s="42"/>
      <c r="ESZ134" s="42"/>
      <c r="ETA134" s="42"/>
      <c r="ETB134" s="42"/>
      <c r="ETC134" s="42"/>
      <c r="ETD134" s="42"/>
      <c r="ETE134" s="42"/>
      <c r="ETF134" s="42"/>
      <c r="ETG134" s="42"/>
      <c r="ETH134" s="42"/>
      <c r="ETI134" s="42"/>
      <c r="ETJ134" s="42"/>
      <c r="ETK134" s="42"/>
      <c r="ETL134" s="42"/>
      <c r="ETM134" s="42"/>
      <c r="ETN134" s="42"/>
      <c r="ETO134" s="42"/>
      <c r="ETP134" s="42"/>
      <c r="ETQ134" s="42"/>
      <c r="ETR134" s="42"/>
      <c r="ETS134" s="42"/>
      <c r="ETT134" s="42"/>
      <c r="ETU134" s="42"/>
      <c r="ETV134" s="42"/>
      <c r="ETW134" s="42"/>
      <c r="ETX134" s="42"/>
      <c r="ETY134" s="42"/>
      <c r="ETZ134" s="42"/>
      <c r="EUA134" s="42"/>
      <c r="EUB134" s="42"/>
      <c r="EUC134" s="42"/>
      <c r="EUD134" s="42"/>
      <c r="EUE134" s="42"/>
      <c r="EUF134" s="42"/>
      <c r="EUG134" s="42"/>
      <c r="EUH134" s="42"/>
      <c r="EUI134" s="42"/>
      <c r="EUJ134" s="42"/>
      <c r="EUK134" s="42"/>
      <c r="EUL134" s="42"/>
      <c r="EUM134" s="42"/>
      <c r="EUN134" s="42"/>
      <c r="EUO134" s="42"/>
      <c r="EUP134" s="42"/>
      <c r="EUQ134" s="42"/>
      <c r="EUR134" s="42"/>
      <c r="EUS134" s="42"/>
      <c r="EUT134" s="42"/>
      <c r="EUU134" s="42"/>
      <c r="EUV134" s="42"/>
      <c r="EUW134" s="42"/>
      <c r="EUX134" s="42"/>
      <c r="EUY134" s="42"/>
      <c r="EUZ134" s="42"/>
      <c r="EVA134" s="42"/>
      <c r="EVB134" s="42"/>
      <c r="EVC134" s="42"/>
      <c r="EVD134" s="42"/>
      <c r="EVE134" s="42"/>
      <c r="EVF134" s="42"/>
      <c r="EVG134" s="42"/>
      <c r="EVH134" s="42"/>
      <c r="EVI134" s="42"/>
      <c r="EVJ134" s="42"/>
      <c r="EVK134" s="42"/>
      <c r="EVL134" s="42"/>
      <c r="EVM134" s="42"/>
      <c r="EVN134" s="42"/>
      <c r="EVO134" s="42"/>
      <c r="EVP134" s="42"/>
      <c r="EVQ134" s="42"/>
      <c r="EVR134" s="42"/>
      <c r="EVS134" s="42"/>
      <c r="EVT134" s="42"/>
      <c r="EVU134" s="42"/>
      <c r="EVV134" s="42"/>
      <c r="EVW134" s="42"/>
      <c r="EVX134" s="42"/>
      <c r="EVY134" s="42"/>
      <c r="EVZ134" s="42"/>
      <c r="EWA134" s="42"/>
      <c r="EWB134" s="42"/>
      <c r="EWC134" s="42"/>
      <c r="EWD134" s="42"/>
      <c r="EWE134" s="42"/>
      <c r="EWF134" s="42"/>
      <c r="EWG134" s="42"/>
      <c r="EWH134" s="42"/>
      <c r="EWI134" s="42"/>
      <c r="EWJ134" s="42"/>
      <c r="EWK134" s="42"/>
      <c r="EWL134" s="42"/>
      <c r="EWM134" s="42"/>
      <c r="EWN134" s="42"/>
      <c r="EWO134" s="42"/>
      <c r="EWP134" s="42"/>
      <c r="EWQ134" s="42"/>
      <c r="EWR134" s="42"/>
      <c r="EWS134" s="42"/>
      <c r="EWT134" s="42"/>
      <c r="EWU134" s="42"/>
      <c r="EWV134" s="42"/>
      <c r="EWW134" s="42"/>
      <c r="EWX134" s="42"/>
      <c r="EWY134" s="42"/>
      <c r="EWZ134" s="42"/>
      <c r="EXA134" s="42"/>
      <c r="EXB134" s="42"/>
      <c r="EXC134" s="42"/>
      <c r="EXD134" s="42"/>
      <c r="EXE134" s="42"/>
      <c r="EXF134" s="42"/>
      <c r="EXG134" s="42"/>
      <c r="EXH134" s="42"/>
      <c r="EXI134" s="42"/>
      <c r="EXJ134" s="42"/>
      <c r="EXK134" s="42"/>
      <c r="EXL134" s="42"/>
      <c r="EXM134" s="42"/>
      <c r="EXN134" s="42"/>
      <c r="EXO134" s="42"/>
      <c r="EXP134" s="42"/>
      <c r="EXQ134" s="42"/>
      <c r="EXR134" s="42"/>
      <c r="EXS134" s="42"/>
      <c r="EXT134" s="42"/>
      <c r="EXU134" s="42"/>
      <c r="EXV134" s="42"/>
      <c r="EXW134" s="42"/>
      <c r="EXX134" s="42"/>
      <c r="EXY134" s="42"/>
      <c r="EXZ134" s="42"/>
      <c r="EYA134" s="42"/>
      <c r="EYB134" s="42"/>
      <c r="EYC134" s="42"/>
      <c r="EYD134" s="42"/>
      <c r="EYE134" s="42"/>
      <c r="EYF134" s="42"/>
      <c r="EYG134" s="42"/>
      <c r="EYH134" s="42"/>
      <c r="EYI134" s="42"/>
      <c r="EYJ134" s="42"/>
      <c r="EYK134" s="42"/>
      <c r="EYL134" s="42"/>
      <c r="EYM134" s="42"/>
      <c r="EYN134" s="42"/>
      <c r="EYO134" s="42"/>
      <c r="EYP134" s="42"/>
      <c r="EYQ134" s="42"/>
      <c r="EYR134" s="42"/>
      <c r="EYS134" s="42"/>
      <c r="EYT134" s="42"/>
      <c r="EYU134" s="42"/>
      <c r="EYV134" s="42"/>
      <c r="EYW134" s="42"/>
      <c r="EYX134" s="42"/>
      <c r="EYY134" s="42"/>
      <c r="EYZ134" s="42"/>
      <c r="EZA134" s="42"/>
      <c r="EZB134" s="42"/>
      <c r="EZC134" s="42"/>
      <c r="EZD134" s="42"/>
      <c r="EZE134" s="42"/>
      <c r="EZF134" s="42"/>
      <c r="EZG134" s="42"/>
      <c r="EZH134" s="42"/>
      <c r="EZI134" s="42"/>
      <c r="EZJ134" s="42"/>
      <c r="EZK134" s="42"/>
      <c r="EZL134" s="42"/>
      <c r="EZM134" s="42"/>
      <c r="EZN134" s="42"/>
      <c r="EZO134" s="42"/>
      <c r="EZP134" s="42"/>
      <c r="EZQ134" s="42"/>
      <c r="EZR134" s="42"/>
      <c r="EZS134" s="42"/>
      <c r="EZT134" s="42"/>
      <c r="EZU134" s="42"/>
      <c r="EZV134" s="42"/>
      <c r="EZW134" s="42"/>
      <c r="EZX134" s="42"/>
      <c r="EZY134" s="42"/>
      <c r="EZZ134" s="42"/>
      <c r="FAA134" s="42"/>
      <c r="FAB134" s="42"/>
      <c r="FAC134" s="42"/>
      <c r="FAD134" s="42"/>
      <c r="FAE134" s="42"/>
      <c r="FAF134" s="42"/>
      <c r="FAG134" s="42"/>
      <c r="FAH134" s="42"/>
      <c r="FAI134" s="42"/>
      <c r="FAJ134" s="42"/>
      <c r="FAK134" s="42"/>
      <c r="FAL134" s="42"/>
      <c r="FAM134" s="42"/>
      <c r="FAN134" s="42"/>
      <c r="FAO134" s="42"/>
      <c r="FAP134" s="42"/>
      <c r="FAQ134" s="42"/>
      <c r="FAR134" s="42"/>
      <c r="FAS134" s="42"/>
      <c r="FAT134" s="42"/>
      <c r="FAU134" s="42"/>
      <c r="FAV134" s="42"/>
      <c r="FAW134" s="42"/>
      <c r="FAX134" s="42"/>
      <c r="FAY134" s="42"/>
      <c r="FAZ134" s="42"/>
      <c r="FBA134" s="42"/>
      <c r="FBB134" s="42"/>
      <c r="FBC134" s="42"/>
      <c r="FBD134" s="42"/>
      <c r="FBE134" s="42"/>
      <c r="FBF134" s="42"/>
      <c r="FBG134" s="42"/>
      <c r="FBH134" s="42"/>
      <c r="FBI134" s="42"/>
      <c r="FBJ134" s="42"/>
      <c r="FBK134" s="42"/>
      <c r="FBL134" s="42"/>
      <c r="FBM134" s="42"/>
      <c r="FBN134" s="42"/>
      <c r="FBO134" s="42"/>
      <c r="FBP134" s="42"/>
      <c r="FBQ134" s="42"/>
      <c r="FBR134" s="42"/>
      <c r="FBS134" s="42"/>
      <c r="FBT134" s="42"/>
      <c r="FBU134" s="42"/>
      <c r="FBV134" s="42"/>
      <c r="FBW134" s="42"/>
      <c r="FBX134" s="42"/>
      <c r="FBY134" s="42"/>
      <c r="FBZ134" s="42"/>
      <c r="FCA134" s="42"/>
      <c r="FCB134" s="42"/>
      <c r="FCC134" s="42"/>
      <c r="FCD134" s="42"/>
      <c r="FCE134" s="42"/>
      <c r="FCF134" s="42"/>
      <c r="FCG134" s="42"/>
      <c r="FCH134" s="42"/>
      <c r="FCI134" s="42"/>
      <c r="FCJ134" s="42"/>
      <c r="FCK134" s="42"/>
      <c r="FCL134" s="42"/>
      <c r="FCM134" s="42"/>
      <c r="FCN134" s="42"/>
      <c r="FCO134" s="42"/>
      <c r="FCP134" s="42"/>
      <c r="FCQ134" s="42"/>
      <c r="FCR134" s="42"/>
      <c r="FCS134" s="42"/>
      <c r="FCT134" s="42"/>
      <c r="FCU134" s="42"/>
      <c r="FCV134" s="42"/>
      <c r="FCW134" s="42"/>
      <c r="FCX134" s="42"/>
      <c r="FCY134" s="42"/>
      <c r="FCZ134" s="42"/>
      <c r="FDA134" s="42"/>
      <c r="FDB134" s="42"/>
      <c r="FDC134" s="42"/>
      <c r="FDD134" s="42"/>
      <c r="FDE134" s="42"/>
      <c r="FDF134" s="42"/>
      <c r="FDG134" s="42"/>
      <c r="FDH134" s="42"/>
      <c r="FDI134" s="42"/>
      <c r="FDJ134" s="42"/>
      <c r="FDK134" s="42"/>
      <c r="FDL134" s="42"/>
      <c r="FDM134" s="42"/>
      <c r="FDN134" s="42"/>
      <c r="FDO134" s="42"/>
      <c r="FDP134" s="42"/>
      <c r="FDQ134" s="42"/>
      <c r="FDR134" s="42"/>
      <c r="FDS134" s="42"/>
      <c r="FDT134" s="42"/>
      <c r="FDU134" s="42"/>
      <c r="FDV134" s="42"/>
      <c r="FDW134" s="42"/>
      <c r="FDX134" s="42"/>
      <c r="FDY134" s="42"/>
      <c r="FDZ134" s="42"/>
      <c r="FEA134" s="42"/>
      <c r="FEB134" s="42"/>
      <c r="FEC134" s="42"/>
      <c r="FED134" s="42"/>
      <c r="FEE134" s="42"/>
      <c r="FEF134" s="42"/>
      <c r="FEG134" s="42"/>
      <c r="FEH134" s="42"/>
      <c r="FEI134" s="42"/>
      <c r="FEJ134" s="42"/>
      <c r="FEK134" s="42"/>
      <c r="FEL134" s="42"/>
      <c r="FEM134" s="42"/>
      <c r="FEN134" s="42"/>
      <c r="FEO134" s="42"/>
      <c r="FEP134" s="42"/>
      <c r="FEQ134" s="42"/>
      <c r="FER134" s="42"/>
      <c r="FES134" s="42"/>
      <c r="FET134" s="42"/>
      <c r="FEU134" s="42"/>
      <c r="FEV134" s="42"/>
      <c r="FEW134" s="42"/>
      <c r="FEX134" s="42"/>
      <c r="FEY134" s="42"/>
      <c r="FEZ134" s="42"/>
      <c r="FFA134" s="42"/>
      <c r="FFB134" s="42"/>
      <c r="FFC134" s="42"/>
      <c r="FFD134" s="42"/>
      <c r="FFE134" s="42"/>
      <c r="FFF134" s="42"/>
      <c r="FFG134" s="42"/>
      <c r="FFH134" s="42"/>
      <c r="FFI134" s="42"/>
      <c r="FFJ134" s="42"/>
      <c r="FFK134" s="42"/>
      <c r="FFL134" s="42"/>
      <c r="FFM134" s="42"/>
      <c r="FFN134" s="42"/>
      <c r="FFO134" s="42"/>
      <c r="FFP134" s="42"/>
      <c r="FFQ134" s="42"/>
      <c r="FFR134" s="42"/>
      <c r="FFS134" s="42"/>
      <c r="FFT134" s="42"/>
      <c r="FFU134" s="42"/>
      <c r="FFV134" s="42"/>
      <c r="FFW134" s="42"/>
      <c r="FFX134" s="42"/>
      <c r="FFY134" s="42"/>
      <c r="FFZ134" s="42"/>
      <c r="FGA134" s="42"/>
      <c r="FGB134" s="42"/>
      <c r="FGC134" s="42"/>
      <c r="FGD134" s="42"/>
      <c r="FGE134" s="42"/>
      <c r="FGF134" s="42"/>
      <c r="FGG134" s="42"/>
      <c r="FGH134" s="42"/>
      <c r="FGI134" s="42"/>
      <c r="FGJ134" s="42"/>
      <c r="FGK134" s="42"/>
      <c r="FGL134" s="42"/>
      <c r="FGM134" s="42"/>
      <c r="FGN134" s="42"/>
      <c r="FGO134" s="42"/>
      <c r="FGP134" s="42"/>
      <c r="FGQ134" s="42"/>
      <c r="FGR134" s="42"/>
      <c r="FGS134" s="42"/>
      <c r="FGT134" s="42"/>
      <c r="FGU134" s="42"/>
      <c r="FGV134" s="42"/>
      <c r="FGW134" s="42"/>
      <c r="FGX134" s="42"/>
      <c r="FGY134" s="42"/>
      <c r="FGZ134" s="42"/>
      <c r="FHA134" s="42"/>
      <c r="FHB134" s="42"/>
      <c r="FHC134" s="42"/>
      <c r="FHD134" s="42"/>
      <c r="FHE134" s="42"/>
      <c r="FHF134" s="42"/>
      <c r="FHG134" s="42"/>
      <c r="FHH134" s="42"/>
      <c r="FHI134" s="42"/>
      <c r="FHJ134" s="42"/>
      <c r="FHK134" s="42"/>
      <c r="FHL134" s="42"/>
      <c r="FHM134" s="42"/>
      <c r="FHN134" s="42"/>
      <c r="FHO134" s="42"/>
      <c r="FHP134" s="42"/>
      <c r="FHQ134" s="42"/>
      <c r="FHR134" s="42"/>
      <c r="FHS134" s="42"/>
      <c r="FHT134" s="42"/>
      <c r="FHU134" s="42"/>
      <c r="FHV134" s="42"/>
      <c r="FHW134" s="42"/>
      <c r="FHX134" s="42"/>
      <c r="FHY134" s="42"/>
      <c r="FHZ134" s="42"/>
      <c r="FIA134" s="42"/>
      <c r="FIB134" s="42"/>
      <c r="FIC134" s="42"/>
      <c r="FID134" s="42"/>
      <c r="FIE134" s="42"/>
      <c r="FIF134" s="42"/>
      <c r="FIG134" s="42"/>
      <c r="FIH134" s="42"/>
      <c r="FII134" s="42"/>
      <c r="FIJ134" s="42"/>
      <c r="FIK134" s="42"/>
      <c r="FIL134" s="42"/>
      <c r="FIM134" s="42"/>
      <c r="FIN134" s="42"/>
      <c r="FIO134" s="42"/>
      <c r="FIP134" s="42"/>
      <c r="FIQ134" s="42"/>
      <c r="FIR134" s="42"/>
      <c r="FIS134" s="42"/>
      <c r="FIT134" s="42"/>
      <c r="FIU134" s="42"/>
      <c r="FIV134" s="42"/>
      <c r="FIW134" s="42"/>
      <c r="FIX134" s="42"/>
      <c r="FIY134" s="42"/>
      <c r="FIZ134" s="42"/>
      <c r="FJA134" s="42"/>
      <c r="FJB134" s="42"/>
      <c r="FJC134" s="42"/>
      <c r="FJD134" s="42"/>
      <c r="FJE134" s="42"/>
      <c r="FJF134" s="42"/>
      <c r="FJG134" s="42"/>
      <c r="FJH134" s="42"/>
      <c r="FJI134" s="42"/>
      <c r="FJJ134" s="42"/>
      <c r="FJK134" s="42"/>
      <c r="FJL134" s="42"/>
      <c r="FJM134" s="42"/>
      <c r="FJN134" s="42"/>
      <c r="FJO134" s="42"/>
      <c r="FJP134" s="42"/>
      <c r="FJQ134" s="42"/>
      <c r="FJR134" s="42"/>
      <c r="FJS134" s="42"/>
      <c r="FJT134" s="42"/>
      <c r="FJU134" s="42"/>
      <c r="FJV134" s="42"/>
      <c r="FJW134" s="42"/>
      <c r="FJX134" s="42"/>
      <c r="FJY134" s="42"/>
      <c r="FJZ134" s="42"/>
      <c r="FKA134" s="42"/>
      <c r="FKB134" s="42"/>
      <c r="FKC134" s="42"/>
      <c r="FKD134" s="42"/>
      <c r="FKE134" s="42"/>
      <c r="FKF134" s="42"/>
      <c r="FKG134" s="42"/>
      <c r="FKH134" s="42"/>
      <c r="FKI134" s="42"/>
      <c r="FKJ134" s="42"/>
      <c r="FKK134" s="42"/>
      <c r="FKL134" s="42"/>
      <c r="FKM134" s="42"/>
      <c r="FKN134" s="42"/>
      <c r="FKO134" s="42"/>
      <c r="FKP134" s="42"/>
      <c r="FKQ134" s="42"/>
      <c r="FKR134" s="42"/>
      <c r="FKS134" s="42"/>
      <c r="FKT134" s="42"/>
      <c r="FKU134" s="42"/>
      <c r="FKV134" s="42"/>
      <c r="FKW134" s="42"/>
      <c r="FKX134" s="42"/>
      <c r="FKY134" s="42"/>
      <c r="FKZ134" s="42"/>
      <c r="FLA134" s="42"/>
      <c r="FLB134" s="42"/>
      <c r="FLC134" s="42"/>
      <c r="FLD134" s="42"/>
      <c r="FLE134" s="42"/>
      <c r="FLF134" s="42"/>
      <c r="FLG134" s="42"/>
      <c r="FLH134" s="42"/>
      <c r="FLI134" s="42"/>
      <c r="FLJ134" s="42"/>
      <c r="FLK134" s="42"/>
      <c r="FLL134" s="42"/>
      <c r="FLM134" s="42"/>
      <c r="FLN134" s="42"/>
      <c r="FLO134" s="42"/>
      <c r="FLP134" s="42"/>
      <c r="FLQ134" s="42"/>
      <c r="FLR134" s="42"/>
      <c r="FLS134" s="42"/>
      <c r="FLT134" s="42"/>
      <c r="FLU134" s="42"/>
      <c r="FLV134" s="42"/>
      <c r="FLW134" s="42"/>
      <c r="FLX134" s="42"/>
      <c r="FLY134" s="42"/>
      <c r="FLZ134" s="42"/>
      <c r="FMA134" s="42"/>
      <c r="FMB134" s="42"/>
      <c r="FMC134" s="42"/>
      <c r="FMD134" s="42"/>
      <c r="FME134" s="42"/>
      <c r="FMF134" s="42"/>
      <c r="FMG134" s="42"/>
      <c r="FMH134" s="42"/>
      <c r="FMI134" s="42"/>
      <c r="FMJ134" s="42"/>
      <c r="FMK134" s="42"/>
      <c r="FML134" s="42"/>
      <c r="FMM134" s="42"/>
      <c r="FMN134" s="42"/>
      <c r="FMO134" s="42"/>
      <c r="FMP134" s="42"/>
      <c r="FMQ134" s="42"/>
      <c r="FMR134" s="42"/>
      <c r="FMS134" s="42"/>
      <c r="FMT134" s="42"/>
      <c r="FMU134" s="42"/>
      <c r="FMV134" s="42"/>
      <c r="FMW134" s="42"/>
      <c r="FMX134" s="42"/>
      <c r="FMY134" s="42"/>
      <c r="FMZ134" s="42"/>
      <c r="FNA134" s="42"/>
      <c r="FNB134" s="42"/>
      <c r="FNC134" s="42"/>
      <c r="FND134" s="42"/>
      <c r="FNE134" s="42"/>
      <c r="FNF134" s="42"/>
      <c r="FNG134" s="42"/>
      <c r="FNH134" s="42"/>
      <c r="FNI134" s="42"/>
      <c r="FNJ134" s="42"/>
      <c r="FNK134" s="42"/>
      <c r="FNL134" s="42"/>
      <c r="FNM134" s="42"/>
      <c r="FNN134" s="42"/>
      <c r="FNO134" s="42"/>
      <c r="FNP134" s="42"/>
      <c r="FNQ134" s="42"/>
      <c r="FNR134" s="42"/>
      <c r="FNS134" s="42"/>
      <c r="FNT134" s="42"/>
      <c r="FNU134" s="42"/>
      <c r="FNV134" s="42"/>
      <c r="FNW134" s="42"/>
      <c r="FNX134" s="42"/>
      <c r="FNY134" s="42"/>
      <c r="FNZ134" s="42"/>
      <c r="FOA134" s="42"/>
      <c r="FOB134" s="42"/>
      <c r="FOC134" s="42"/>
      <c r="FOD134" s="42"/>
      <c r="FOE134" s="42"/>
      <c r="FOF134" s="42"/>
      <c r="FOG134" s="42"/>
      <c r="FOH134" s="42"/>
      <c r="FOI134" s="42"/>
      <c r="FOJ134" s="42"/>
      <c r="FOK134" s="42"/>
      <c r="FOL134" s="42"/>
      <c r="FOM134" s="42"/>
      <c r="FON134" s="42"/>
      <c r="FOO134" s="42"/>
      <c r="FOP134" s="42"/>
      <c r="FOQ134" s="42"/>
      <c r="FOR134" s="42"/>
      <c r="FOS134" s="42"/>
      <c r="FOT134" s="42"/>
      <c r="FOU134" s="42"/>
      <c r="FOV134" s="42"/>
      <c r="FOW134" s="42"/>
      <c r="FOX134" s="42"/>
      <c r="FOY134" s="42"/>
      <c r="FOZ134" s="42"/>
      <c r="FPA134" s="42"/>
      <c r="FPB134" s="42"/>
      <c r="FPC134" s="42"/>
      <c r="FPD134" s="42"/>
      <c r="FPE134" s="42"/>
      <c r="FPF134" s="42"/>
      <c r="FPG134" s="42"/>
      <c r="FPH134" s="42"/>
      <c r="FPI134" s="42"/>
      <c r="FPJ134" s="42"/>
      <c r="FPK134" s="42"/>
      <c r="FPL134" s="42"/>
      <c r="FPM134" s="42"/>
      <c r="FPN134" s="42"/>
      <c r="FPO134" s="42"/>
      <c r="FPP134" s="42"/>
      <c r="FPQ134" s="42"/>
      <c r="FPR134" s="42"/>
      <c r="FPS134" s="42"/>
      <c r="FPT134" s="42"/>
      <c r="FPU134" s="42"/>
      <c r="FPV134" s="42"/>
      <c r="FPW134" s="42"/>
      <c r="FPX134" s="42"/>
      <c r="FPY134" s="42"/>
      <c r="FPZ134" s="42"/>
      <c r="FQA134" s="42"/>
      <c r="FQB134" s="42"/>
      <c r="FQC134" s="42"/>
      <c r="FQD134" s="42"/>
      <c r="FQE134" s="42"/>
      <c r="FQF134" s="42"/>
      <c r="FQG134" s="42"/>
      <c r="FQH134" s="42"/>
      <c r="FQI134" s="42"/>
      <c r="FQJ134" s="42"/>
      <c r="FQK134" s="42"/>
      <c r="FQL134" s="42"/>
      <c r="FQM134" s="42"/>
      <c r="FQN134" s="42"/>
      <c r="FQO134" s="42"/>
      <c r="FQP134" s="42"/>
      <c r="FQQ134" s="42"/>
      <c r="FQR134" s="42"/>
      <c r="FQS134" s="42"/>
      <c r="FQT134" s="42"/>
      <c r="FQU134" s="42"/>
      <c r="FQV134" s="42"/>
      <c r="FQW134" s="42"/>
      <c r="FQX134" s="42"/>
      <c r="FQY134" s="42"/>
      <c r="FQZ134" s="42"/>
      <c r="FRA134" s="42"/>
      <c r="FRB134" s="42"/>
      <c r="FRC134" s="42"/>
      <c r="FRD134" s="42"/>
      <c r="FRE134" s="42"/>
      <c r="FRF134" s="42"/>
      <c r="FRG134" s="42"/>
      <c r="FRH134" s="42"/>
      <c r="FRI134" s="42"/>
      <c r="FRJ134" s="42"/>
      <c r="FRK134" s="42"/>
      <c r="FRL134" s="42"/>
      <c r="FRM134" s="42"/>
      <c r="FRN134" s="42"/>
      <c r="FRO134" s="42"/>
      <c r="FRP134" s="42"/>
      <c r="FRQ134" s="42"/>
      <c r="FRR134" s="42"/>
      <c r="FRS134" s="42"/>
      <c r="FRT134" s="42"/>
      <c r="FRU134" s="42"/>
      <c r="FRV134" s="42"/>
      <c r="FRW134" s="42"/>
      <c r="FRX134" s="42"/>
      <c r="FRY134" s="42"/>
      <c r="FRZ134" s="42"/>
      <c r="FSA134" s="42"/>
      <c r="FSB134" s="42"/>
      <c r="FSC134" s="42"/>
      <c r="FSD134" s="42"/>
      <c r="FSE134" s="42"/>
      <c r="FSF134" s="42"/>
      <c r="FSG134" s="42"/>
      <c r="FSH134" s="42"/>
      <c r="FSI134" s="42"/>
      <c r="FSJ134" s="42"/>
      <c r="FSK134" s="42"/>
      <c r="FSL134" s="42"/>
      <c r="FSM134" s="42"/>
      <c r="FSN134" s="42"/>
      <c r="FSO134" s="42"/>
      <c r="FSP134" s="42"/>
      <c r="FSQ134" s="42"/>
      <c r="FSR134" s="42"/>
      <c r="FSS134" s="42"/>
      <c r="FST134" s="42"/>
      <c r="FSU134" s="42"/>
      <c r="FSV134" s="42"/>
      <c r="FSW134" s="42"/>
      <c r="FSX134" s="42"/>
      <c r="FSY134" s="42"/>
      <c r="FSZ134" s="42"/>
      <c r="FTA134" s="42"/>
      <c r="FTB134" s="42"/>
      <c r="FTC134" s="42"/>
      <c r="FTD134" s="42"/>
      <c r="FTE134" s="42"/>
      <c r="FTF134" s="42"/>
      <c r="FTG134" s="42"/>
      <c r="FTH134" s="42"/>
      <c r="FTI134" s="42"/>
      <c r="FTJ134" s="42"/>
      <c r="FTK134" s="42"/>
      <c r="FTL134" s="42"/>
      <c r="FTM134" s="42"/>
      <c r="FTN134" s="42"/>
      <c r="FTO134" s="42"/>
      <c r="FTP134" s="42"/>
      <c r="FTQ134" s="42"/>
      <c r="FTR134" s="42"/>
      <c r="FTS134" s="42"/>
      <c r="FTT134" s="42"/>
      <c r="FTU134" s="42"/>
      <c r="FTV134" s="42"/>
      <c r="FTW134" s="42"/>
      <c r="FTX134" s="42"/>
      <c r="FTY134" s="42"/>
      <c r="FTZ134" s="42"/>
      <c r="FUA134" s="42"/>
      <c r="FUB134" s="42"/>
      <c r="FUC134" s="42"/>
      <c r="FUD134" s="42"/>
      <c r="FUE134" s="42"/>
      <c r="FUF134" s="42"/>
      <c r="FUG134" s="42"/>
      <c r="FUH134" s="42"/>
      <c r="FUI134" s="42"/>
      <c r="FUJ134" s="42"/>
      <c r="FUK134" s="42"/>
      <c r="FUL134" s="42"/>
      <c r="FUM134" s="42"/>
      <c r="FUN134" s="42"/>
      <c r="FUO134" s="42"/>
      <c r="FUP134" s="42"/>
      <c r="FUQ134" s="42"/>
      <c r="FUR134" s="42"/>
      <c r="FUS134" s="42"/>
      <c r="FUT134" s="42"/>
      <c r="FUU134" s="42"/>
      <c r="FUV134" s="42"/>
      <c r="FUW134" s="42"/>
      <c r="FUX134" s="42"/>
      <c r="FUY134" s="42"/>
      <c r="FUZ134" s="42"/>
      <c r="FVA134" s="42"/>
      <c r="FVB134" s="42"/>
      <c r="FVC134" s="42"/>
      <c r="FVD134" s="42"/>
      <c r="FVE134" s="42"/>
      <c r="FVF134" s="42"/>
      <c r="FVG134" s="42"/>
      <c r="FVH134" s="42"/>
      <c r="FVI134" s="42"/>
      <c r="FVJ134" s="42"/>
      <c r="FVK134" s="42"/>
      <c r="FVL134" s="42"/>
      <c r="FVM134" s="42"/>
      <c r="FVN134" s="42"/>
      <c r="FVO134" s="42"/>
      <c r="FVP134" s="42"/>
      <c r="FVQ134" s="42"/>
      <c r="FVR134" s="42"/>
      <c r="FVS134" s="42"/>
      <c r="FVT134" s="42"/>
      <c r="FVU134" s="42"/>
      <c r="FVV134" s="42"/>
      <c r="FVW134" s="42"/>
      <c r="FVX134" s="42"/>
      <c r="FVY134" s="42"/>
      <c r="FVZ134" s="42"/>
      <c r="FWA134" s="42"/>
      <c r="FWB134" s="42"/>
      <c r="FWC134" s="42"/>
      <c r="FWD134" s="42"/>
      <c r="FWE134" s="42"/>
      <c r="FWF134" s="42"/>
      <c r="FWG134" s="42"/>
      <c r="FWH134" s="42"/>
      <c r="FWI134" s="42"/>
      <c r="FWJ134" s="42"/>
      <c r="FWK134" s="42"/>
      <c r="FWL134" s="42"/>
      <c r="FWM134" s="42"/>
      <c r="FWN134" s="42"/>
      <c r="FWO134" s="42"/>
      <c r="FWP134" s="42"/>
      <c r="FWQ134" s="42"/>
      <c r="FWR134" s="42"/>
      <c r="FWS134" s="42"/>
      <c r="FWT134" s="42"/>
      <c r="FWU134" s="42"/>
      <c r="FWV134" s="42"/>
      <c r="FWW134" s="42"/>
      <c r="FWX134" s="42"/>
      <c r="FWY134" s="42"/>
      <c r="FWZ134" s="42"/>
      <c r="FXA134" s="42"/>
      <c r="FXB134" s="42"/>
      <c r="FXC134" s="42"/>
      <c r="FXD134" s="42"/>
      <c r="FXE134" s="42"/>
      <c r="FXF134" s="42"/>
      <c r="FXG134" s="42"/>
      <c r="FXH134" s="42"/>
      <c r="FXI134" s="42"/>
      <c r="FXJ134" s="42"/>
      <c r="FXK134" s="42"/>
      <c r="FXL134" s="42"/>
      <c r="FXM134" s="42"/>
      <c r="FXN134" s="42"/>
      <c r="FXO134" s="42"/>
      <c r="FXP134" s="42"/>
      <c r="FXQ134" s="42"/>
      <c r="FXR134" s="42"/>
      <c r="FXS134" s="42"/>
      <c r="FXT134" s="42"/>
      <c r="FXU134" s="42"/>
      <c r="FXV134" s="42"/>
      <c r="FXW134" s="42"/>
      <c r="FXX134" s="42"/>
      <c r="FXY134" s="42"/>
      <c r="FXZ134" s="42"/>
      <c r="FYA134" s="42"/>
      <c r="FYB134" s="42"/>
      <c r="FYC134" s="42"/>
      <c r="FYD134" s="42"/>
      <c r="FYE134" s="42"/>
      <c r="FYF134" s="42"/>
      <c r="FYG134" s="42"/>
      <c r="FYH134" s="42"/>
      <c r="FYI134" s="42"/>
      <c r="FYJ134" s="42"/>
      <c r="FYK134" s="42"/>
      <c r="FYL134" s="42"/>
      <c r="FYM134" s="42"/>
      <c r="FYN134" s="42"/>
      <c r="FYO134" s="42"/>
      <c r="FYP134" s="42"/>
      <c r="FYQ134" s="42"/>
      <c r="FYR134" s="42"/>
      <c r="FYS134" s="42"/>
      <c r="FYT134" s="42"/>
      <c r="FYU134" s="42"/>
      <c r="FYV134" s="42"/>
      <c r="FYW134" s="42"/>
      <c r="FYX134" s="42"/>
      <c r="FYY134" s="42"/>
      <c r="FYZ134" s="42"/>
      <c r="FZA134" s="42"/>
      <c r="FZB134" s="42"/>
      <c r="FZC134" s="42"/>
      <c r="FZD134" s="42"/>
      <c r="FZE134" s="42"/>
      <c r="FZF134" s="42"/>
      <c r="FZG134" s="42"/>
      <c r="FZH134" s="42"/>
      <c r="FZI134" s="42"/>
      <c r="FZJ134" s="42"/>
      <c r="FZK134" s="42"/>
      <c r="FZL134" s="42"/>
      <c r="FZM134" s="42"/>
      <c r="FZN134" s="42"/>
      <c r="FZO134" s="42"/>
      <c r="FZP134" s="42"/>
      <c r="FZQ134" s="42"/>
      <c r="FZR134" s="42"/>
      <c r="FZS134" s="42"/>
      <c r="FZT134" s="42"/>
      <c r="FZU134" s="42"/>
      <c r="FZV134" s="42"/>
      <c r="FZW134" s="42"/>
      <c r="FZX134" s="42"/>
      <c r="FZY134" s="42"/>
      <c r="FZZ134" s="42"/>
      <c r="GAA134" s="42"/>
      <c r="GAB134" s="42"/>
      <c r="GAC134" s="42"/>
      <c r="GAD134" s="42"/>
      <c r="GAE134" s="42"/>
      <c r="GAF134" s="42"/>
      <c r="GAG134" s="42"/>
      <c r="GAH134" s="42"/>
      <c r="GAI134" s="42"/>
      <c r="GAJ134" s="42"/>
      <c r="GAK134" s="42"/>
      <c r="GAL134" s="42"/>
      <c r="GAM134" s="42"/>
      <c r="GAN134" s="42"/>
      <c r="GAO134" s="42"/>
      <c r="GAP134" s="42"/>
      <c r="GAQ134" s="42"/>
      <c r="GAR134" s="42"/>
      <c r="GAS134" s="42"/>
      <c r="GAT134" s="42"/>
      <c r="GAU134" s="42"/>
      <c r="GAV134" s="42"/>
      <c r="GAW134" s="42"/>
      <c r="GAX134" s="42"/>
      <c r="GAY134" s="42"/>
      <c r="GAZ134" s="42"/>
      <c r="GBA134" s="42"/>
      <c r="GBB134" s="42"/>
      <c r="GBC134" s="42"/>
      <c r="GBD134" s="42"/>
      <c r="GBE134" s="42"/>
      <c r="GBF134" s="42"/>
      <c r="GBG134" s="42"/>
      <c r="GBH134" s="42"/>
      <c r="GBI134" s="42"/>
      <c r="GBJ134" s="42"/>
      <c r="GBK134" s="42"/>
      <c r="GBL134" s="42"/>
      <c r="GBM134" s="42"/>
      <c r="GBN134" s="42"/>
      <c r="GBO134" s="42"/>
      <c r="GBP134" s="42"/>
      <c r="GBQ134" s="42"/>
      <c r="GBR134" s="42"/>
      <c r="GBS134" s="42"/>
      <c r="GBT134" s="42"/>
      <c r="GBU134" s="42"/>
      <c r="GBV134" s="42"/>
      <c r="GBW134" s="42"/>
      <c r="GBX134" s="42"/>
      <c r="GBY134" s="42"/>
      <c r="GBZ134" s="42"/>
      <c r="GCA134" s="42"/>
      <c r="GCB134" s="42"/>
      <c r="GCC134" s="42"/>
      <c r="GCD134" s="42"/>
      <c r="GCE134" s="42"/>
      <c r="GCF134" s="42"/>
      <c r="GCG134" s="42"/>
      <c r="GCH134" s="42"/>
      <c r="GCI134" s="42"/>
      <c r="GCJ134" s="42"/>
      <c r="GCK134" s="42"/>
      <c r="GCL134" s="42"/>
      <c r="GCM134" s="42"/>
      <c r="GCN134" s="42"/>
      <c r="GCO134" s="42"/>
      <c r="GCP134" s="42"/>
      <c r="GCQ134" s="42"/>
      <c r="GCR134" s="42"/>
      <c r="GCS134" s="42"/>
      <c r="GCT134" s="42"/>
      <c r="GCU134" s="42"/>
      <c r="GCV134" s="42"/>
      <c r="GCW134" s="42"/>
      <c r="GCX134" s="42"/>
      <c r="GCY134" s="42"/>
      <c r="GCZ134" s="42"/>
      <c r="GDA134" s="42"/>
      <c r="GDB134" s="42"/>
      <c r="GDC134" s="42"/>
      <c r="GDD134" s="42"/>
      <c r="GDE134" s="42"/>
      <c r="GDF134" s="42"/>
      <c r="GDG134" s="42"/>
      <c r="GDH134" s="42"/>
      <c r="GDI134" s="42"/>
      <c r="GDJ134" s="42"/>
      <c r="GDK134" s="42"/>
      <c r="GDL134" s="42"/>
      <c r="GDM134" s="42"/>
      <c r="GDN134" s="42"/>
      <c r="GDO134" s="42"/>
      <c r="GDP134" s="42"/>
      <c r="GDQ134" s="42"/>
      <c r="GDR134" s="42"/>
      <c r="GDS134" s="42"/>
      <c r="GDT134" s="42"/>
      <c r="GDU134" s="42"/>
      <c r="GDV134" s="42"/>
      <c r="GDW134" s="42"/>
      <c r="GDX134" s="42"/>
      <c r="GDY134" s="42"/>
      <c r="GDZ134" s="42"/>
      <c r="GEA134" s="42"/>
      <c r="GEB134" s="42"/>
      <c r="GEC134" s="42"/>
      <c r="GED134" s="42"/>
      <c r="GEE134" s="42"/>
      <c r="GEF134" s="42"/>
      <c r="GEG134" s="42"/>
      <c r="GEH134" s="42"/>
      <c r="GEI134" s="42"/>
      <c r="GEJ134" s="42"/>
      <c r="GEK134" s="42"/>
      <c r="GEL134" s="42"/>
      <c r="GEM134" s="42"/>
      <c r="GEN134" s="42"/>
      <c r="GEO134" s="42"/>
      <c r="GEP134" s="42"/>
      <c r="GEQ134" s="42"/>
      <c r="GER134" s="42"/>
      <c r="GES134" s="42"/>
      <c r="GET134" s="42"/>
      <c r="GEU134" s="42"/>
      <c r="GEV134" s="42"/>
      <c r="GEW134" s="42"/>
      <c r="GEX134" s="42"/>
      <c r="GEY134" s="42"/>
      <c r="GEZ134" s="42"/>
      <c r="GFA134" s="42"/>
      <c r="GFB134" s="42"/>
      <c r="GFC134" s="42"/>
      <c r="GFD134" s="42"/>
      <c r="GFE134" s="42"/>
      <c r="GFF134" s="42"/>
      <c r="GFG134" s="42"/>
      <c r="GFH134" s="42"/>
      <c r="GFI134" s="42"/>
      <c r="GFJ134" s="42"/>
      <c r="GFK134" s="42"/>
      <c r="GFL134" s="42"/>
      <c r="GFM134" s="42"/>
      <c r="GFN134" s="42"/>
      <c r="GFO134" s="42"/>
      <c r="GFP134" s="42"/>
      <c r="GFQ134" s="42"/>
      <c r="GFR134" s="42"/>
      <c r="GFS134" s="42"/>
      <c r="GFT134" s="42"/>
      <c r="GFU134" s="42"/>
      <c r="GFV134" s="42"/>
      <c r="GFW134" s="42"/>
      <c r="GFX134" s="42"/>
      <c r="GFY134" s="42"/>
      <c r="GFZ134" s="42"/>
      <c r="GGA134" s="42"/>
      <c r="GGB134" s="42"/>
      <c r="GGC134" s="42"/>
      <c r="GGD134" s="42"/>
      <c r="GGE134" s="42"/>
      <c r="GGF134" s="42"/>
      <c r="GGG134" s="42"/>
      <c r="GGH134" s="42"/>
      <c r="GGI134" s="42"/>
      <c r="GGJ134" s="42"/>
      <c r="GGK134" s="42"/>
      <c r="GGL134" s="42"/>
      <c r="GGM134" s="42"/>
      <c r="GGN134" s="42"/>
      <c r="GGO134" s="42"/>
      <c r="GGP134" s="42"/>
      <c r="GGQ134" s="42"/>
      <c r="GGR134" s="42"/>
      <c r="GGS134" s="42"/>
      <c r="GGT134" s="42"/>
      <c r="GGU134" s="42"/>
      <c r="GGV134" s="42"/>
      <c r="GGW134" s="42"/>
      <c r="GGX134" s="42"/>
      <c r="GGY134" s="42"/>
      <c r="GGZ134" s="42"/>
      <c r="GHA134" s="42"/>
      <c r="GHB134" s="42"/>
      <c r="GHC134" s="42"/>
      <c r="GHD134" s="42"/>
      <c r="GHE134" s="42"/>
      <c r="GHF134" s="42"/>
      <c r="GHG134" s="42"/>
      <c r="GHH134" s="42"/>
      <c r="GHI134" s="42"/>
      <c r="GHJ134" s="42"/>
      <c r="GHK134" s="42"/>
      <c r="GHL134" s="42"/>
      <c r="GHM134" s="42"/>
      <c r="GHN134" s="42"/>
      <c r="GHO134" s="42"/>
      <c r="GHP134" s="42"/>
      <c r="GHQ134" s="42"/>
      <c r="GHR134" s="42"/>
      <c r="GHS134" s="42"/>
      <c r="GHT134" s="42"/>
      <c r="GHU134" s="42"/>
      <c r="GHV134" s="42"/>
      <c r="GHW134" s="42"/>
      <c r="GHX134" s="42"/>
      <c r="GHY134" s="42"/>
      <c r="GHZ134" s="42"/>
      <c r="GIA134" s="42"/>
      <c r="GIB134" s="42"/>
      <c r="GIC134" s="42"/>
      <c r="GID134" s="42"/>
      <c r="GIE134" s="42"/>
      <c r="GIF134" s="42"/>
      <c r="GIG134" s="42"/>
      <c r="GIH134" s="42"/>
      <c r="GII134" s="42"/>
      <c r="GIJ134" s="42"/>
      <c r="GIK134" s="42"/>
      <c r="GIL134" s="42"/>
      <c r="GIM134" s="42"/>
      <c r="GIN134" s="42"/>
      <c r="GIO134" s="42"/>
      <c r="GIP134" s="42"/>
      <c r="GIQ134" s="42"/>
      <c r="GIR134" s="42"/>
      <c r="GIS134" s="42"/>
      <c r="GIT134" s="42"/>
      <c r="GIU134" s="42"/>
      <c r="GIV134" s="42"/>
      <c r="GIW134" s="42"/>
      <c r="GIX134" s="42"/>
      <c r="GIY134" s="42"/>
      <c r="GIZ134" s="42"/>
      <c r="GJA134" s="42"/>
      <c r="GJB134" s="42"/>
      <c r="GJC134" s="42"/>
      <c r="GJD134" s="42"/>
      <c r="GJE134" s="42"/>
      <c r="GJF134" s="42"/>
      <c r="GJG134" s="42"/>
      <c r="GJH134" s="42"/>
      <c r="GJI134" s="42"/>
      <c r="GJJ134" s="42"/>
      <c r="GJK134" s="42"/>
      <c r="GJL134" s="42"/>
      <c r="GJM134" s="42"/>
      <c r="GJN134" s="42"/>
      <c r="GJO134" s="42"/>
      <c r="GJP134" s="42"/>
      <c r="GJQ134" s="42"/>
      <c r="GJR134" s="42"/>
      <c r="GJS134" s="42"/>
      <c r="GJT134" s="42"/>
      <c r="GJU134" s="42"/>
      <c r="GJV134" s="42"/>
      <c r="GJW134" s="42"/>
      <c r="GJX134" s="42"/>
      <c r="GJY134" s="42"/>
      <c r="GJZ134" s="42"/>
      <c r="GKA134" s="42"/>
      <c r="GKB134" s="42"/>
      <c r="GKC134" s="42"/>
      <c r="GKD134" s="42"/>
      <c r="GKE134" s="42"/>
      <c r="GKF134" s="42"/>
      <c r="GKG134" s="42"/>
      <c r="GKH134" s="42"/>
      <c r="GKI134" s="42"/>
      <c r="GKJ134" s="42"/>
      <c r="GKK134" s="42"/>
      <c r="GKL134" s="42"/>
      <c r="GKM134" s="42"/>
      <c r="GKN134" s="42"/>
      <c r="GKO134" s="42"/>
      <c r="GKP134" s="42"/>
      <c r="GKQ134" s="42"/>
      <c r="GKR134" s="42"/>
      <c r="GKS134" s="42"/>
      <c r="GKT134" s="42"/>
      <c r="GKU134" s="42"/>
      <c r="GKV134" s="42"/>
      <c r="GKW134" s="42"/>
      <c r="GKX134" s="42"/>
      <c r="GKY134" s="42"/>
      <c r="GKZ134" s="42"/>
      <c r="GLA134" s="42"/>
      <c r="GLB134" s="42"/>
      <c r="GLC134" s="42"/>
      <c r="GLD134" s="42"/>
      <c r="GLE134" s="42"/>
      <c r="GLF134" s="42"/>
      <c r="GLG134" s="42"/>
      <c r="GLH134" s="42"/>
      <c r="GLI134" s="42"/>
      <c r="GLJ134" s="42"/>
      <c r="GLK134" s="42"/>
      <c r="GLL134" s="42"/>
      <c r="GLM134" s="42"/>
      <c r="GLN134" s="42"/>
      <c r="GLO134" s="42"/>
      <c r="GLP134" s="42"/>
      <c r="GLQ134" s="42"/>
      <c r="GLR134" s="42"/>
      <c r="GLS134" s="42"/>
      <c r="GLT134" s="42"/>
      <c r="GLU134" s="42"/>
      <c r="GLV134" s="42"/>
      <c r="GLW134" s="42"/>
      <c r="GLX134" s="42"/>
      <c r="GLY134" s="42"/>
      <c r="GLZ134" s="42"/>
      <c r="GMA134" s="42"/>
      <c r="GMB134" s="42"/>
      <c r="GMC134" s="42"/>
      <c r="GMD134" s="42"/>
      <c r="GME134" s="42"/>
      <c r="GMF134" s="42"/>
      <c r="GMG134" s="42"/>
      <c r="GMH134" s="42"/>
      <c r="GMI134" s="42"/>
      <c r="GMJ134" s="42"/>
      <c r="GMK134" s="42"/>
      <c r="GML134" s="42"/>
      <c r="GMM134" s="42"/>
      <c r="GMN134" s="42"/>
      <c r="GMO134" s="42"/>
      <c r="GMP134" s="42"/>
      <c r="GMQ134" s="42"/>
      <c r="GMR134" s="42"/>
      <c r="GMS134" s="42"/>
      <c r="GMT134" s="42"/>
      <c r="GMU134" s="42"/>
      <c r="GMV134" s="42"/>
      <c r="GMW134" s="42"/>
      <c r="GMX134" s="42"/>
      <c r="GMY134" s="42"/>
      <c r="GMZ134" s="42"/>
      <c r="GNA134" s="42"/>
      <c r="GNB134" s="42"/>
      <c r="GNC134" s="42"/>
      <c r="GND134" s="42"/>
      <c r="GNE134" s="42"/>
      <c r="GNF134" s="42"/>
      <c r="GNG134" s="42"/>
      <c r="GNH134" s="42"/>
      <c r="GNI134" s="42"/>
      <c r="GNJ134" s="42"/>
      <c r="GNK134" s="42"/>
      <c r="GNL134" s="42"/>
      <c r="GNM134" s="42"/>
      <c r="GNN134" s="42"/>
      <c r="GNO134" s="42"/>
      <c r="GNP134" s="42"/>
      <c r="GNQ134" s="42"/>
      <c r="GNR134" s="42"/>
      <c r="GNS134" s="42"/>
      <c r="GNT134" s="42"/>
      <c r="GNU134" s="42"/>
      <c r="GNV134" s="42"/>
      <c r="GNW134" s="42"/>
      <c r="GNX134" s="42"/>
      <c r="GNY134" s="42"/>
      <c r="GNZ134" s="42"/>
      <c r="GOA134" s="42"/>
      <c r="GOB134" s="42"/>
      <c r="GOC134" s="42"/>
      <c r="GOD134" s="42"/>
      <c r="GOE134" s="42"/>
      <c r="GOF134" s="42"/>
      <c r="GOG134" s="42"/>
      <c r="GOH134" s="42"/>
      <c r="GOI134" s="42"/>
      <c r="GOJ134" s="42"/>
      <c r="GOK134" s="42"/>
      <c r="GOL134" s="42"/>
      <c r="GOM134" s="42"/>
      <c r="GON134" s="42"/>
      <c r="GOO134" s="42"/>
      <c r="GOP134" s="42"/>
      <c r="GOQ134" s="42"/>
      <c r="GOR134" s="42"/>
      <c r="GOS134" s="42"/>
      <c r="GOT134" s="42"/>
      <c r="GOU134" s="42"/>
      <c r="GOV134" s="42"/>
      <c r="GOW134" s="42"/>
      <c r="GOX134" s="42"/>
      <c r="GOY134" s="42"/>
      <c r="GOZ134" s="42"/>
      <c r="GPA134" s="42"/>
      <c r="GPB134" s="42"/>
      <c r="GPC134" s="42"/>
      <c r="GPD134" s="42"/>
      <c r="GPE134" s="42"/>
      <c r="GPF134" s="42"/>
      <c r="GPG134" s="42"/>
      <c r="GPH134" s="42"/>
      <c r="GPI134" s="42"/>
      <c r="GPJ134" s="42"/>
      <c r="GPK134" s="42"/>
      <c r="GPL134" s="42"/>
      <c r="GPM134" s="42"/>
      <c r="GPN134" s="42"/>
      <c r="GPO134" s="42"/>
      <c r="GPP134" s="42"/>
      <c r="GPQ134" s="42"/>
      <c r="GPR134" s="42"/>
      <c r="GPS134" s="42"/>
      <c r="GPT134" s="42"/>
      <c r="GPU134" s="42"/>
      <c r="GPV134" s="42"/>
      <c r="GPW134" s="42"/>
      <c r="GPX134" s="42"/>
      <c r="GPY134" s="42"/>
      <c r="GPZ134" s="42"/>
      <c r="GQA134" s="42"/>
      <c r="GQB134" s="42"/>
      <c r="GQC134" s="42"/>
      <c r="GQD134" s="42"/>
      <c r="GQE134" s="42"/>
      <c r="GQF134" s="42"/>
      <c r="GQG134" s="42"/>
      <c r="GQH134" s="42"/>
      <c r="GQI134" s="42"/>
      <c r="GQJ134" s="42"/>
      <c r="GQK134" s="42"/>
      <c r="GQL134" s="42"/>
      <c r="GQM134" s="42"/>
      <c r="GQN134" s="42"/>
      <c r="GQO134" s="42"/>
      <c r="GQP134" s="42"/>
      <c r="GQQ134" s="42"/>
      <c r="GQR134" s="42"/>
      <c r="GQS134" s="42"/>
      <c r="GQT134" s="42"/>
      <c r="GQU134" s="42"/>
      <c r="GQV134" s="42"/>
      <c r="GQW134" s="42"/>
      <c r="GQX134" s="42"/>
      <c r="GQY134" s="42"/>
      <c r="GQZ134" s="42"/>
      <c r="GRA134" s="42"/>
      <c r="GRB134" s="42"/>
      <c r="GRC134" s="42"/>
      <c r="GRD134" s="42"/>
      <c r="GRE134" s="42"/>
      <c r="GRF134" s="42"/>
      <c r="GRG134" s="42"/>
      <c r="GRH134" s="42"/>
      <c r="GRI134" s="42"/>
      <c r="GRJ134" s="42"/>
      <c r="GRK134" s="42"/>
      <c r="GRL134" s="42"/>
      <c r="GRM134" s="42"/>
      <c r="GRN134" s="42"/>
      <c r="GRO134" s="42"/>
      <c r="GRP134" s="42"/>
      <c r="GRQ134" s="42"/>
      <c r="GRR134" s="42"/>
      <c r="GRS134" s="42"/>
      <c r="GRT134" s="42"/>
      <c r="GRU134" s="42"/>
      <c r="GRV134" s="42"/>
      <c r="GRW134" s="42"/>
      <c r="GRX134" s="42"/>
      <c r="GRY134" s="42"/>
      <c r="GRZ134" s="42"/>
      <c r="GSA134" s="42"/>
      <c r="GSB134" s="42"/>
      <c r="GSC134" s="42"/>
      <c r="GSD134" s="42"/>
      <c r="GSE134" s="42"/>
      <c r="GSF134" s="42"/>
      <c r="GSG134" s="42"/>
      <c r="GSH134" s="42"/>
      <c r="GSI134" s="42"/>
      <c r="GSJ134" s="42"/>
      <c r="GSK134" s="42"/>
      <c r="GSL134" s="42"/>
      <c r="GSM134" s="42"/>
      <c r="GSN134" s="42"/>
      <c r="GSO134" s="42"/>
      <c r="GSP134" s="42"/>
      <c r="GSQ134" s="42"/>
      <c r="GSR134" s="42"/>
      <c r="GSS134" s="42"/>
      <c r="GST134" s="42"/>
      <c r="GSU134" s="42"/>
      <c r="GSV134" s="42"/>
      <c r="GSW134" s="42"/>
      <c r="GSX134" s="42"/>
      <c r="GSY134" s="42"/>
      <c r="GSZ134" s="42"/>
      <c r="GTA134" s="42"/>
      <c r="GTB134" s="42"/>
      <c r="GTC134" s="42"/>
      <c r="GTD134" s="42"/>
      <c r="GTE134" s="42"/>
      <c r="GTF134" s="42"/>
      <c r="GTG134" s="42"/>
      <c r="GTH134" s="42"/>
      <c r="GTI134" s="42"/>
      <c r="GTJ134" s="42"/>
      <c r="GTK134" s="42"/>
      <c r="GTL134" s="42"/>
      <c r="GTM134" s="42"/>
      <c r="GTN134" s="42"/>
      <c r="GTO134" s="42"/>
      <c r="GTP134" s="42"/>
      <c r="GTQ134" s="42"/>
      <c r="GTR134" s="42"/>
      <c r="GTS134" s="42"/>
      <c r="GTT134" s="42"/>
      <c r="GTU134" s="42"/>
      <c r="GTV134" s="42"/>
      <c r="GTW134" s="42"/>
      <c r="GTX134" s="42"/>
      <c r="GTY134" s="42"/>
      <c r="GTZ134" s="42"/>
      <c r="GUA134" s="42"/>
      <c r="GUB134" s="42"/>
      <c r="GUC134" s="42"/>
      <c r="GUD134" s="42"/>
      <c r="GUE134" s="42"/>
      <c r="GUF134" s="42"/>
      <c r="GUG134" s="42"/>
      <c r="GUH134" s="42"/>
      <c r="GUI134" s="42"/>
      <c r="GUJ134" s="42"/>
      <c r="GUK134" s="42"/>
      <c r="GUL134" s="42"/>
      <c r="GUM134" s="42"/>
      <c r="GUN134" s="42"/>
      <c r="GUO134" s="42"/>
      <c r="GUP134" s="42"/>
      <c r="GUQ134" s="42"/>
      <c r="GUR134" s="42"/>
      <c r="GUS134" s="42"/>
      <c r="GUT134" s="42"/>
      <c r="GUU134" s="42"/>
      <c r="GUV134" s="42"/>
      <c r="GUW134" s="42"/>
      <c r="GUX134" s="42"/>
      <c r="GUY134" s="42"/>
      <c r="GUZ134" s="42"/>
      <c r="GVA134" s="42"/>
      <c r="GVB134" s="42"/>
      <c r="GVC134" s="42"/>
      <c r="GVD134" s="42"/>
      <c r="GVE134" s="42"/>
      <c r="GVF134" s="42"/>
      <c r="GVG134" s="42"/>
      <c r="GVH134" s="42"/>
      <c r="GVI134" s="42"/>
      <c r="GVJ134" s="42"/>
      <c r="GVK134" s="42"/>
      <c r="GVL134" s="42"/>
      <c r="GVM134" s="42"/>
      <c r="GVN134" s="42"/>
      <c r="GVO134" s="42"/>
      <c r="GVP134" s="42"/>
      <c r="GVQ134" s="42"/>
      <c r="GVR134" s="42"/>
      <c r="GVS134" s="42"/>
      <c r="GVT134" s="42"/>
      <c r="GVU134" s="42"/>
      <c r="GVV134" s="42"/>
      <c r="GVW134" s="42"/>
      <c r="GVX134" s="42"/>
      <c r="GVY134" s="42"/>
      <c r="GVZ134" s="42"/>
      <c r="GWA134" s="42"/>
      <c r="GWB134" s="42"/>
      <c r="GWC134" s="42"/>
      <c r="GWD134" s="42"/>
      <c r="GWE134" s="42"/>
      <c r="GWF134" s="42"/>
      <c r="GWG134" s="42"/>
      <c r="GWH134" s="42"/>
      <c r="GWI134" s="42"/>
      <c r="GWJ134" s="42"/>
      <c r="GWK134" s="42"/>
      <c r="GWL134" s="42"/>
      <c r="GWM134" s="42"/>
      <c r="GWN134" s="42"/>
      <c r="GWO134" s="42"/>
      <c r="GWP134" s="42"/>
      <c r="GWQ134" s="42"/>
      <c r="GWR134" s="42"/>
      <c r="GWS134" s="42"/>
      <c r="GWT134" s="42"/>
      <c r="GWU134" s="42"/>
      <c r="GWV134" s="42"/>
      <c r="GWW134" s="42"/>
      <c r="GWX134" s="42"/>
      <c r="GWY134" s="42"/>
      <c r="GWZ134" s="42"/>
      <c r="GXA134" s="42"/>
      <c r="GXB134" s="42"/>
      <c r="GXC134" s="42"/>
      <c r="GXD134" s="42"/>
      <c r="GXE134" s="42"/>
      <c r="GXF134" s="42"/>
      <c r="GXG134" s="42"/>
      <c r="GXH134" s="42"/>
      <c r="GXI134" s="42"/>
      <c r="GXJ134" s="42"/>
      <c r="GXK134" s="42"/>
      <c r="GXL134" s="42"/>
      <c r="GXM134" s="42"/>
      <c r="GXN134" s="42"/>
      <c r="GXO134" s="42"/>
      <c r="GXP134" s="42"/>
      <c r="GXQ134" s="42"/>
      <c r="GXR134" s="42"/>
      <c r="GXS134" s="42"/>
      <c r="GXT134" s="42"/>
      <c r="GXU134" s="42"/>
      <c r="GXV134" s="42"/>
      <c r="GXW134" s="42"/>
      <c r="GXX134" s="42"/>
      <c r="GXY134" s="42"/>
      <c r="GXZ134" s="42"/>
      <c r="GYA134" s="42"/>
      <c r="GYB134" s="42"/>
      <c r="GYC134" s="42"/>
      <c r="GYD134" s="42"/>
      <c r="GYE134" s="42"/>
      <c r="GYF134" s="42"/>
      <c r="GYG134" s="42"/>
      <c r="GYH134" s="42"/>
      <c r="GYI134" s="42"/>
      <c r="GYJ134" s="42"/>
      <c r="GYK134" s="42"/>
      <c r="GYL134" s="42"/>
      <c r="GYM134" s="42"/>
      <c r="GYN134" s="42"/>
      <c r="GYO134" s="42"/>
      <c r="GYP134" s="42"/>
      <c r="GYQ134" s="42"/>
      <c r="GYR134" s="42"/>
      <c r="GYS134" s="42"/>
      <c r="GYT134" s="42"/>
      <c r="GYU134" s="42"/>
      <c r="GYV134" s="42"/>
      <c r="GYW134" s="42"/>
      <c r="GYX134" s="42"/>
      <c r="GYY134" s="42"/>
      <c r="GYZ134" s="42"/>
      <c r="GZA134" s="42"/>
      <c r="GZB134" s="42"/>
      <c r="GZC134" s="42"/>
      <c r="GZD134" s="42"/>
      <c r="GZE134" s="42"/>
      <c r="GZF134" s="42"/>
      <c r="GZG134" s="42"/>
      <c r="GZH134" s="42"/>
      <c r="GZI134" s="42"/>
      <c r="GZJ134" s="42"/>
      <c r="GZK134" s="42"/>
      <c r="GZL134" s="42"/>
      <c r="GZM134" s="42"/>
      <c r="GZN134" s="42"/>
      <c r="GZO134" s="42"/>
      <c r="GZP134" s="42"/>
      <c r="GZQ134" s="42"/>
      <c r="GZR134" s="42"/>
      <c r="GZS134" s="42"/>
      <c r="GZT134" s="42"/>
      <c r="GZU134" s="42"/>
      <c r="GZV134" s="42"/>
      <c r="GZW134" s="42"/>
      <c r="GZX134" s="42"/>
      <c r="GZY134" s="42"/>
      <c r="GZZ134" s="42"/>
      <c r="HAA134" s="42"/>
      <c r="HAB134" s="42"/>
      <c r="HAC134" s="42"/>
      <c r="HAD134" s="42"/>
      <c r="HAE134" s="42"/>
      <c r="HAF134" s="42"/>
      <c r="HAG134" s="42"/>
      <c r="HAH134" s="42"/>
      <c r="HAI134" s="42"/>
      <c r="HAJ134" s="42"/>
      <c r="HAK134" s="42"/>
      <c r="HAL134" s="42"/>
      <c r="HAM134" s="42"/>
      <c r="HAN134" s="42"/>
      <c r="HAO134" s="42"/>
      <c r="HAP134" s="42"/>
      <c r="HAQ134" s="42"/>
      <c r="HAR134" s="42"/>
      <c r="HAS134" s="42"/>
      <c r="HAT134" s="42"/>
      <c r="HAU134" s="42"/>
      <c r="HAV134" s="42"/>
      <c r="HAW134" s="42"/>
      <c r="HAX134" s="42"/>
      <c r="HAY134" s="42"/>
      <c r="HAZ134" s="42"/>
      <c r="HBA134" s="42"/>
      <c r="HBB134" s="42"/>
      <c r="HBC134" s="42"/>
      <c r="HBD134" s="42"/>
      <c r="HBE134" s="42"/>
      <c r="HBF134" s="42"/>
      <c r="HBG134" s="42"/>
      <c r="HBH134" s="42"/>
      <c r="HBI134" s="42"/>
      <c r="HBJ134" s="42"/>
      <c r="HBK134" s="42"/>
      <c r="HBL134" s="42"/>
      <c r="HBM134" s="42"/>
      <c r="HBN134" s="42"/>
      <c r="HBO134" s="42"/>
      <c r="HBP134" s="42"/>
      <c r="HBQ134" s="42"/>
      <c r="HBR134" s="42"/>
      <c r="HBS134" s="42"/>
      <c r="HBT134" s="42"/>
      <c r="HBU134" s="42"/>
      <c r="HBV134" s="42"/>
      <c r="HBW134" s="42"/>
      <c r="HBX134" s="42"/>
      <c r="HBY134" s="42"/>
      <c r="HBZ134" s="42"/>
      <c r="HCA134" s="42"/>
      <c r="HCB134" s="42"/>
      <c r="HCC134" s="42"/>
      <c r="HCD134" s="42"/>
      <c r="HCE134" s="42"/>
      <c r="HCF134" s="42"/>
      <c r="HCG134" s="42"/>
      <c r="HCH134" s="42"/>
      <c r="HCI134" s="42"/>
      <c r="HCJ134" s="42"/>
      <c r="HCK134" s="42"/>
      <c r="HCL134" s="42"/>
      <c r="HCM134" s="42"/>
      <c r="HCN134" s="42"/>
      <c r="HCO134" s="42"/>
      <c r="HCP134" s="42"/>
      <c r="HCQ134" s="42"/>
      <c r="HCR134" s="42"/>
      <c r="HCS134" s="42"/>
      <c r="HCT134" s="42"/>
      <c r="HCU134" s="42"/>
      <c r="HCV134" s="42"/>
      <c r="HCW134" s="42"/>
      <c r="HCX134" s="42"/>
      <c r="HCY134" s="42"/>
      <c r="HCZ134" s="42"/>
      <c r="HDA134" s="42"/>
      <c r="HDB134" s="42"/>
      <c r="HDC134" s="42"/>
      <c r="HDD134" s="42"/>
      <c r="HDE134" s="42"/>
      <c r="HDF134" s="42"/>
      <c r="HDG134" s="42"/>
      <c r="HDH134" s="42"/>
      <c r="HDI134" s="42"/>
      <c r="HDJ134" s="42"/>
      <c r="HDK134" s="42"/>
      <c r="HDL134" s="42"/>
      <c r="HDM134" s="42"/>
      <c r="HDN134" s="42"/>
      <c r="HDO134" s="42"/>
      <c r="HDP134" s="42"/>
      <c r="HDQ134" s="42"/>
      <c r="HDR134" s="42"/>
      <c r="HDS134" s="42"/>
      <c r="HDT134" s="42"/>
      <c r="HDU134" s="42"/>
      <c r="HDV134" s="42"/>
      <c r="HDW134" s="42"/>
      <c r="HDX134" s="42"/>
      <c r="HDY134" s="42"/>
      <c r="HDZ134" s="42"/>
      <c r="HEA134" s="42"/>
      <c r="HEB134" s="42"/>
      <c r="HEC134" s="42"/>
      <c r="HED134" s="42"/>
      <c r="HEE134" s="42"/>
      <c r="HEF134" s="42"/>
      <c r="HEG134" s="42"/>
      <c r="HEH134" s="42"/>
      <c r="HEI134" s="42"/>
      <c r="HEJ134" s="42"/>
      <c r="HEK134" s="42"/>
      <c r="HEL134" s="42"/>
      <c r="HEM134" s="42"/>
      <c r="HEN134" s="42"/>
      <c r="HEO134" s="42"/>
      <c r="HEP134" s="42"/>
      <c r="HEQ134" s="42"/>
      <c r="HER134" s="42"/>
      <c r="HES134" s="42"/>
      <c r="HET134" s="42"/>
      <c r="HEU134" s="42"/>
      <c r="HEV134" s="42"/>
      <c r="HEW134" s="42"/>
      <c r="HEX134" s="42"/>
      <c r="HEY134" s="42"/>
      <c r="HEZ134" s="42"/>
      <c r="HFA134" s="42"/>
      <c r="HFB134" s="42"/>
      <c r="HFC134" s="42"/>
      <c r="HFD134" s="42"/>
      <c r="HFE134" s="42"/>
      <c r="HFF134" s="42"/>
      <c r="HFG134" s="42"/>
      <c r="HFH134" s="42"/>
      <c r="HFI134" s="42"/>
      <c r="HFJ134" s="42"/>
      <c r="HFK134" s="42"/>
      <c r="HFL134" s="42"/>
      <c r="HFM134" s="42"/>
      <c r="HFN134" s="42"/>
      <c r="HFO134" s="42"/>
      <c r="HFP134" s="42"/>
      <c r="HFQ134" s="42"/>
      <c r="HFR134" s="42"/>
      <c r="HFS134" s="42"/>
      <c r="HFT134" s="42"/>
      <c r="HFU134" s="42"/>
      <c r="HFV134" s="42"/>
      <c r="HFW134" s="42"/>
      <c r="HFX134" s="42"/>
      <c r="HFY134" s="42"/>
      <c r="HFZ134" s="42"/>
      <c r="HGA134" s="42"/>
      <c r="HGB134" s="42"/>
      <c r="HGC134" s="42"/>
      <c r="HGD134" s="42"/>
      <c r="HGE134" s="42"/>
      <c r="HGF134" s="42"/>
      <c r="HGG134" s="42"/>
      <c r="HGH134" s="42"/>
      <c r="HGI134" s="42"/>
      <c r="HGJ134" s="42"/>
      <c r="HGK134" s="42"/>
      <c r="HGL134" s="42"/>
      <c r="HGM134" s="42"/>
      <c r="HGN134" s="42"/>
      <c r="HGO134" s="42"/>
      <c r="HGP134" s="42"/>
      <c r="HGQ134" s="42"/>
      <c r="HGR134" s="42"/>
      <c r="HGS134" s="42"/>
      <c r="HGT134" s="42"/>
      <c r="HGU134" s="42"/>
      <c r="HGV134" s="42"/>
      <c r="HGW134" s="42"/>
      <c r="HGX134" s="42"/>
      <c r="HGY134" s="42"/>
      <c r="HGZ134" s="42"/>
      <c r="HHA134" s="42"/>
      <c r="HHB134" s="42"/>
      <c r="HHC134" s="42"/>
      <c r="HHD134" s="42"/>
      <c r="HHE134" s="42"/>
      <c r="HHF134" s="42"/>
      <c r="HHG134" s="42"/>
      <c r="HHH134" s="42"/>
      <c r="HHI134" s="42"/>
      <c r="HHJ134" s="42"/>
      <c r="HHK134" s="42"/>
      <c r="HHL134" s="42"/>
      <c r="HHM134" s="42"/>
      <c r="HHN134" s="42"/>
      <c r="HHO134" s="42"/>
      <c r="HHP134" s="42"/>
      <c r="HHQ134" s="42"/>
      <c r="HHR134" s="42"/>
      <c r="HHS134" s="42"/>
      <c r="HHT134" s="42"/>
      <c r="HHU134" s="42"/>
      <c r="HHV134" s="42"/>
      <c r="HHW134" s="42"/>
      <c r="HHX134" s="42"/>
      <c r="HHY134" s="42"/>
      <c r="HHZ134" s="42"/>
      <c r="HIA134" s="42"/>
      <c r="HIB134" s="42"/>
      <c r="HIC134" s="42"/>
      <c r="HID134" s="42"/>
      <c r="HIE134" s="42"/>
      <c r="HIF134" s="42"/>
      <c r="HIG134" s="42"/>
      <c r="HIH134" s="42"/>
      <c r="HII134" s="42"/>
      <c r="HIJ134" s="42"/>
      <c r="HIK134" s="42"/>
      <c r="HIL134" s="42"/>
      <c r="HIM134" s="42"/>
      <c r="HIN134" s="42"/>
      <c r="HIO134" s="42"/>
      <c r="HIP134" s="42"/>
      <c r="HIQ134" s="42"/>
      <c r="HIR134" s="42"/>
      <c r="HIS134" s="42"/>
      <c r="HIT134" s="42"/>
      <c r="HIU134" s="42"/>
      <c r="HIV134" s="42"/>
      <c r="HIW134" s="42"/>
      <c r="HIX134" s="42"/>
      <c r="HIY134" s="42"/>
      <c r="HIZ134" s="42"/>
      <c r="HJA134" s="42"/>
      <c r="HJB134" s="42"/>
      <c r="HJC134" s="42"/>
      <c r="HJD134" s="42"/>
      <c r="HJE134" s="42"/>
      <c r="HJF134" s="42"/>
      <c r="HJG134" s="42"/>
      <c r="HJH134" s="42"/>
      <c r="HJI134" s="42"/>
      <c r="HJJ134" s="42"/>
      <c r="HJK134" s="42"/>
      <c r="HJL134" s="42"/>
      <c r="HJM134" s="42"/>
      <c r="HJN134" s="42"/>
      <c r="HJO134" s="42"/>
      <c r="HJP134" s="42"/>
      <c r="HJQ134" s="42"/>
      <c r="HJR134" s="42"/>
      <c r="HJS134" s="42"/>
      <c r="HJT134" s="42"/>
      <c r="HJU134" s="42"/>
      <c r="HJV134" s="42"/>
      <c r="HJW134" s="42"/>
      <c r="HJX134" s="42"/>
      <c r="HJY134" s="42"/>
      <c r="HJZ134" s="42"/>
      <c r="HKA134" s="42"/>
      <c r="HKB134" s="42"/>
      <c r="HKC134" s="42"/>
      <c r="HKD134" s="42"/>
      <c r="HKE134" s="42"/>
      <c r="HKF134" s="42"/>
      <c r="HKG134" s="42"/>
      <c r="HKH134" s="42"/>
      <c r="HKI134" s="42"/>
      <c r="HKJ134" s="42"/>
      <c r="HKK134" s="42"/>
      <c r="HKL134" s="42"/>
      <c r="HKM134" s="42"/>
      <c r="HKN134" s="42"/>
      <c r="HKO134" s="42"/>
      <c r="HKP134" s="42"/>
      <c r="HKQ134" s="42"/>
      <c r="HKR134" s="42"/>
      <c r="HKS134" s="42"/>
      <c r="HKT134" s="42"/>
      <c r="HKU134" s="42"/>
      <c r="HKV134" s="42"/>
      <c r="HKW134" s="42"/>
      <c r="HKX134" s="42"/>
      <c r="HKY134" s="42"/>
      <c r="HKZ134" s="42"/>
      <c r="HLA134" s="42"/>
      <c r="HLB134" s="42"/>
      <c r="HLC134" s="42"/>
      <c r="HLD134" s="42"/>
      <c r="HLE134" s="42"/>
      <c r="HLF134" s="42"/>
      <c r="HLG134" s="42"/>
      <c r="HLH134" s="42"/>
      <c r="HLI134" s="42"/>
      <c r="HLJ134" s="42"/>
      <c r="HLK134" s="42"/>
      <c r="HLL134" s="42"/>
      <c r="HLM134" s="42"/>
      <c r="HLN134" s="42"/>
      <c r="HLO134" s="42"/>
      <c r="HLP134" s="42"/>
      <c r="HLQ134" s="42"/>
      <c r="HLR134" s="42"/>
      <c r="HLS134" s="42"/>
      <c r="HLT134" s="42"/>
      <c r="HLU134" s="42"/>
      <c r="HLV134" s="42"/>
      <c r="HLW134" s="42"/>
      <c r="HLX134" s="42"/>
      <c r="HLY134" s="42"/>
      <c r="HLZ134" s="42"/>
      <c r="HMA134" s="42"/>
      <c r="HMB134" s="42"/>
      <c r="HMC134" s="42"/>
      <c r="HMD134" s="42"/>
      <c r="HME134" s="42"/>
      <c r="HMF134" s="42"/>
      <c r="HMG134" s="42"/>
      <c r="HMH134" s="42"/>
      <c r="HMI134" s="42"/>
      <c r="HMJ134" s="42"/>
      <c r="HMK134" s="42"/>
      <c r="HML134" s="42"/>
      <c r="HMM134" s="42"/>
      <c r="HMN134" s="42"/>
      <c r="HMO134" s="42"/>
      <c r="HMP134" s="42"/>
      <c r="HMQ134" s="42"/>
      <c r="HMR134" s="42"/>
      <c r="HMS134" s="42"/>
      <c r="HMT134" s="42"/>
      <c r="HMU134" s="42"/>
      <c r="HMV134" s="42"/>
      <c r="HMW134" s="42"/>
      <c r="HMX134" s="42"/>
      <c r="HMY134" s="42"/>
      <c r="HMZ134" s="42"/>
      <c r="HNA134" s="42"/>
      <c r="HNB134" s="42"/>
      <c r="HNC134" s="42"/>
      <c r="HND134" s="42"/>
      <c r="HNE134" s="42"/>
      <c r="HNF134" s="42"/>
      <c r="HNG134" s="42"/>
      <c r="HNH134" s="42"/>
      <c r="HNI134" s="42"/>
      <c r="HNJ134" s="42"/>
      <c r="HNK134" s="42"/>
      <c r="HNL134" s="42"/>
      <c r="HNM134" s="42"/>
      <c r="HNN134" s="42"/>
      <c r="HNO134" s="42"/>
      <c r="HNP134" s="42"/>
      <c r="HNQ134" s="42"/>
      <c r="HNR134" s="42"/>
      <c r="HNS134" s="42"/>
      <c r="HNT134" s="42"/>
      <c r="HNU134" s="42"/>
      <c r="HNV134" s="42"/>
      <c r="HNW134" s="42"/>
      <c r="HNX134" s="42"/>
      <c r="HNY134" s="42"/>
      <c r="HNZ134" s="42"/>
      <c r="HOA134" s="42"/>
      <c r="HOB134" s="42"/>
      <c r="HOC134" s="42"/>
      <c r="HOD134" s="42"/>
      <c r="HOE134" s="42"/>
      <c r="HOF134" s="42"/>
      <c r="HOG134" s="42"/>
      <c r="HOH134" s="42"/>
      <c r="HOI134" s="42"/>
      <c r="HOJ134" s="42"/>
      <c r="HOK134" s="42"/>
      <c r="HOL134" s="42"/>
      <c r="HOM134" s="42"/>
      <c r="HON134" s="42"/>
      <c r="HOO134" s="42"/>
      <c r="HOP134" s="42"/>
      <c r="HOQ134" s="42"/>
      <c r="HOR134" s="42"/>
      <c r="HOS134" s="42"/>
      <c r="HOT134" s="42"/>
      <c r="HOU134" s="42"/>
      <c r="HOV134" s="42"/>
      <c r="HOW134" s="42"/>
      <c r="HOX134" s="42"/>
      <c r="HOY134" s="42"/>
      <c r="HOZ134" s="42"/>
      <c r="HPA134" s="42"/>
      <c r="HPB134" s="42"/>
      <c r="HPC134" s="42"/>
      <c r="HPD134" s="42"/>
      <c r="HPE134" s="42"/>
      <c r="HPF134" s="42"/>
      <c r="HPG134" s="42"/>
      <c r="HPH134" s="42"/>
      <c r="HPI134" s="42"/>
      <c r="HPJ134" s="42"/>
      <c r="HPK134" s="42"/>
      <c r="HPL134" s="42"/>
      <c r="HPM134" s="42"/>
      <c r="HPN134" s="42"/>
      <c r="HPO134" s="42"/>
      <c r="HPP134" s="42"/>
      <c r="HPQ134" s="42"/>
      <c r="HPR134" s="42"/>
      <c r="HPS134" s="42"/>
      <c r="HPT134" s="42"/>
      <c r="HPU134" s="42"/>
      <c r="HPV134" s="42"/>
      <c r="HPW134" s="42"/>
      <c r="HPX134" s="42"/>
      <c r="HPY134" s="42"/>
      <c r="HPZ134" s="42"/>
      <c r="HQA134" s="42"/>
      <c r="HQB134" s="42"/>
      <c r="HQC134" s="42"/>
      <c r="HQD134" s="42"/>
      <c r="HQE134" s="42"/>
      <c r="HQF134" s="42"/>
      <c r="HQG134" s="42"/>
      <c r="HQH134" s="42"/>
      <c r="HQI134" s="42"/>
      <c r="HQJ134" s="42"/>
      <c r="HQK134" s="42"/>
      <c r="HQL134" s="42"/>
      <c r="HQM134" s="42"/>
      <c r="HQN134" s="42"/>
      <c r="HQO134" s="42"/>
      <c r="HQP134" s="42"/>
      <c r="HQQ134" s="42"/>
      <c r="HQR134" s="42"/>
      <c r="HQS134" s="42"/>
      <c r="HQT134" s="42"/>
      <c r="HQU134" s="42"/>
      <c r="HQV134" s="42"/>
      <c r="HQW134" s="42"/>
      <c r="HQX134" s="42"/>
      <c r="HQY134" s="42"/>
      <c r="HQZ134" s="42"/>
      <c r="HRA134" s="42"/>
      <c r="HRB134" s="42"/>
      <c r="HRC134" s="42"/>
      <c r="HRD134" s="42"/>
      <c r="HRE134" s="42"/>
      <c r="HRF134" s="42"/>
      <c r="HRG134" s="42"/>
      <c r="HRH134" s="42"/>
      <c r="HRI134" s="42"/>
      <c r="HRJ134" s="42"/>
      <c r="HRK134" s="42"/>
      <c r="HRL134" s="42"/>
      <c r="HRM134" s="42"/>
      <c r="HRN134" s="42"/>
      <c r="HRO134" s="42"/>
      <c r="HRP134" s="42"/>
      <c r="HRQ134" s="42"/>
      <c r="HRR134" s="42"/>
      <c r="HRS134" s="42"/>
      <c r="HRT134" s="42"/>
      <c r="HRU134" s="42"/>
      <c r="HRV134" s="42"/>
      <c r="HRW134" s="42"/>
      <c r="HRX134" s="42"/>
      <c r="HRY134" s="42"/>
      <c r="HRZ134" s="42"/>
      <c r="HSA134" s="42"/>
      <c r="HSB134" s="42"/>
      <c r="HSC134" s="42"/>
      <c r="HSD134" s="42"/>
      <c r="HSE134" s="42"/>
      <c r="HSF134" s="42"/>
      <c r="HSG134" s="42"/>
      <c r="HSH134" s="42"/>
      <c r="HSI134" s="42"/>
      <c r="HSJ134" s="42"/>
      <c r="HSK134" s="42"/>
      <c r="HSL134" s="42"/>
      <c r="HSM134" s="42"/>
      <c r="HSN134" s="42"/>
      <c r="HSO134" s="42"/>
      <c r="HSP134" s="42"/>
      <c r="HSQ134" s="42"/>
      <c r="HSR134" s="42"/>
      <c r="HSS134" s="42"/>
      <c r="HST134" s="42"/>
      <c r="HSU134" s="42"/>
      <c r="HSV134" s="42"/>
      <c r="HSW134" s="42"/>
      <c r="HSX134" s="42"/>
      <c r="HSY134" s="42"/>
      <c r="HSZ134" s="42"/>
      <c r="HTA134" s="42"/>
      <c r="HTB134" s="42"/>
      <c r="HTC134" s="42"/>
      <c r="HTD134" s="42"/>
      <c r="HTE134" s="42"/>
      <c r="HTF134" s="42"/>
      <c r="HTG134" s="42"/>
      <c r="HTH134" s="42"/>
      <c r="HTI134" s="42"/>
      <c r="HTJ134" s="42"/>
      <c r="HTK134" s="42"/>
      <c r="HTL134" s="42"/>
      <c r="HTM134" s="42"/>
      <c r="HTN134" s="42"/>
      <c r="HTO134" s="42"/>
      <c r="HTP134" s="42"/>
      <c r="HTQ134" s="42"/>
      <c r="HTR134" s="42"/>
      <c r="HTS134" s="42"/>
      <c r="HTT134" s="42"/>
      <c r="HTU134" s="42"/>
      <c r="HTV134" s="42"/>
      <c r="HTW134" s="42"/>
      <c r="HTX134" s="42"/>
      <c r="HTY134" s="42"/>
      <c r="HTZ134" s="42"/>
      <c r="HUA134" s="42"/>
      <c r="HUB134" s="42"/>
      <c r="HUC134" s="42"/>
      <c r="HUD134" s="42"/>
      <c r="HUE134" s="42"/>
      <c r="HUF134" s="42"/>
      <c r="HUG134" s="42"/>
      <c r="HUH134" s="42"/>
      <c r="HUI134" s="42"/>
      <c r="HUJ134" s="42"/>
      <c r="HUK134" s="42"/>
      <c r="HUL134" s="42"/>
      <c r="HUM134" s="42"/>
      <c r="HUN134" s="42"/>
      <c r="HUO134" s="42"/>
      <c r="HUP134" s="42"/>
      <c r="HUQ134" s="42"/>
      <c r="HUR134" s="42"/>
      <c r="HUS134" s="42"/>
      <c r="HUT134" s="42"/>
      <c r="HUU134" s="42"/>
      <c r="HUV134" s="42"/>
      <c r="HUW134" s="42"/>
      <c r="HUX134" s="42"/>
      <c r="HUY134" s="42"/>
      <c r="HUZ134" s="42"/>
      <c r="HVA134" s="42"/>
      <c r="HVB134" s="42"/>
      <c r="HVC134" s="42"/>
      <c r="HVD134" s="42"/>
      <c r="HVE134" s="42"/>
      <c r="HVF134" s="42"/>
      <c r="HVG134" s="42"/>
      <c r="HVH134" s="42"/>
      <c r="HVI134" s="42"/>
      <c r="HVJ134" s="42"/>
      <c r="HVK134" s="42"/>
      <c r="HVL134" s="42"/>
      <c r="HVM134" s="42"/>
      <c r="HVN134" s="42"/>
      <c r="HVO134" s="42"/>
      <c r="HVP134" s="42"/>
      <c r="HVQ134" s="42"/>
      <c r="HVR134" s="42"/>
      <c r="HVS134" s="42"/>
      <c r="HVT134" s="42"/>
      <c r="HVU134" s="42"/>
      <c r="HVV134" s="42"/>
      <c r="HVW134" s="42"/>
      <c r="HVX134" s="42"/>
      <c r="HVY134" s="42"/>
      <c r="HVZ134" s="42"/>
      <c r="HWA134" s="42"/>
      <c r="HWB134" s="42"/>
      <c r="HWC134" s="42"/>
      <c r="HWD134" s="42"/>
      <c r="HWE134" s="42"/>
      <c r="HWF134" s="42"/>
      <c r="HWG134" s="42"/>
      <c r="HWH134" s="42"/>
      <c r="HWI134" s="42"/>
      <c r="HWJ134" s="42"/>
      <c r="HWK134" s="42"/>
      <c r="HWL134" s="42"/>
      <c r="HWM134" s="42"/>
      <c r="HWN134" s="42"/>
      <c r="HWO134" s="42"/>
      <c r="HWP134" s="42"/>
      <c r="HWQ134" s="42"/>
      <c r="HWR134" s="42"/>
      <c r="HWS134" s="42"/>
      <c r="HWT134" s="42"/>
      <c r="HWU134" s="42"/>
      <c r="HWV134" s="42"/>
      <c r="HWW134" s="42"/>
      <c r="HWX134" s="42"/>
      <c r="HWY134" s="42"/>
      <c r="HWZ134" s="42"/>
      <c r="HXA134" s="42"/>
      <c r="HXB134" s="42"/>
      <c r="HXC134" s="42"/>
      <c r="HXD134" s="42"/>
      <c r="HXE134" s="42"/>
      <c r="HXF134" s="42"/>
      <c r="HXG134" s="42"/>
      <c r="HXH134" s="42"/>
      <c r="HXI134" s="42"/>
      <c r="HXJ134" s="42"/>
      <c r="HXK134" s="42"/>
      <c r="HXL134" s="42"/>
      <c r="HXM134" s="42"/>
      <c r="HXN134" s="42"/>
      <c r="HXO134" s="42"/>
      <c r="HXP134" s="42"/>
      <c r="HXQ134" s="42"/>
      <c r="HXR134" s="42"/>
      <c r="HXS134" s="42"/>
      <c r="HXT134" s="42"/>
      <c r="HXU134" s="42"/>
      <c r="HXV134" s="42"/>
      <c r="HXW134" s="42"/>
      <c r="HXX134" s="42"/>
      <c r="HXY134" s="42"/>
      <c r="HXZ134" s="42"/>
      <c r="HYA134" s="42"/>
      <c r="HYB134" s="42"/>
      <c r="HYC134" s="42"/>
      <c r="HYD134" s="42"/>
      <c r="HYE134" s="42"/>
      <c r="HYF134" s="42"/>
      <c r="HYG134" s="42"/>
      <c r="HYH134" s="42"/>
      <c r="HYI134" s="42"/>
      <c r="HYJ134" s="42"/>
      <c r="HYK134" s="42"/>
      <c r="HYL134" s="42"/>
      <c r="HYM134" s="42"/>
      <c r="HYN134" s="42"/>
      <c r="HYO134" s="42"/>
      <c r="HYP134" s="42"/>
      <c r="HYQ134" s="42"/>
      <c r="HYR134" s="42"/>
      <c r="HYS134" s="42"/>
      <c r="HYT134" s="42"/>
      <c r="HYU134" s="42"/>
      <c r="HYV134" s="42"/>
      <c r="HYW134" s="42"/>
      <c r="HYX134" s="42"/>
      <c r="HYY134" s="42"/>
      <c r="HYZ134" s="42"/>
      <c r="HZA134" s="42"/>
      <c r="HZB134" s="42"/>
      <c r="HZC134" s="42"/>
      <c r="HZD134" s="42"/>
      <c r="HZE134" s="42"/>
      <c r="HZF134" s="42"/>
      <c r="HZG134" s="42"/>
      <c r="HZH134" s="42"/>
      <c r="HZI134" s="42"/>
      <c r="HZJ134" s="42"/>
      <c r="HZK134" s="42"/>
      <c r="HZL134" s="42"/>
      <c r="HZM134" s="42"/>
      <c r="HZN134" s="42"/>
      <c r="HZO134" s="42"/>
      <c r="HZP134" s="42"/>
      <c r="HZQ134" s="42"/>
      <c r="HZR134" s="42"/>
      <c r="HZS134" s="42"/>
      <c r="HZT134" s="42"/>
      <c r="HZU134" s="42"/>
      <c r="HZV134" s="42"/>
      <c r="HZW134" s="42"/>
      <c r="HZX134" s="42"/>
      <c r="HZY134" s="42"/>
      <c r="HZZ134" s="42"/>
      <c r="IAA134" s="42"/>
      <c r="IAB134" s="42"/>
      <c r="IAC134" s="42"/>
      <c r="IAD134" s="42"/>
      <c r="IAE134" s="42"/>
      <c r="IAF134" s="42"/>
      <c r="IAG134" s="42"/>
      <c r="IAH134" s="42"/>
      <c r="IAI134" s="42"/>
      <c r="IAJ134" s="42"/>
      <c r="IAK134" s="42"/>
      <c r="IAL134" s="42"/>
      <c r="IAM134" s="42"/>
      <c r="IAN134" s="42"/>
      <c r="IAO134" s="42"/>
      <c r="IAP134" s="42"/>
      <c r="IAQ134" s="42"/>
      <c r="IAR134" s="42"/>
      <c r="IAS134" s="42"/>
      <c r="IAT134" s="42"/>
      <c r="IAU134" s="42"/>
      <c r="IAV134" s="42"/>
      <c r="IAW134" s="42"/>
      <c r="IAX134" s="42"/>
      <c r="IAY134" s="42"/>
      <c r="IAZ134" s="42"/>
      <c r="IBA134" s="42"/>
      <c r="IBB134" s="42"/>
      <c r="IBC134" s="42"/>
      <c r="IBD134" s="42"/>
      <c r="IBE134" s="42"/>
      <c r="IBF134" s="42"/>
      <c r="IBG134" s="42"/>
      <c r="IBH134" s="42"/>
      <c r="IBI134" s="42"/>
      <c r="IBJ134" s="42"/>
      <c r="IBK134" s="42"/>
      <c r="IBL134" s="42"/>
      <c r="IBM134" s="42"/>
      <c r="IBN134" s="42"/>
      <c r="IBO134" s="42"/>
      <c r="IBP134" s="42"/>
      <c r="IBQ134" s="42"/>
      <c r="IBR134" s="42"/>
      <c r="IBS134" s="42"/>
      <c r="IBT134" s="42"/>
      <c r="IBU134" s="42"/>
      <c r="IBV134" s="42"/>
      <c r="IBW134" s="42"/>
      <c r="IBX134" s="42"/>
      <c r="IBY134" s="42"/>
      <c r="IBZ134" s="42"/>
      <c r="ICA134" s="42"/>
      <c r="ICB134" s="42"/>
      <c r="ICC134" s="42"/>
      <c r="ICD134" s="42"/>
      <c r="ICE134" s="42"/>
      <c r="ICF134" s="42"/>
      <c r="ICG134" s="42"/>
      <c r="ICH134" s="42"/>
      <c r="ICI134" s="42"/>
      <c r="ICJ134" s="42"/>
      <c r="ICK134" s="42"/>
      <c r="ICL134" s="42"/>
      <c r="ICM134" s="42"/>
      <c r="ICN134" s="42"/>
      <c r="ICO134" s="42"/>
      <c r="ICP134" s="42"/>
      <c r="ICQ134" s="42"/>
      <c r="ICR134" s="42"/>
      <c r="ICS134" s="42"/>
      <c r="ICT134" s="42"/>
      <c r="ICU134" s="42"/>
      <c r="ICV134" s="42"/>
      <c r="ICW134" s="42"/>
      <c r="ICX134" s="42"/>
      <c r="ICY134" s="42"/>
      <c r="ICZ134" s="42"/>
      <c r="IDA134" s="42"/>
      <c r="IDB134" s="42"/>
      <c r="IDC134" s="42"/>
      <c r="IDD134" s="42"/>
      <c r="IDE134" s="42"/>
      <c r="IDF134" s="42"/>
      <c r="IDG134" s="42"/>
      <c r="IDH134" s="42"/>
      <c r="IDI134" s="42"/>
      <c r="IDJ134" s="42"/>
      <c r="IDK134" s="42"/>
      <c r="IDL134" s="42"/>
      <c r="IDM134" s="42"/>
      <c r="IDN134" s="42"/>
      <c r="IDO134" s="42"/>
      <c r="IDP134" s="42"/>
      <c r="IDQ134" s="42"/>
      <c r="IDR134" s="42"/>
      <c r="IDS134" s="42"/>
      <c r="IDT134" s="42"/>
      <c r="IDU134" s="42"/>
      <c r="IDV134" s="42"/>
      <c r="IDW134" s="42"/>
      <c r="IDX134" s="42"/>
      <c r="IDY134" s="42"/>
      <c r="IDZ134" s="42"/>
      <c r="IEA134" s="42"/>
      <c r="IEB134" s="42"/>
      <c r="IEC134" s="42"/>
      <c r="IED134" s="42"/>
      <c r="IEE134" s="42"/>
      <c r="IEF134" s="42"/>
      <c r="IEG134" s="42"/>
      <c r="IEH134" s="42"/>
      <c r="IEI134" s="42"/>
      <c r="IEJ134" s="42"/>
      <c r="IEK134" s="42"/>
      <c r="IEL134" s="42"/>
      <c r="IEM134" s="42"/>
      <c r="IEN134" s="42"/>
      <c r="IEO134" s="42"/>
      <c r="IEP134" s="42"/>
      <c r="IEQ134" s="42"/>
      <c r="IER134" s="42"/>
      <c r="IES134" s="42"/>
      <c r="IET134" s="42"/>
      <c r="IEU134" s="42"/>
      <c r="IEV134" s="42"/>
      <c r="IEW134" s="42"/>
      <c r="IEX134" s="42"/>
      <c r="IEY134" s="42"/>
      <c r="IEZ134" s="42"/>
      <c r="IFA134" s="42"/>
      <c r="IFB134" s="42"/>
      <c r="IFC134" s="42"/>
      <c r="IFD134" s="42"/>
      <c r="IFE134" s="42"/>
      <c r="IFF134" s="42"/>
      <c r="IFG134" s="42"/>
      <c r="IFH134" s="42"/>
      <c r="IFI134" s="42"/>
      <c r="IFJ134" s="42"/>
      <c r="IFK134" s="42"/>
      <c r="IFL134" s="42"/>
      <c r="IFM134" s="42"/>
      <c r="IFN134" s="42"/>
      <c r="IFO134" s="42"/>
      <c r="IFP134" s="42"/>
      <c r="IFQ134" s="42"/>
      <c r="IFR134" s="42"/>
      <c r="IFS134" s="42"/>
      <c r="IFT134" s="42"/>
      <c r="IFU134" s="42"/>
      <c r="IFV134" s="42"/>
      <c r="IFW134" s="42"/>
      <c r="IFX134" s="42"/>
      <c r="IFY134" s="42"/>
      <c r="IFZ134" s="42"/>
      <c r="IGA134" s="42"/>
      <c r="IGB134" s="42"/>
      <c r="IGC134" s="42"/>
      <c r="IGD134" s="42"/>
      <c r="IGE134" s="42"/>
      <c r="IGF134" s="42"/>
      <c r="IGG134" s="42"/>
      <c r="IGH134" s="42"/>
      <c r="IGI134" s="42"/>
      <c r="IGJ134" s="42"/>
      <c r="IGK134" s="42"/>
      <c r="IGL134" s="42"/>
      <c r="IGM134" s="42"/>
      <c r="IGN134" s="42"/>
      <c r="IGO134" s="42"/>
      <c r="IGP134" s="42"/>
      <c r="IGQ134" s="42"/>
      <c r="IGR134" s="42"/>
      <c r="IGS134" s="42"/>
      <c r="IGT134" s="42"/>
      <c r="IGU134" s="42"/>
      <c r="IGV134" s="42"/>
      <c r="IGW134" s="42"/>
      <c r="IGX134" s="42"/>
      <c r="IGY134" s="42"/>
      <c r="IGZ134" s="42"/>
      <c r="IHA134" s="42"/>
      <c r="IHB134" s="42"/>
      <c r="IHC134" s="42"/>
      <c r="IHD134" s="42"/>
      <c r="IHE134" s="42"/>
      <c r="IHF134" s="42"/>
      <c r="IHG134" s="42"/>
      <c r="IHH134" s="42"/>
      <c r="IHI134" s="42"/>
      <c r="IHJ134" s="42"/>
      <c r="IHK134" s="42"/>
      <c r="IHL134" s="42"/>
      <c r="IHM134" s="42"/>
      <c r="IHN134" s="42"/>
      <c r="IHO134" s="42"/>
      <c r="IHP134" s="42"/>
      <c r="IHQ134" s="42"/>
      <c r="IHR134" s="42"/>
      <c r="IHS134" s="42"/>
      <c r="IHT134" s="42"/>
      <c r="IHU134" s="42"/>
      <c r="IHV134" s="42"/>
      <c r="IHW134" s="42"/>
      <c r="IHX134" s="42"/>
      <c r="IHY134" s="42"/>
      <c r="IHZ134" s="42"/>
      <c r="IIA134" s="42"/>
      <c r="IIB134" s="42"/>
      <c r="IIC134" s="42"/>
      <c r="IID134" s="42"/>
      <c r="IIE134" s="42"/>
      <c r="IIF134" s="42"/>
      <c r="IIG134" s="42"/>
      <c r="IIH134" s="42"/>
      <c r="III134" s="42"/>
      <c r="IIJ134" s="42"/>
      <c r="IIK134" s="42"/>
      <c r="IIL134" s="42"/>
      <c r="IIM134" s="42"/>
      <c r="IIN134" s="42"/>
      <c r="IIO134" s="42"/>
      <c r="IIP134" s="42"/>
      <c r="IIQ134" s="42"/>
      <c r="IIR134" s="42"/>
      <c r="IIS134" s="42"/>
      <c r="IIT134" s="42"/>
      <c r="IIU134" s="42"/>
      <c r="IIV134" s="42"/>
      <c r="IIW134" s="42"/>
      <c r="IIX134" s="42"/>
      <c r="IIY134" s="42"/>
      <c r="IIZ134" s="42"/>
      <c r="IJA134" s="42"/>
      <c r="IJB134" s="42"/>
      <c r="IJC134" s="42"/>
      <c r="IJD134" s="42"/>
      <c r="IJE134" s="42"/>
      <c r="IJF134" s="42"/>
      <c r="IJG134" s="42"/>
      <c r="IJH134" s="42"/>
      <c r="IJI134" s="42"/>
      <c r="IJJ134" s="42"/>
      <c r="IJK134" s="42"/>
      <c r="IJL134" s="42"/>
      <c r="IJM134" s="42"/>
      <c r="IJN134" s="42"/>
      <c r="IJO134" s="42"/>
      <c r="IJP134" s="42"/>
      <c r="IJQ134" s="42"/>
      <c r="IJR134" s="42"/>
      <c r="IJS134" s="42"/>
      <c r="IJT134" s="42"/>
      <c r="IJU134" s="42"/>
      <c r="IJV134" s="42"/>
      <c r="IJW134" s="42"/>
      <c r="IJX134" s="42"/>
      <c r="IJY134" s="42"/>
      <c r="IJZ134" s="42"/>
      <c r="IKA134" s="42"/>
      <c r="IKB134" s="42"/>
      <c r="IKC134" s="42"/>
      <c r="IKD134" s="42"/>
      <c r="IKE134" s="42"/>
      <c r="IKF134" s="42"/>
      <c r="IKG134" s="42"/>
      <c r="IKH134" s="42"/>
      <c r="IKI134" s="42"/>
      <c r="IKJ134" s="42"/>
      <c r="IKK134" s="42"/>
      <c r="IKL134" s="42"/>
      <c r="IKM134" s="42"/>
      <c r="IKN134" s="42"/>
      <c r="IKO134" s="42"/>
      <c r="IKP134" s="42"/>
      <c r="IKQ134" s="42"/>
      <c r="IKR134" s="42"/>
      <c r="IKS134" s="42"/>
      <c r="IKT134" s="42"/>
      <c r="IKU134" s="42"/>
      <c r="IKV134" s="42"/>
      <c r="IKW134" s="42"/>
      <c r="IKX134" s="42"/>
      <c r="IKY134" s="42"/>
      <c r="IKZ134" s="42"/>
      <c r="ILA134" s="42"/>
      <c r="ILB134" s="42"/>
      <c r="ILC134" s="42"/>
      <c r="ILD134" s="42"/>
      <c r="ILE134" s="42"/>
      <c r="ILF134" s="42"/>
      <c r="ILG134" s="42"/>
      <c r="ILH134" s="42"/>
      <c r="ILI134" s="42"/>
      <c r="ILJ134" s="42"/>
      <c r="ILK134" s="42"/>
      <c r="ILL134" s="42"/>
      <c r="ILM134" s="42"/>
      <c r="ILN134" s="42"/>
      <c r="ILO134" s="42"/>
      <c r="ILP134" s="42"/>
      <c r="ILQ134" s="42"/>
      <c r="ILR134" s="42"/>
      <c r="ILS134" s="42"/>
      <c r="ILT134" s="42"/>
      <c r="ILU134" s="42"/>
      <c r="ILV134" s="42"/>
      <c r="ILW134" s="42"/>
      <c r="ILX134" s="42"/>
      <c r="ILY134" s="42"/>
      <c r="ILZ134" s="42"/>
      <c r="IMA134" s="42"/>
      <c r="IMB134" s="42"/>
      <c r="IMC134" s="42"/>
      <c r="IMD134" s="42"/>
      <c r="IME134" s="42"/>
      <c r="IMF134" s="42"/>
      <c r="IMG134" s="42"/>
      <c r="IMH134" s="42"/>
      <c r="IMI134" s="42"/>
      <c r="IMJ134" s="42"/>
      <c r="IMK134" s="42"/>
      <c r="IML134" s="42"/>
      <c r="IMM134" s="42"/>
      <c r="IMN134" s="42"/>
      <c r="IMO134" s="42"/>
      <c r="IMP134" s="42"/>
      <c r="IMQ134" s="42"/>
      <c r="IMR134" s="42"/>
      <c r="IMS134" s="42"/>
      <c r="IMT134" s="42"/>
      <c r="IMU134" s="42"/>
      <c r="IMV134" s="42"/>
      <c r="IMW134" s="42"/>
      <c r="IMX134" s="42"/>
      <c r="IMY134" s="42"/>
      <c r="IMZ134" s="42"/>
      <c r="INA134" s="42"/>
      <c r="INB134" s="42"/>
      <c r="INC134" s="42"/>
      <c r="IND134" s="42"/>
      <c r="INE134" s="42"/>
      <c r="INF134" s="42"/>
      <c r="ING134" s="42"/>
      <c r="INH134" s="42"/>
      <c r="INI134" s="42"/>
      <c r="INJ134" s="42"/>
      <c r="INK134" s="42"/>
      <c r="INL134" s="42"/>
      <c r="INM134" s="42"/>
      <c r="INN134" s="42"/>
      <c r="INO134" s="42"/>
      <c r="INP134" s="42"/>
      <c r="INQ134" s="42"/>
      <c r="INR134" s="42"/>
      <c r="INS134" s="42"/>
      <c r="INT134" s="42"/>
      <c r="INU134" s="42"/>
      <c r="INV134" s="42"/>
      <c r="INW134" s="42"/>
      <c r="INX134" s="42"/>
      <c r="INY134" s="42"/>
      <c r="INZ134" s="42"/>
      <c r="IOA134" s="42"/>
      <c r="IOB134" s="42"/>
      <c r="IOC134" s="42"/>
      <c r="IOD134" s="42"/>
      <c r="IOE134" s="42"/>
      <c r="IOF134" s="42"/>
      <c r="IOG134" s="42"/>
      <c r="IOH134" s="42"/>
      <c r="IOI134" s="42"/>
      <c r="IOJ134" s="42"/>
      <c r="IOK134" s="42"/>
      <c r="IOL134" s="42"/>
      <c r="IOM134" s="42"/>
      <c r="ION134" s="42"/>
      <c r="IOO134" s="42"/>
      <c r="IOP134" s="42"/>
      <c r="IOQ134" s="42"/>
      <c r="IOR134" s="42"/>
      <c r="IOS134" s="42"/>
      <c r="IOT134" s="42"/>
      <c r="IOU134" s="42"/>
      <c r="IOV134" s="42"/>
      <c r="IOW134" s="42"/>
      <c r="IOX134" s="42"/>
      <c r="IOY134" s="42"/>
      <c r="IOZ134" s="42"/>
      <c r="IPA134" s="42"/>
      <c r="IPB134" s="42"/>
      <c r="IPC134" s="42"/>
      <c r="IPD134" s="42"/>
      <c r="IPE134" s="42"/>
      <c r="IPF134" s="42"/>
      <c r="IPG134" s="42"/>
      <c r="IPH134" s="42"/>
      <c r="IPI134" s="42"/>
      <c r="IPJ134" s="42"/>
      <c r="IPK134" s="42"/>
      <c r="IPL134" s="42"/>
      <c r="IPM134" s="42"/>
      <c r="IPN134" s="42"/>
      <c r="IPO134" s="42"/>
      <c r="IPP134" s="42"/>
      <c r="IPQ134" s="42"/>
      <c r="IPR134" s="42"/>
      <c r="IPS134" s="42"/>
      <c r="IPT134" s="42"/>
      <c r="IPU134" s="42"/>
      <c r="IPV134" s="42"/>
      <c r="IPW134" s="42"/>
      <c r="IPX134" s="42"/>
      <c r="IPY134" s="42"/>
      <c r="IPZ134" s="42"/>
      <c r="IQA134" s="42"/>
      <c r="IQB134" s="42"/>
      <c r="IQC134" s="42"/>
      <c r="IQD134" s="42"/>
      <c r="IQE134" s="42"/>
      <c r="IQF134" s="42"/>
      <c r="IQG134" s="42"/>
      <c r="IQH134" s="42"/>
      <c r="IQI134" s="42"/>
      <c r="IQJ134" s="42"/>
      <c r="IQK134" s="42"/>
      <c r="IQL134" s="42"/>
      <c r="IQM134" s="42"/>
      <c r="IQN134" s="42"/>
      <c r="IQO134" s="42"/>
      <c r="IQP134" s="42"/>
      <c r="IQQ134" s="42"/>
      <c r="IQR134" s="42"/>
      <c r="IQS134" s="42"/>
      <c r="IQT134" s="42"/>
      <c r="IQU134" s="42"/>
      <c r="IQV134" s="42"/>
      <c r="IQW134" s="42"/>
      <c r="IQX134" s="42"/>
      <c r="IQY134" s="42"/>
      <c r="IQZ134" s="42"/>
      <c r="IRA134" s="42"/>
      <c r="IRB134" s="42"/>
      <c r="IRC134" s="42"/>
      <c r="IRD134" s="42"/>
      <c r="IRE134" s="42"/>
      <c r="IRF134" s="42"/>
      <c r="IRG134" s="42"/>
      <c r="IRH134" s="42"/>
      <c r="IRI134" s="42"/>
      <c r="IRJ134" s="42"/>
      <c r="IRK134" s="42"/>
      <c r="IRL134" s="42"/>
      <c r="IRM134" s="42"/>
      <c r="IRN134" s="42"/>
      <c r="IRO134" s="42"/>
      <c r="IRP134" s="42"/>
      <c r="IRQ134" s="42"/>
      <c r="IRR134" s="42"/>
      <c r="IRS134" s="42"/>
      <c r="IRT134" s="42"/>
      <c r="IRU134" s="42"/>
      <c r="IRV134" s="42"/>
      <c r="IRW134" s="42"/>
      <c r="IRX134" s="42"/>
      <c r="IRY134" s="42"/>
      <c r="IRZ134" s="42"/>
      <c r="ISA134" s="42"/>
      <c r="ISB134" s="42"/>
      <c r="ISC134" s="42"/>
      <c r="ISD134" s="42"/>
      <c r="ISE134" s="42"/>
      <c r="ISF134" s="42"/>
      <c r="ISG134" s="42"/>
      <c r="ISH134" s="42"/>
      <c r="ISI134" s="42"/>
      <c r="ISJ134" s="42"/>
      <c r="ISK134" s="42"/>
      <c r="ISL134" s="42"/>
      <c r="ISM134" s="42"/>
      <c r="ISN134" s="42"/>
      <c r="ISO134" s="42"/>
      <c r="ISP134" s="42"/>
      <c r="ISQ134" s="42"/>
      <c r="ISR134" s="42"/>
      <c r="ISS134" s="42"/>
      <c r="IST134" s="42"/>
      <c r="ISU134" s="42"/>
      <c r="ISV134" s="42"/>
      <c r="ISW134" s="42"/>
      <c r="ISX134" s="42"/>
      <c r="ISY134" s="42"/>
      <c r="ISZ134" s="42"/>
      <c r="ITA134" s="42"/>
      <c r="ITB134" s="42"/>
      <c r="ITC134" s="42"/>
      <c r="ITD134" s="42"/>
      <c r="ITE134" s="42"/>
      <c r="ITF134" s="42"/>
      <c r="ITG134" s="42"/>
      <c r="ITH134" s="42"/>
      <c r="ITI134" s="42"/>
      <c r="ITJ134" s="42"/>
      <c r="ITK134" s="42"/>
      <c r="ITL134" s="42"/>
      <c r="ITM134" s="42"/>
      <c r="ITN134" s="42"/>
      <c r="ITO134" s="42"/>
      <c r="ITP134" s="42"/>
      <c r="ITQ134" s="42"/>
      <c r="ITR134" s="42"/>
      <c r="ITS134" s="42"/>
      <c r="ITT134" s="42"/>
      <c r="ITU134" s="42"/>
      <c r="ITV134" s="42"/>
      <c r="ITW134" s="42"/>
      <c r="ITX134" s="42"/>
      <c r="ITY134" s="42"/>
      <c r="ITZ134" s="42"/>
      <c r="IUA134" s="42"/>
      <c r="IUB134" s="42"/>
      <c r="IUC134" s="42"/>
      <c r="IUD134" s="42"/>
      <c r="IUE134" s="42"/>
      <c r="IUF134" s="42"/>
      <c r="IUG134" s="42"/>
      <c r="IUH134" s="42"/>
      <c r="IUI134" s="42"/>
      <c r="IUJ134" s="42"/>
      <c r="IUK134" s="42"/>
      <c r="IUL134" s="42"/>
      <c r="IUM134" s="42"/>
      <c r="IUN134" s="42"/>
      <c r="IUO134" s="42"/>
      <c r="IUP134" s="42"/>
      <c r="IUQ134" s="42"/>
      <c r="IUR134" s="42"/>
      <c r="IUS134" s="42"/>
      <c r="IUT134" s="42"/>
      <c r="IUU134" s="42"/>
      <c r="IUV134" s="42"/>
      <c r="IUW134" s="42"/>
      <c r="IUX134" s="42"/>
      <c r="IUY134" s="42"/>
      <c r="IUZ134" s="42"/>
      <c r="IVA134" s="42"/>
      <c r="IVB134" s="42"/>
      <c r="IVC134" s="42"/>
      <c r="IVD134" s="42"/>
      <c r="IVE134" s="42"/>
      <c r="IVF134" s="42"/>
      <c r="IVG134" s="42"/>
      <c r="IVH134" s="42"/>
      <c r="IVI134" s="42"/>
      <c r="IVJ134" s="42"/>
      <c r="IVK134" s="42"/>
      <c r="IVL134" s="42"/>
      <c r="IVM134" s="42"/>
      <c r="IVN134" s="42"/>
      <c r="IVO134" s="42"/>
      <c r="IVP134" s="42"/>
      <c r="IVQ134" s="42"/>
      <c r="IVR134" s="42"/>
      <c r="IVS134" s="42"/>
      <c r="IVT134" s="42"/>
      <c r="IVU134" s="42"/>
      <c r="IVV134" s="42"/>
      <c r="IVW134" s="42"/>
      <c r="IVX134" s="42"/>
      <c r="IVY134" s="42"/>
      <c r="IVZ134" s="42"/>
      <c r="IWA134" s="42"/>
      <c r="IWB134" s="42"/>
      <c r="IWC134" s="42"/>
      <c r="IWD134" s="42"/>
      <c r="IWE134" s="42"/>
      <c r="IWF134" s="42"/>
      <c r="IWG134" s="42"/>
      <c r="IWH134" s="42"/>
      <c r="IWI134" s="42"/>
      <c r="IWJ134" s="42"/>
      <c r="IWK134" s="42"/>
      <c r="IWL134" s="42"/>
      <c r="IWM134" s="42"/>
      <c r="IWN134" s="42"/>
      <c r="IWO134" s="42"/>
      <c r="IWP134" s="42"/>
      <c r="IWQ134" s="42"/>
      <c r="IWR134" s="42"/>
      <c r="IWS134" s="42"/>
      <c r="IWT134" s="42"/>
      <c r="IWU134" s="42"/>
      <c r="IWV134" s="42"/>
      <c r="IWW134" s="42"/>
      <c r="IWX134" s="42"/>
      <c r="IWY134" s="42"/>
      <c r="IWZ134" s="42"/>
      <c r="IXA134" s="42"/>
      <c r="IXB134" s="42"/>
      <c r="IXC134" s="42"/>
      <c r="IXD134" s="42"/>
      <c r="IXE134" s="42"/>
      <c r="IXF134" s="42"/>
      <c r="IXG134" s="42"/>
      <c r="IXH134" s="42"/>
      <c r="IXI134" s="42"/>
      <c r="IXJ134" s="42"/>
      <c r="IXK134" s="42"/>
      <c r="IXL134" s="42"/>
      <c r="IXM134" s="42"/>
      <c r="IXN134" s="42"/>
      <c r="IXO134" s="42"/>
      <c r="IXP134" s="42"/>
      <c r="IXQ134" s="42"/>
      <c r="IXR134" s="42"/>
      <c r="IXS134" s="42"/>
      <c r="IXT134" s="42"/>
      <c r="IXU134" s="42"/>
      <c r="IXV134" s="42"/>
      <c r="IXW134" s="42"/>
      <c r="IXX134" s="42"/>
      <c r="IXY134" s="42"/>
      <c r="IXZ134" s="42"/>
      <c r="IYA134" s="42"/>
      <c r="IYB134" s="42"/>
      <c r="IYC134" s="42"/>
      <c r="IYD134" s="42"/>
      <c r="IYE134" s="42"/>
      <c r="IYF134" s="42"/>
      <c r="IYG134" s="42"/>
      <c r="IYH134" s="42"/>
      <c r="IYI134" s="42"/>
      <c r="IYJ134" s="42"/>
      <c r="IYK134" s="42"/>
      <c r="IYL134" s="42"/>
      <c r="IYM134" s="42"/>
      <c r="IYN134" s="42"/>
      <c r="IYO134" s="42"/>
      <c r="IYP134" s="42"/>
      <c r="IYQ134" s="42"/>
      <c r="IYR134" s="42"/>
      <c r="IYS134" s="42"/>
      <c r="IYT134" s="42"/>
      <c r="IYU134" s="42"/>
      <c r="IYV134" s="42"/>
      <c r="IYW134" s="42"/>
      <c r="IYX134" s="42"/>
      <c r="IYY134" s="42"/>
      <c r="IYZ134" s="42"/>
      <c r="IZA134" s="42"/>
      <c r="IZB134" s="42"/>
      <c r="IZC134" s="42"/>
      <c r="IZD134" s="42"/>
      <c r="IZE134" s="42"/>
      <c r="IZF134" s="42"/>
      <c r="IZG134" s="42"/>
      <c r="IZH134" s="42"/>
      <c r="IZI134" s="42"/>
      <c r="IZJ134" s="42"/>
      <c r="IZK134" s="42"/>
      <c r="IZL134" s="42"/>
      <c r="IZM134" s="42"/>
      <c r="IZN134" s="42"/>
      <c r="IZO134" s="42"/>
      <c r="IZP134" s="42"/>
      <c r="IZQ134" s="42"/>
      <c r="IZR134" s="42"/>
      <c r="IZS134" s="42"/>
      <c r="IZT134" s="42"/>
      <c r="IZU134" s="42"/>
      <c r="IZV134" s="42"/>
      <c r="IZW134" s="42"/>
      <c r="IZX134" s="42"/>
      <c r="IZY134" s="42"/>
      <c r="IZZ134" s="42"/>
      <c r="JAA134" s="42"/>
      <c r="JAB134" s="42"/>
      <c r="JAC134" s="42"/>
      <c r="JAD134" s="42"/>
      <c r="JAE134" s="42"/>
      <c r="JAF134" s="42"/>
      <c r="JAG134" s="42"/>
      <c r="JAH134" s="42"/>
      <c r="JAI134" s="42"/>
      <c r="JAJ134" s="42"/>
      <c r="JAK134" s="42"/>
      <c r="JAL134" s="42"/>
      <c r="JAM134" s="42"/>
      <c r="JAN134" s="42"/>
      <c r="JAO134" s="42"/>
      <c r="JAP134" s="42"/>
      <c r="JAQ134" s="42"/>
      <c r="JAR134" s="42"/>
      <c r="JAS134" s="42"/>
      <c r="JAT134" s="42"/>
      <c r="JAU134" s="42"/>
      <c r="JAV134" s="42"/>
      <c r="JAW134" s="42"/>
      <c r="JAX134" s="42"/>
      <c r="JAY134" s="42"/>
      <c r="JAZ134" s="42"/>
      <c r="JBA134" s="42"/>
      <c r="JBB134" s="42"/>
      <c r="JBC134" s="42"/>
      <c r="JBD134" s="42"/>
      <c r="JBE134" s="42"/>
      <c r="JBF134" s="42"/>
      <c r="JBG134" s="42"/>
      <c r="JBH134" s="42"/>
      <c r="JBI134" s="42"/>
      <c r="JBJ134" s="42"/>
      <c r="JBK134" s="42"/>
      <c r="JBL134" s="42"/>
      <c r="JBM134" s="42"/>
      <c r="JBN134" s="42"/>
      <c r="JBO134" s="42"/>
      <c r="JBP134" s="42"/>
      <c r="JBQ134" s="42"/>
      <c r="JBR134" s="42"/>
      <c r="JBS134" s="42"/>
      <c r="JBT134" s="42"/>
      <c r="JBU134" s="42"/>
      <c r="JBV134" s="42"/>
      <c r="JBW134" s="42"/>
      <c r="JBX134" s="42"/>
      <c r="JBY134" s="42"/>
      <c r="JBZ134" s="42"/>
      <c r="JCA134" s="42"/>
      <c r="JCB134" s="42"/>
      <c r="JCC134" s="42"/>
      <c r="JCD134" s="42"/>
      <c r="JCE134" s="42"/>
      <c r="JCF134" s="42"/>
      <c r="JCG134" s="42"/>
      <c r="JCH134" s="42"/>
      <c r="JCI134" s="42"/>
      <c r="JCJ134" s="42"/>
      <c r="JCK134" s="42"/>
      <c r="JCL134" s="42"/>
      <c r="JCM134" s="42"/>
      <c r="JCN134" s="42"/>
      <c r="JCO134" s="42"/>
      <c r="JCP134" s="42"/>
      <c r="JCQ134" s="42"/>
      <c r="JCR134" s="42"/>
      <c r="JCS134" s="42"/>
      <c r="JCT134" s="42"/>
      <c r="JCU134" s="42"/>
      <c r="JCV134" s="42"/>
      <c r="JCW134" s="42"/>
      <c r="JCX134" s="42"/>
      <c r="JCY134" s="42"/>
      <c r="JCZ134" s="42"/>
      <c r="JDA134" s="42"/>
      <c r="JDB134" s="42"/>
      <c r="JDC134" s="42"/>
      <c r="JDD134" s="42"/>
      <c r="JDE134" s="42"/>
      <c r="JDF134" s="42"/>
      <c r="JDG134" s="42"/>
      <c r="JDH134" s="42"/>
      <c r="JDI134" s="42"/>
      <c r="JDJ134" s="42"/>
      <c r="JDK134" s="42"/>
      <c r="JDL134" s="42"/>
      <c r="JDM134" s="42"/>
      <c r="JDN134" s="42"/>
      <c r="JDO134" s="42"/>
      <c r="JDP134" s="42"/>
      <c r="JDQ134" s="42"/>
      <c r="JDR134" s="42"/>
      <c r="JDS134" s="42"/>
      <c r="JDT134" s="42"/>
      <c r="JDU134" s="42"/>
      <c r="JDV134" s="42"/>
      <c r="JDW134" s="42"/>
      <c r="JDX134" s="42"/>
      <c r="JDY134" s="42"/>
      <c r="JDZ134" s="42"/>
      <c r="JEA134" s="42"/>
      <c r="JEB134" s="42"/>
      <c r="JEC134" s="42"/>
      <c r="JED134" s="42"/>
      <c r="JEE134" s="42"/>
      <c r="JEF134" s="42"/>
      <c r="JEG134" s="42"/>
      <c r="JEH134" s="42"/>
      <c r="JEI134" s="42"/>
      <c r="JEJ134" s="42"/>
      <c r="JEK134" s="42"/>
      <c r="JEL134" s="42"/>
      <c r="JEM134" s="42"/>
      <c r="JEN134" s="42"/>
      <c r="JEO134" s="42"/>
      <c r="JEP134" s="42"/>
      <c r="JEQ134" s="42"/>
      <c r="JER134" s="42"/>
      <c r="JES134" s="42"/>
      <c r="JET134" s="42"/>
      <c r="JEU134" s="42"/>
      <c r="JEV134" s="42"/>
      <c r="JEW134" s="42"/>
      <c r="JEX134" s="42"/>
      <c r="JEY134" s="42"/>
      <c r="JEZ134" s="42"/>
      <c r="JFA134" s="42"/>
      <c r="JFB134" s="42"/>
      <c r="JFC134" s="42"/>
      <c r="JFD134" s="42"/>
      <c r="JFE134" s="42"/>
      <c r="JFF134" s="42"/>
      <c r="JFG134" s="42"/>
      <c r="JFH134" s="42"/>
      <c r="JFI134" s="42"/>
      <c r="JFJ134" s="42"/>
      <c r="JFK134" s="42"/>
      <c r="JFL134" s="42"/>
      <c r="JFM134" s="42"/>
      <c r="JFN134" s="42"/>
      <c r="JFO134" s="42"/>
      <c r="JFP134" s="42"/>
      <c r="JFQ134" s="42"/>
      <c r="JFR134" s="42"/>
      <c r="JFS134" s="42"/>
      <c r="JFT134" s="42"/>
      <c r="JFU134" s="42"/>
      <c r="JFV134" s="42"/>
      <c r="JFW134" s="42"/>
      <c r="JFX134" s="42"/>
      <c r="JFY134" s="42"/>
      <c r="JFZ134" s="42"/>
      <c r="JGA134" s="42"/>
      <c r="JGB134" s="42"/>
      <c r="JGC134" s="42"/>
      <c r="JGD134" s="42"/>
      <c r="JGE134" s="42"/>
      <c r="JGF134" s="42"/>
      <c r="JGG134" s="42"/>
      <c r="JGH134" s="42"/>
      <c r="JGI134" s="42"/>
      <c r="JGJ134" s="42"/>
      <c r="JGK134" s="42"/>
      <c r="JGL134" s="42"/>
      <c r="JGM134" s="42"/>
      <c r="JGN134" s="42"/>
      <c r="JGO134" s="42"/>
      <c r="JGP134" s="42"/>
      <c r="JGQ134" s="42"/>
      <c r="JGR134" s="42"/>
      <c r="JGS134" s="42"/>
      <c r="JGT134" s="42"/>
      <c r="JGU134" s="42"/>
      <c r="JGV134" s="42"/>
      <c r="JGW134" s="42"/>
      <c r="JGX134" s="42"/>
      <c r="JGY134" s="42"/>
      <c r="JGZ134" s="42"/>
      <c r="JHA134" s="42"/>
      <c r="JHB134" s="42"/>
      <c r="JHC134" s="42"/>
      <c r="JHD134" s="42"/>
      <c r="JHE134" s="42"/>
      <c r="JHF134" s="42"/>
      <c r="JHG134" s="42"/>
      <c r="JHH134" s="42"/>
      <c r="JHI134" s="42"/>
      <c r="JHJ134" s="42"/>
      <c r="JHK134" s="42"/>
      <c r="JHL134" s="42"/>
      <c r="JHM134" s="42"/>
      <c r="JHN134" s="42"/>
      <c r="JHO134" s="42"/>
      <c r="JHP134" s="42"/>
      <c r="JHQ134" s="42"/>
      <c r="JHR134" s="42"/>
      <c r="JHS134" s="42"/>
      <c r="JHT134" s="42"/>
      <c r="JHU134" s="42"/>
      <c r="JHV134" s="42"/>
      <c r="JHW134" s="42"/>
      <c r="JHX134" s="42"/>
      <c r="JHY134" s="42"/>
      <c r="JHZ134" s="42"/>
      <c r="JIA134" s="42"/>
      <c r="JIB134" s="42"/>
      <c r="JIC134" s="42"/>
      <c r="JID134" s="42"/>
      <c r="JIE134" s="42"/>
      <c r="JIF134" s="42"/>
      <c r="JIG134" s="42"/>
      <c r="JIH134" s="42"/>
      <c r="JII134" s="42"/>
      <c r="JIJ134" s="42"/>
      <c r="JIK134" s="42"/>
      <c r="JIL134" s="42"/>
      <c r="JIM134" s="42"/>
      <c r="JIN134" s="42"/>
      <c r="JIO134" s="42"/>
      <c r="JIP134" s="42"/>
      <c r="JIQ134" s="42"/>
      <c r="JIR134" s="42"/>
      <c r="JIS134" s="42"/>
      <c r="JIT134" s="42"/>
      <c r="JIU134" s="42"/>
      <c r="JIV134" s="42"/>
      <c r="JIW134" s="42"/>
      <c r="JIX134" s="42"/>
      <c r="JIY134" s="42"/>
      <c r="JIZ134" s="42"/>
      <c r="JJA134" s="42"/>
      <c r="JJB134" s="42"/>
      <c r="JJC134" s="42"/>
      <c r="JJD134" s="42"/>
      <c r="JJE134" s="42"/>
      <c r="JJF134" s="42"/>
      <c r="JJG134" s="42"/>
      <c r="JJH134" s="42"/>
      <c r="JJI134" s="42"/>
      <c r="JJJ134" s="42"/>
      <c r="JJK134" s="42"/>
      <c r="JJL134" s="42"/>
      <c r="JJM134" s="42"/>
      <c r="JJN134" s="42"/>
      <c r="JJO134" s="42"/>
      <c r="JJP134" s="42"/>
      <c r="JJQ134" s="42"/>
      <c r="JJR134" s="42"/>
      <c r="JJS134" s="42"/>
      <c r="JJT134" s="42"/>
      <c r="JJU134" s="42"/>
      <c r="JJV134" s="42"/>
      <c r="JJW134" s="42"/>
      <c r="JJX134" s="42"/>
      <c r="JJY134" s="42"/>
      <c r="JJZ134" s="42"/>
      <c r="JKA134" s="42"/>
      <c r="JKB134" s="42"/>
      <c r="JKC134" s="42"/>
      <c r="JKD134" s="42"/>
      <c r="JKE134" s="42"/>
      <c r="JKF134" s="42"/>
      <c r="JKG134" s="42"/>
      <c r="JKH134" s="42"/>
      <c r="JKI134" s="42"/>
      <c r="JKJ134" s="42"/>
      <c r="JKK134" s="42"/>
      <c r="JKL134" s="42"/>
      <c r="JKM134" s="42"/>
      <c r="JKN134" s="42"/>
      <c r="JKO134" s="42"/>
      <c r="JKP134" s="42"/>
      <c r="JKQ134" s="42"/>
      <c r="JKR134" s="42"/>
      <c r="JKS134" s="42"/>
      <c r="JKT134" s="42"/>
      <c r="JKU134" s="42"/>
      <c r="JKV134" s="42"/>
      <c r="JKW134" s="42"/>
      <c r="JKX134" s="42"/>
      <c r="JKY134" s="42"/>
      <c r="JKZ134" s="42"/>
      <c r="JLA134" s="42"/>
      <c r="JLB134" s="42"/>
      <c r="JLC134" s="42"/>
      <c r="JLD134" s="42"/>
      <c r="JLE134" s="42"/>
      <c r="JLF134" s="42"/>
      <c r="JLG134" s="42"/>
      <c r="JLH134" s="42"/>
      <c r="JLI134" s="42"/>
      <c r="JLJ134" s="42"/>
      <c r="JLK134" s="42"/>
      <c r="JLL134" s="42"/>
      <c r="JLM134" s="42"/>
      <c r="JLN134" s="42"/>
      <c r="JLO134" s="42"/>
      <c r="JLP134" s="42"/>
      <c r="JLQ134" s="42"/>
      <c r="JLR134" s="42"/>
      <c r="JLS134" s="42"/>
      <c r="JLT134" s="42"/>
      <c r="JLU134" s="42"/>
      <c r="JLV134" s="42"/>
      <c r="JLW134" s="42"/>
      <c r="JLX134" s="42"/>
      <c r="JLY134" s="42"/>
      <c r="JLZ134" s="42"/>
      <c r="JMA134" s="42"/>
      <c r="JMB134" s="42"/>
      <c r="JMC134" s="42"/>
      <c r="JMD134" s="42"/>
      <c r="JME134" s="42"/>
      <c r="JMF134" s="42"/>
      <c r="JMG134" s="42"/>
      <c r="JMH134" s="42"/>
      <c r="JMI134" s="42"/>
      <c r="JMJ134" s="42"/>
      <c r="JMK134" s="42"/>
      <c r="JML134" s="42"/>
      <c r="JMM134" s="42"/>
      <c r="JMN134" s="42"/>
      <c r="JMO134" s="42"/>
      <c r="JMP134" s="42"/>
      <c r="JMQ134" s="42"/>
      <c r="JMR134" s="42"/>
      <c r="JMS134" s="42"/>
      <c r="JMT134" s="42"/>
      <c r="JMU134" s="42"/>
      <c r="JMV134" s="42"/>
      <c r="JMW134" s="42"/>
      <c r="JMX134" s="42"/>
      <c r="JMY134" s="42"/>
      <c r="JMZ134" s="42"/>
      <c r="JNA134" s="42"/>
      <c r="JNB134" s="42"/>
      <c r="JNC134" s="42"/>
      <c r="JND134" s="42"/>
      <c r="JNE134" s="42"/>
      <c r="JNF134" s="42"/>
      <c r="JNG134" s="42"/>
      <c r="JNH134" s="42"/>
      <c r="JNI134" s="42"/>
      <c r="JNJ134" s="42"/>
      <c r="JNK134" s="42"/>
      <c r="JNL134" s="42"/>
      <c r="JNM134" s="42"/>
      <c r="JNN134" s="42"/>
      <c r="JNO134" s="42"/>
      <c r="JNP134" s="42"/>
      <c r="JNQ134" s="42"/>
      <c r="JNR134" s="42"/>
      <c r="JNS134" s="42"/>
      <c r="JNT134" s="42"/>
      <c r="JNU134" s="42"/>
      <c r="JNV134" s="42"/>
      <c r="JNW134" s="42"/>
      <c r="JNX134" s="42"/>
      <c r="JNY134" s="42"/>
      <c r="JNZ134" s="42"/>
      <c r="JOA134" s="42"/>
      <c r="JOB134" s="42"/>
      <c r="JOC134" s="42"/>
      <c r="JOD134" s="42"/>
      <c r="JOE134" s="42"/>
      <c r="JOF134" s="42"/>
      <c r="JOG134" s="42"/>
      <c r="JOH134" s="42"/>
      <c r="JOI134" s="42"/>
      <c r="JOJ134" s="42"/>
      <c r="JOK134" s="42"/>
      <c r="JOL134" s="42"/>
      <c r="JOM134" s="42"/>
      <c r="JON134" s="42"/>
      <c r="JOO134" s="42"/>
      <c r="JOP134" s="42"/>
      <c r="JOQ134" s="42"/>
      <c r="JOR134" s="42"/>
      <c r="JOS134" s="42"/>
      <c r="JOT134" s="42"/>
      <c r="JOU134" s="42"/>
      <c r="JOV134" s="42"/>
      <c r="JOW134" s="42"/>
      <c r="JOX134" s="42"/>
      <c r="JOY134" s="42"/>
      <c r="JOZ134" s="42"/>
      <c r="JPA134" s="42"/>
      <c r="JPB134" s="42"/>
      <c r="JPC134" s="42"/>
      <c r="JPD134" s="42"/>
      <c r="JPE134" s="42"/>
      <c r="JPF134" s="42"/>
      <c r="JPG134" s="42"/>
      <c r="JPH134" s="42"/>
      <c r="JPI134" s="42"/>
      <c r="JPJ134" s="42"/>
      <c r="JPK134" s="42"/>
      <c r="JPL134" s="42"/>
      <c r="JPM134" s="42"/>
      <c r="JPN134" s="42"/>
      <c r="JPO134" s="42"/>
      <c r="JPP134" s="42"/>
      <c r="JPQ134" s="42"/>
      <c r="JPR134" s="42"/>
      <c r="JPS134" s="42"/>
      <c r="JPT134" s="42"/>
      <c r="JPU134" s="42"/>
      <c r="JPV134" s="42"/>
      <c r="JPW134" s="42"/>
      <c r="JPX134" s="42"/>
      <c r="JPY134" s="42"/>
      <c r="JPZ134" s="42"/>
      <c r="JQA134" s="42"/>
      <c r="JQB134" s="42"/>
      <c r="JQC134" s="42"/>
      <c r="JQD134" s="42"/>
      <c r="JQE134" s="42"/>
      <c r="JQF134" s="42"/>
      <c r="JQG134" s="42"/>
      <c r="JQH134" s="42"/>
      <c r="JQI134" s="42"/>
      <c r="JQJ134" s="42"/>
      <c r="JQK134" s="42"/>
      <c r="JQL134" s="42"/>
      <c r="JQM134" s="42"/>
      <c r="JQN134" s="42"/>
      <c r="JQO134" s="42"/>
      <c r="JQP134" s="42"/>
      <c r="JQQ134" s="42"/>
      <c r="JQR134" s="42"/>
      <c r="JQS134" s="42"/>
      <c r="JQT134" s="42"/>
      <c r="JQU134" s="42"/>
      <c r="JQV134" s="42"/>
      <c r="JQW134" s="42"/>
      <c r="JQX134" s="42"/>
      <c r="JQY134" s="42"/>
      <c r="JQZ134" s="42"/>
      <c r="JRA134" s="42"/>
      <c r="JRB134" s="42"/>
      <c r="JRC134" s="42"/>
      <c r="JRD134" s="42"/>
      <c r="JRE134" s="42"/>
      <c r="JRF134" s="42"/>
      <c r="JRG134" s="42"/>
      <c r="JRH134" s="42"/>
      <c r="JRI134" s="42"/>
      <c r="JRJ134" s="42"/>
      <c r="JRK134" s="42"/>
      <c r="JRL134" s="42"/>
      <c r="JRM134" s="42"/>
      <c r="JRN134" s="42"/>
      <c r="JRO134" s="42"/>
      <c r="JRP134" s="42"/>
      <c r="JRQ134" s="42"/>
      <c r="JRR134" s="42"/>
      <c r="JRS134" s="42"/>
      <c r="JRT134" s="42"/>
      <c r="JRU134" s="42"/>
      <c r="JRV134" s="42"/>
      <c r="JRW134" s="42"/>
      <c r="JRX134" s="42"/>
      <c r="JRY134" s="42"/>
      <c r="JRZ134" s="42"/>
      <c r="JSA134" s="42"/>
      <c r="JSB134" s="42"/>
      <c r="JSC134" s="42"/>
      <c r="JSD134" s="42"/>
      <c r="JSE134" s="42"/>
      <c r="JSF134" s="42"/>
      <c r="JSG134" s="42"/>
      <c r="JSH134" s="42"/>
      <c r="JSI134" s="42"/>
      <c r="JSJ134" s="42"/>
      <c r="JSK134" s="42"/>
      <c r="JSL134" s="42"/>
      <c r="JSM134" s="42"/>
      <c r="JSN134" s="42"/>
      <c r="JSO134" s="42"/>
      <c r="JSP134" s="42"/>
      <c r="JSQ134" s="42"/>
      <c r="JSR134" s="42"/>
      <c r="JSS134" s="42"/>
      <c r="JST134" s="42"/>
      <c r="JSU134" s="42"/>
      <c r="JSV134" s="42"/>
      <c r="JSW134" s="42"/>
      <c r="JSX134" s="42"/>
      <c r="JSY134" s="42"/>
      <c r="JSZ134" s="42"/>
      <c r="JTA134" s="42"/>
      <c r="JTB134" s="42"/>
      <c r="JTC134" s="42"/>
      <c r="JTD134" s="42"/>
      <c r="JTE134" s="42"/>
      <c r="JTF134" s="42"/>
      <c r="JTG134" s="42"/>
      <c r="JTH134" s="42"/>
      <c r="JTI134" s="42"/>
      <c r="JTJ134" s="42"/>
      <c r="JTK134" s="42"/>
      <c r="JTL134" s="42"/>
      <c r="JTM134" s="42"/>
      <c r="JTN134" s="42"/>
      <c r="JTO134" s="42"/>
      <c r="JTP134" s="42"/>
      <c r="JTQ134" s="42"/>
      <c r="JTR134" s="42"/>
      <c r="JTS134" s="42"/>
      <c r="JTT134" s="42"/>
      <c r="JTU134" s="42"/>
      <c r="JTV134" s="42"/>
      <c r="JTW134" s="42"/>
      <c r="JTX134" s="42"/>
      <c r="JTY134" s="42"/>
      <c r="JTZ134" s="42"/>
      <c r="JUA134" s="42"/>
      <c r="JUB134" s="42"/>
      <c r="JUC134" s="42"/>
      <c r="JUD134" s="42"/>
      <c r="JUE134" s="42"/>
      <c r="JUF134" s="42"/>
      <c r="JUG134" s="42"/>
      <c r="JUH134" s="42"/>
      <c r="JUI134" s="42"/>
      <c r="JUJ134" s="42"/>
      <c r="JUK134" s="42"/>
      <c r="JUL134" s="42"/>
      <c r="JUM134" s="42"/>
      <c r="JUN134" s="42"/>
      <c r="JUO134" s="42"/>
      <c r="JUP134" s="42"/>
      <c r="JUQ134" s="42"/>
      <c r="JUR134" s="42"/>
      <c r="JUS134" s="42"/>
      <c r="JUT134" s="42"/>
      <c r="JUU134" s="42"/>
      <c r="JUV134" s="42"/>
      <c r="JUW134" s="42"/>
      <c r="JUX134" s="42"/>
      <c r="JUY134" s="42"/>
      <c r="JUZ134" s="42"/>
      <c r="JVA134" s="42"/>
      <c r="JVB134" s="42"/>
      <c r="JVC134" s="42"/>
      <c r="JVD134" s="42"/>
      <c r="JVE134" s="42"/>
      <c r="JVF134" s="42"/>
      <c r="JVG134" s="42"/>
      <c r="JVH134" s="42"/>
      <c r="JVI134" s="42"/>
      <c r="JVJ134" s="42"/>
      <c r="JVK134" s="42"/>
      <c r="JVL134" s="42"/>
      <c r="JVM134" s="42"/>
      <c r="JVN134" s="42"/>
      <c r="JVO134" s="42"/>
      <c r="JVP134" s="42"/>
      <c r="JVQ134" s="42"/>
      <c r="JVR134" s="42"/>
      <c r="JVS134" s="42"/>
      <c r="JVT134" s="42"/>
      <c r="JVU134" s="42"/>
      <c r="JVV134" s="42"/>
      <c r="JVW134" s="42"/>
      <c r="JVX134" s="42"/>
      <c r="JVY134" s="42"/>
      <c r="JVZ134" s="42"/>
      <c r="JWA134" s="42"/>
      <c r="JWB134" s="42"/>
      <c r="JWC134" s="42"/>
      <c r="JWD134" s="42"/>
      <c r="JWE134" s="42"/>
      <c r="JWF134" s="42"/>
      <c r="JWG134" s="42"/>
      <c r="JWH134" s="42"/>
      <c r="JWI134" s="42"/>
      <c r="JWJ134" s="42"/>
      <c r="JWK134" s="42"/>
      <c r="JWL134" s="42"/>
      <c r="JWM134" s="42"/>
      <c r="JWN134" s="42"/>
      <c r="JWO134" s="42"/>
      <c r="JWP134" s="42"/>
      <c r="JWQ134" s="42"/>
      <c r="JWR134" s="42"/>
      <c r="JWS134" s="42"/>
      <c r="JWT134" s="42"/>
      <c r="JWU134" s="42"/>
      <c r="JWV134" s="42"/>
      <c r="JWW134" s="42"/>
      <c r="JWX134" s="42"/>
      <c r="JWY134" s="42"/>
      <c r="JWZ134" s="42"/>
      <c r="JXA134" s="42"/>
      <c r="JXB134" s="42"/>
      <c r="JXC134" s="42"/>
      <c r="JXD134" s="42"/>
      <c r="JXE134" s="42"/>
      <c r="JXF134" s="42"/>
      <c r="JXG134" s="42"/>
      <c r="JXH134" s="42"/>
      <c r="JXI134" s="42"/>
      <c r="JXJ134" s="42"/>
      <c r="JXK134" s="42"/>
      <c r="JXL134" s="42"/>
      <c r="JXM134" s="42"/>
      <c r="JXN134" s="42"/>
      <c r="JXO134" s="42"/>
      <c r="JXP134" s="42"/>
      <c r="JXQ134" s="42"/>
      <c r="JXR134" s="42"/>
      <c r="JXS134" s="42"/>
      <c r="JXT134" s="42"/>
      <c r="JXU134" s="42"/>
      <c r="JXV134" s="42"/>
      <c r="JXW134" s="42"/>
      <c r="JXX134" s="42"/>
      <c r="JXY134" s="42"/>
      <c r="JXZ134" s="42"/>
      <c r="JYA134" s="42"/>
      <c r="JYB134" s="42"/>
      <c r="JYC134" s="42"/>
      <c r="JYD134" s="42"/>
      <c r="JYE134" s="42"/>
      <c r="JYF134" s="42"/>
      <c r="JYG134" s="42"/>
      <c r="JYH134" s="42"/>
      <c r="JYI134" s="42"/>
      <c r="JYJ134" s="42"/>
      <c r="JYK134" s="42"/>
      <c r="JYL134" s="42"/>
      <c r="JYM134" s="42"/>
      <c r="JYN134" s="42"/>
      <c r="JYO134" s="42"/>
      <c r="JYP134" s="42"/>
      <c r="JYQ134" s="42"/>
      <c r="JYR134" s="42"/>
      <c r="JYS134" s="42"/>
      <c r="JYT134" s="42"/>
      <c r="JYU134" s="42"/>
      <c r="JYV134" s="42"/>
      <c r="JYW134" s="42"/>
      <c r="JYX134" s="42"/>
      <c r="JYY134" s="42"/>
      <c r="JYZ134" s="42"/>
      <c r="JZA134" s="42"/>
      <c r="JZB134" s="42"/>
      <c r="JZC134" s="42"/>
      <c r="JZD134" s="42"/>
      <c r="JZE134" s="42"/>
      <c r="JZF134" s="42"/>
      <c r="JZG134" s="42"/>
      <c r="JZH134" s="42"/>
      <c r="JZI134" s="42"/>
      <c r="JZJ134" s="42"/>
      <c r="JZK134" s="42"/>
      <c r="JZL134" s="42"/>
      <c r="JZM134" s="42"/>
      <c r="JZN134" s="42"/>
      <c r="JZO134" s="42"/>
      <c r="JZP134" s="42"/>
      <c r="JZQ134" s="42"/>
      <c r="JZR134" s="42"/>
      <c r="JZS134" s="42"/>
      <c r="JZT134" s="42"/>
      <c r="JZU134" s="42"/>
      <c r="JZV134" s="42"/>
      <c r="JZW134" s="42"/>
      <c r="JZX134" s="42"/>
      <c r="JZY134" s="42"/>
      <c r="JZZ134" s="42"/>
      <c r="KAA134" s="42"/>
      <c r="KAB134" s="42"/>
      <c r="KAC134" s="42"/>
      <c r="KAD134" s="42"/>
      <c r="KAE134" s="42"/>
      <c r="KAF134" s="42"/>
      <c r="KAG134" s="42"/>
      <c r="KAH134" s="42"/>
      <c r="KAI134" s="42"/>
      <c r="KAJ134" s="42"/>
      <c r="KAK134" s="42"/>
      <c r="KAL134" s="42"/>
      <c r="KAM134" s="42"/>
      <c r="KAN134" s="42"/>
      <c r="KAO134" s="42"/>
      <c r="KAP134" s="42"/>
      <c r="KAQ134" s="42"/>
      <c r="KAR134" s="42"/>
      <c r="KAS134" s="42"/>
      <c r="KAT134" s="42"/>
      <c r="KAU134" s="42"/>
      <c r="KAV134" s="42"/>
      <c r="KAW134" s="42"/>
      <c r="KAX134" s="42"/>
      <c r="KAY134" s="42"/>
      <c r="KAZ134" s="42"/>
      <c r="KBA134" s="42"/>
      <c r="KBB134" s="42"/>
      <c r="KBC134" s="42"/>
      <c r="KBD134" s="42"/>
      <c r="KBE134" s="42"/>
      <c r="KBF134" s="42"/>
      <c r="KBG134" s="42"/>
      <c r="KBH134" s="42"/>
      <c r="KBI134" s="42"/>
      <c r="KBJ134" s="42"/>
      <c r="KBK134" s="42"/>
      <c r="KBL134" s="42"/>
      <c r="KBM134" s="42"/>
      <c r="KBN134" s="42"/>
      <c r="KBO134" s="42"/>
      <c r="KBP134" s="42"/>
      <c r="KBQ134" s="42"/>
      <c r="KBR134" s="42"/>
      <c r="KBS134" s="42"/>
      <c r="KBT134" s="42"/>
      <c r="KBU134" s="42"/>
      <c r="KBV134" s="42"/>
      <c r="KBW134" s="42"/>
      <c r="KBX134" s="42"/>
      <c r="KBY134" s="42"/>
      <c r="KBZ134" s="42"/>
      <c r="KCA134" s="42"/>
      <c r="KCB134" s="42"/>
      <c r="KCC134" s="42"/>
      <c r="KCD134" s="42"/>
      <c r="KCE134" s="42"/>
      <c r="KCF134" s="42"/>
      <c r="KCG134" s="42"/>
      <c r="KCH134" s="42"/>
      <c r="KCI134" s="42"/>
      <c r="KCJ134" s="42"/>
      <c r="KCK134" s="42"/>
      <c r="KCL134" s="42"/>
      <c r="KCM134" s="42"/>
      <c r="KCN134" s="42"/>
      <c r="KCO134" s="42"/>
      <c r="KCP134" s="42"/>
      <c r="KCQ134" s="42"/>
      <c r="KCR134" s="42"/>
      <c r="KCS134" s="42"/>
      <c r="KCT134" s="42"/>
      <c r="KCU134" s="42"/>
      <c r="KCV134" s="42"/>
      <c r="KCW134" s="42"/>
      <c r="KCX134" s="42"/>
      <c r="KCY134" s="42"/>
      <c r="KCZ134" s="42"/>
      <c r="KDA134" s="42"/>
      <c r="KDB134" s="42"/>
      <c r="KDC134" s="42"/>
      <c r="KDD134" s="42"/>
      <c r="KDE134" s="42"/>
      <c r="KDF134" s="42"/>
      <c r="KDG134" s="42"/>
      <c r="KDH134" s="42"/>
      <c r="KDI134" s="42"/>
      <c r="KDJ134" s="42"/>
      <c r="KDK134" s="42"/>
      <c r="KDL134" s="42"/>
      <c r="KDM134" s="42"/>
      <c r="KDN134" s="42"/>
      <c r="KDO134" s="42"/>
      <c r="KDP134" s="42"/>
      <c r="KDQ134" s="42"/>
      <c r="KDR134" s="42"/>
      <c r="KDS134" s="42"/>
      <c r="KDT134" s="42"/>
      <c r="KDU134" s="42"/>
      <c r="KDV134" s="42"/>
      <c r="KDW134" s="42"/>
      <c r="KDX134" s="42"/>
      <c r="KDY134" s="42"/>
      <c r="KDZ134" s="42"/>
      <c r="KEA134" s="42"/>
      <c r="KEB134" s="42"/>
      <c r="KEC134" s="42"/>
      <c r="KED134" s="42"/>
      <c r="KEE134" s="42"/>
      <c r="KEF134" s="42"/>
      <c r="KEG134" s="42"/>
      <c r="KEH134" s="42"/>
      <c r="KEI134" s="42"/>
      <c r="KEJ134" s="42"/>
      <c r="KEK134" s="42"/>
      <c r="KEL134" s="42"/>
      <c r="KEM134" s="42"/>
      <c r="KEN134" s="42"/>
      <c r="KEO134" s="42"/>
      <c r="KEP134" s="42"/>
      <c r="KEQ134" s="42"/>
      <c r="KER134" s="42"/>
      <c r="KES134" s="42"/>
      <c r="KET134" s="42"/>
      <c r="KEU134" s="42"/>
      <c r="KEV134" s="42"/>
      <c r="KEW134" s="42"/>
      <c r="KEX134" s="42"/>
      <c r="KEY134" s="42"/>
      <c r="KEZ134" s="42"/>
      <c r="KFA134" s="42"/>
      <c r="KFB134" s="42"/>
      <c r="KFC134" s="42"/>
      <c r="KFD134" s="42"/>
      <c r="KFE134" s="42"/>
      <c r="KFF134" s="42"/>
      <c r="KFG134" s="42"/>
      <c r="KFH134" s="42"/>
      <c r="KFI134" s="42"/>
      <c r="KFJ134" s="42"/>
      <c r="KFK134" s="42"/>
      <c r="KFL134" s="42"/>
      <c r="KFM134" s="42"/>
      <c r="KFN134" s="42"/>
      <c r="KFO134" s="42"/>
      <c r="KFP134" s="42"/>
      <c r="KFQ134" s="42"/>
      <c r="KFR134" s="42"/>
      <c r="KFS134" s="42"/>
      <c r="KFT134" s="42"/>
      <c r="KFU134" s="42"/>
      <c r="KFV134" s="42"/>
      <c r="KFW134" s="42"/>
      <c r="KFX134" s="42"/>
      <c r="KFY134" s="42"/>
      <c r="KFZ134" s="42"/>
      <c r="KGA134" s="42"/>
      <c r="KGB134" s="42"/>
      <c r="KGC134" s="42"/>
      <c r="KGD134" s="42"/>
      <c r="KGE134" s="42"/>
      <c r="KGF134" s="42"/>
      <c r="KGG134" s="42"/>
      <c r="KGH134" s="42"/>
      <c r="KGI134" s="42"/>
      <c r="KGJ134" s="42"/>
      <c r="KGK134" s="42"/>
      <c r="KGL134" s="42"/>
      <c r="KGM134" s="42"/>
      <c r="KGN134" s="42"/>
      <c r="KGO134" s="42"/>
      <c r="KGP134" s="42"/>
      <c r="KGQ134" s="42"/>
      <c r="KGR134" s="42"/>
      <c r="KGS134" s="42"/>
      <c r="KGT134" s="42"/>
      <c r="KGU134" s="42"/>
      <c r="KGV134" s="42"/>
      <c r="KGW134" s="42"/>
      <c r="KGX134" s="42"/>
      <c r="KGY134" s="42"/>
      <c r="KGZ134" s="42"/>
      <c r="KHA134" s="42"/>
      <c r="KHB134" s="42"/>
      <c r="KHC134" s="42"/>
      <c r="KHD134" s="42"/>
      <c r="KHE134" s="42"/>
      <c r="KHF134" s="42"/>
      <c r="KHG134" s="42"/>
      <c r="KHH134" s="42"/>
      <c r="KHI134" s="42"/>
      <c r="KHJ134" s="42"/>
      <c r="KHK134" s="42"/>
      <c r="KHL134" s="42"/>
      <c r="KHM134" s="42"/>
      <c r="KHN134" s="42"/>
      <c r="KHO134" s="42"/>
      <c r="KHP134" s="42"/>
      <c r="KHQ134" s="42"/>
      <c r="KHR134" s="42"/>
      <c r="KHS134" s="42"/>
      <c r="KHT134" s="42"/>
      <c r="KHU134" s="42"/>
      <c r="KHV134" s="42"/>
      <c r="KHW134" s="42"/>
      <c r="KHX134" s="42"/>
      <c r="KHY134" s="42"/>
      <c r="KHZ134" s="42"/>
      <c r="KIA134" s="42"/>
      <c r="KIB134" s="42"/>
      <c r="KIC134" s="42"/>
      <c r="KID134" s="42"/>
      <c r="KIE134" s="42"/>
      <c r="KIF134" s="42"/>
      <c r="KIG134" s="42"/>
      <c r="KIH134" s="42"/>
      <c r="KII134" s="42"/>
      <c r="KIJ134" s="42"/>
      <c r="KIK134" s="42"/>
      <c r="KIL134" s="42"/>
      <c r="KIM134" s="42"/>
      <c r="KIN134" s="42"/>
      <c r="KIO134" s="42"/>
      <c r="KIP134" s="42"/>
      <c r="KIQ134" s="42"/>
      <c r="KIR134" s="42"/>
      <c r="KIS134" s="42"/>
      <c r="KIT134" s="42"/>
      <c r="KIU134" s="42"/>
      <c r="KIV134" s="42"/>
      <c r="KIW134" s="42"/>
      <c r="KIX134" s="42"/>
      <c r="KIY134" s="42"/>
      <c r="KIZ134" s="42"/>
      <c r="KJA134" s="42"/>
      <c r="KJB134" s="42"/>
      <c r="KJC134" s="42"/>
      <c r="KJD134" s="42"/>
      <c r="KJE134" s="42"/>
      <c r="KJF134" s="42"/>
      <c r="KJG134" s="42"/>
      <c r="KJH134" s="42"/>
      <c r="KJI134" s="42"/>
      <c r="KJJ134" s="42"/>
      <c r="KJK134" s="42"/>
      <c r="KJL134" s="42"/>
      <c r="KJM134" s="42"/>
      <c r="KJN134" s="42"/>
      <c r="KJO134" s="42"/>
      <c r="KJP134" s="42"/>
      <c r="KJQ134" s="42"/>
      <c r="KJR134" s="42"/>
      <c r="KJS134" s="42"/>
      <c r="KJT134" s="42"/>
      <c r="KJU134" s="42"/>
      <c r="KJV134" s="42"/>
      <c r="KJW134" s="42"/>
      <c r="KJX134" s="42"/>
      <c r="KJY134" s="42"/>
      <c r="KJZ134" s="42"/>
      <c r="KKA134" s="42"/>
      <c r="KKB134" s="42"/>
      <c r="KKC134" s="42"/>
      <c r="KKD134" s="42"/>
      <c r="KKE134" s="42"/>
      <c r="KKF134" s="42"/>
      <c r="KKG134" s="42"/>
      <c r="KKH134" s="42"/>
      <c r="KKI134" s="42"/>
      <c r="KKJ134" s="42"/>
      <c r="KKK134" s="42"/>
      <c r="KKL134" s="42"/>
      <c r="KKM134" s="42"/>
      <c r="KKN134" s="42"/>
      <c r="KKO134" s="42"/>
      <c r="KKP134" s="42"/>
      <c r="KKQ134" s="42"/>
      <c r="KKR134" s="42"/>
      <c r="KKS134" s="42"/>
      <c r="KKT134" s="42"/>
      <c r="KKU134" s="42"/>
      <c r="KKV134" s="42"/>
      <c r="KKW134" s="42"/>
      <c r="KKX134" s="42"/>
      <c r="KKY134" s="42"/>
      <c r="KKZ134" s="42"/>
      <c r="KLA134" s="42"/>
      <c r="KLB134" s="42"/>
      <c r="KLC134" s="42"/>
      <c r="KLD134" s="42"/>
      <c r="KLE134" s="42"/>
      <c r="KLF134" s="42"/>
      <c r="KLG134" s="42"/>
      <c r="KLH134" s="42"/>
      <c r="KLI134" s="42"/>
      <c r="KLJ134" s="42"/>
      <c r="KLK134" s="42"/>
      <c r="KLL134" s="42"/>
      <c r="KLM134" s="42"/>
      <c r="KLN134" s="42"/>
      <c r="KLO134" s="42"/>
      <c r="KLP134" s="42"/>
      <c r="KLQ134" s="42"/>
      <c r="KLR134" s="42"/>
      <c r="KLS134" s="42"/>
      <c r="KLT134" s="42"/>
      <c r="KLU134" s="42"/>
      <c r="KLV134" s="42"/>
      <c r="KLW134" s="42"/>
      <c r="KLX134" s="42"/>
      <c r="KLY134" s="42"/>
      <c r="KLZ134" s="42"/>
      <c r="KMA134" s="42"/>
      <c r="KMB134" s="42"/>
      <c r="KMC134" s="42"/>
      <c r="KMD134" s="42"/>
      <c r="KME134" s="42"/>
      <c r="KMF134" s="42"/>
      <c r="KMG134" s="42"/>
      <c r="KMH134" s="42"/>
      <c r="KMI134" s="42"/>
      <c r="KMJ134" s="42"/>
      <c r="KMK134" s="42"/>
      <c r="KML134" s="42"/>
      <c r="KMM134" s="42"/>
      <c r="KMN134" s="42"/>
      <c r="KMO134" s="42"/>
      <c r="KMP134" s="42"/>
      <c r="KMQ134" s="42"/>
      <c r="KMR134" s="42"/>
      <c r="KMS134" s="42"/>
      <c r="KMT134" s="42"/>
      <c r="KMU134" s="42"/>
      <c r="KMV134" s="42"/>
      <c r="KMW134" s="42"/>
      <c r="KMX134" s="42"/>
      <c r="KMY134" s="42"/>
      <c r="KMZ134" s="42"/>
      <c r="KNA134" s="42"/>
      <c r="KNB134" s="42"/>
      <c r="KNC134" s="42"/>
      <c r="KND134" s="42"/>
      <c r="KNE134" s="42"/>
      <c r="KNF134" s="42"/>
      <c r="KNG134" s="42"/>
      <c r="KNH134" s="42"/>
      <c r="KNI134" s="42"/>
      <c r="KNJ134" s="42"/>
      <c r="KNK134" s="42"/>
      <c r="KNL134" s="42"/>
      <c r="KNM134" s="42"/>
      <c r="KNN134" s="42"/>
      <c r="KNO134" s="42"/>
      <c r="KNP134" s="42"/>
      <c r="KNQ134" s="42"/>
      <c r="KNR134" s="42"/>
      <c r="KNS134" s="42"/>
      <c r="KNT134" s="42"/>
      <c r="KNU134" s="42"/>
      <c r="KNV134" s="42"/>
      <c r="KNW134" s="42"/>
      <c r="KNX134" s="42"/>
      <c r="KNY134" s="42"/>
      <c r="KNZ134" s="42"/>
      <c r="KOA134" s="42"/>
      <c r="KOB134" s="42"/>
      <c r="KOC134" s="42"/>
      <c r="KOD134" s="42"/>
      <c r="KOE134" s="42"/>
      <c r="KOF134" s="42"/>
      <c r="KOG134" s="42"/>
      <c r="KOH134" s="42"/>
      <c r="KOI134" s="42"/>
      <c r="KOJ134" s="42"/>
      <c r="KOK134" s="42"/>
      <c r="KOL134" s="42"/>
      <c r="KOM134" s="42"/>
      <c r="KON134" s="42"/>
      <c r="KOO134" s="42"/>
      <c r="KOP134" s="42"/>
      <c r="KOQ134" s="42"/>
      <c r="KOR134" s="42"/>
      <c r="KOS134" s="42"/>
      <c r="KOT134" s="42"/>
      <c r="KOU134" s="42"/>
      <c r="KOV134" s="42"/>
      <c r="KOW134" s="42"/>
      <c r="KOX134" s="42"/>
      <c r="KOY134" s="42"/>
      <c r="KOZ134" s="42"/>
      <c r="KPA134" s="42"/>
      <c r="KPB134" s="42"/>
      <c r="KPC134" s="42"/>
      <c r="KPD134" s="42"/>
      <c r="KPE134" s="42"/>
      <c r="KPF134" s="42"/>
      <c r="KPG134" s="42"/>
      <c r="KPH134" s="42"/>
      <c r="KPI134" s="42"/>
      <c r="KPJ134" s="42"/>
      <c r="KPK134" s="42"/>
      <c r="KPL134" s="42"/>
      <c r="KPM134" s="42"/>
      <c r="KPN134" s="42"/>
      <c r="KPO134" s="42"/>
      <c r="KPP134" s="42"/>
      <c r="KPQ134" s="42"/>
      <c r="KPR134" s="42"/>
      <c r="KPS134" s="42"/>
      <c r="KPT134" s="42"/>
      <c r="KPU134" s="42"/>
      <c r="KPV134" s="42"/>
      <c r="KPW134" s="42"/>
      <c r="KPX134" s="42"/>
      <c r="KPY134" s="42"/>
      <c r="KPZ134" s="42"/>
      <c r="KQA134" s="42"/>
      <c r="KQB134" s="42"/>
      <c r="KQC134" s="42"/>
      <c r="KQD134" s="42"/>
      <c r="KQE134" s="42"/>
      <c r="KQF134" s="42"/>
      <c r="KQG134" s="42"/>
      <c r="KQH134" s="42"/>
      <c r="KQI134" s="42"/>
      <c r="KQJ134" s="42"/>
      <c r="KQK134" s="42"/>
      <c r="KQL134" s="42"/>
      <c r="KQM134" s="42"/>
      <c r="KQN134" s="42"/>
      <c r="KQO134" s="42"/>
      <c r="KQP134" s="42"/>
      <c r="KQQ134" s="42"/>
      <c r="KQR134" s="42"/>
      <c r="KQS134" s="42"/>
      <c r="KQT134" s="42"/>
      <c r="KQU134" s="42"/>
      <c r="KQV134" s="42"/>
      <c r="KQW134" s="42"/>
      <c r="KQX134" s="42"/>
      <c r="KQY134" s="42"/>
      <c r="KQZ134" s="42"/>
      <c r="KRA134" s="42"/>
      <c r="KRB134" s="42"/>
      <c r="KRC134" s="42"/>
      <c r="KRD134" s="42"/>
      <c r="KRE134" s="42"/>
      <c r="KRF134" s="42"/>
      <c r="KRG134" s="42"/>
      <c r="KRH134" s="42"/>
      <c r="KRI134" s="42"/>
      <c r="KRJ134" s="42"/>
      <c r="KRK134" s="42"/>
      <c r="KRL134" s="42"/>
      <c r="KRM134" s="42"/>
      <c r="KRN134" s="42"/>
      <c r="KRO134" s="42"/>
      <c r="KRP134" s="42"/>
      <c r="KRQ134" s="42"/>
      <c r="KRR134" s="42"/>
      <c r="KRS134" s="42"/>
      <c r="KRT134" s="42"/>
      <c r="KRU134" s="42"/>
      <c r="KRV134" s="42"/>
      <c r="KRW134" s="42"/>
      <c r="KRX134" s="42"/>
      <c r="KRY134" s="42"/>
      <c r="KRZ134" s="42"/>
      <c r="KSA134" s="42"/>
      <c r="KSB134" s="42"/>
      <c r="KSC134" s="42"/>
      <c r="KSD134" s="42"/>
      <c r="KSE134" s="42"/>
      <c r="KSF134" s="42"/>
      <c r="KSG134" s="42"/>
      <c r="KSH134" s="42"/>
      <c r="KSI134" s="42"/>
      <c r="KSJ134" s="42"/>
      <c r="KSK134" s="42"/>
      <c r="KSL134" s="42"/>
      <c r="KSM134" s="42"/>
      <c r="KSN134" s="42"/>
      <c r="KSO134" s="42"/>
      <c r="KSP134" s="42"/>
      <c r="KSQ134" s="42"/>
      <c r="KSR134" s="42"/>
      <c r="KSS134" s="42"/>
      <c r="KST134" s="42"/>
      <c r="KSU134" s="42"/>
      <c r="KSV134" s="42"/>
      <c r="KSW134" s="42"/>
      <c r="KSX134" s="42"/>
      <c r="KSY134" s="42"/>
      <c r="KSZ134" s="42"/>
      <c r="KTA134" s="42"/>
      <c r="KTB134" s="42"/>
      <c r="KTC134" s="42"/>
      <c r="KTD134" s="42"/>
      <c r="KTE134" s="42"/>
      <c r="KTF134" s="42"/>
      <c r="KTG134" s="42"/>
      <c r="KTH134" s="42"/>
      <c r="KTI134" s="42"/>
      <c r="KTJ134" s="42"/>
      <c r="KTK134" s="42"/>
      <c r="KTL134" s="42"/>
      <c r="KTM134" s="42"/>
      <c r="KTN134" s="42"/>
      <c r="KTO134" s="42"/>
      <c r="KTP134" s="42"/>
      <c r="KTQ134" s="42"/>
      <c r="KTR134" s="42"/>
      <c r="KTS134" s="42"/>
      <c r="KTT134" s="42"/>
      <c r="KTU134" s="42"/>
      <c r="KTV134" s="42"/>
      <c r="KTW134" s="42"/>
      <c r="KTX134" s="42"/>
      <c r="KTY134" s="42"/>
      <c r="KTZ134" s="42"/>
      <c r="KUA134" s="42"/>
      <c r="KUB134" s="42"/>
      <c r="KUC134" s="42"/>
      <c r="KUD134" s="42"/>
      <c r="KUE134" s="42"/>
      <c r="KUF134" s="42"/>
      <c r="KUG134" s="42"/>
      <c r="KUH134" s="42"/>
      <c r="KUI134" s="42"/>
      <c r="KUJ134" s="42"/>
      <c r="KUK134" s="42"/>
      <c r="KUL134" s="42"/>
      <c r="KUM134" s="42"/>
      <c r="KUN134" s="42"/>
      <c r="KUO134" s="42"/>
      <c r="KUP134" s="42"/>
      <c r="KUQ134" s="42"/>
      <c r="KUR134" s="42"/>
      <c r="KUS134" s="42"/>
      <c r="KUT134" s="42"/>
      <c r="KUU134" s="42"/>
      <c r="KUV134" s="42"/>
      <c r="KUW134" s="42"/>
      <c r="KUX134" s="42"/>
      <c r="KUY134" s="42"/>
      <c r="KUZ134" s="42"/>
      <c r="KVA134" s="42"/>
      <c r="KVB134" s="42"/>
      <c r="KVC134" s="42"/>
      <c r="KVD134" s="42"/>
      <c r="KVE134" s="42"/>
      <c r="KVF134" s="42"/>
      <c r="KVG134" s="42"/>
      <c r="KVH134" s="42"/>
      <c r="KVI134" s="42"/>
      <c r="KVJ134" s="42"/>
      <c r="KVK134" s="42"/>
      <c r="KVL134" s="42"/>
      <c r="KVM134" s="42"/>
      <c r="KVN134" s="42"/>
      <c r="KVO134" s="42"/>
      <c r="KVP134" s="42"/>
      <c r="KVQ134" s="42"/>
      <c r="KVR134" s="42"/>
      <c r="KVS134" s="42"/>
      <c r="KVT134" s="42"/>
      <c r="KVU134" s="42"/>
      <c r="KVV134" s="42"/>
      <c r="KVW134" s="42"/>
      <c r="KVX134" s="42"/>
      <c r="KVY134" s="42"/>
      <c r="KVZ134" s="42"/>
      <c r="KWA134" s="42"/>
      <c r="KWB134" s="42"/>
      <c r="KWC134" s="42"/>
      <c r="KWD134" s="42"/>
      <c r="KWE134" s="42"/>
      <c r="KWF134" s="42"/>
      <c r="KWG134" s="42"/>
      <c r="KWH134" s="42"/>
      <c r="KWI134" s="42"/>
      <c r="KWJ134" s="42"/>
      <c r="KWK134" s="42"/>
      <c r="KWL134" s="42"/>
      <c r="KWM134" s="42"/>
      <c r="KWN134" s="42"/>
      <c r="KWO134" s="42"/>
      <c r="KWP134" s="42"/>
      <c r="KWQ134" s="42"/>
      <c r="KWR134" s="42"/>
      <c r="KWS134" s="42"/>
      <c r="KWT134" s="42"/>
      <c r="KWU134" s="42"/>
      <c r="KWV134" s="42"/>
      <c r="KWW134" s="42"/>
      <c r="KWX134" s="42"/>
      <c r="KWY134" s="42"/>
      <c r="KWZ134" s="42"/>
      <c r="KXA134" s="42"/>
      <c r="KXB134" s="42"/>
      <c r="KXC134" s="42"/>
      <c r="KXD134" s="42"/>
      <c r="KXE134" s="42"/>
      <c r="KXF134" s="42"/>
      <c r="KXG134" s="42"/>
      <c r="KXH134" s="42"/>
      <c r="KXI134" s="42"/>
      <c r="KXJ134" s="42"/>
      <c r="KXK134" s="42"/>
      <c r="KXL134" s="42"/>
      <c r="KXM134" s="42"/>
      <c r="KXN134" s="42"/>
      <c r="KXO134" s="42"/>
      <c r="KXP134" s="42"/>
      <c r="KXQ134" s="42"/>
      <c r="KXR134" s="42"/>
      <c r="KXS134" s="42"/>
      <c r="KXT134" s="42"/>
      <c r="KXU134" s="42"/>
      <c r="KXV134" s="42"/>
      <c r="KXW134" s="42"/>
      <c r="KXX134" s="42"/>
      <c r="KXY134" s="42"/>
      <c r="KXZ134" s="42"/>
      <c r="KYA134" s="42"/>
      <c r="KYB134" s="42"/>
      <c r="KYC134" s="42"/>
      <c r="KYD134" s="42"/>
      <c r="KYE134" s="42"/>
      <c r="KYF134" s="42"/>
      <c r="KYG134" s="42"/>
      <c r="KYH134" s="42"/>
      <c r="KYI134" s="42"/>
      <c r="KYJ134" s="42"/>
      <c r="KYK134" s="42"/>
      <c r="KYL134" s="42"/>
      <c r="KYM134" s="42"/>
      <c r="KYN134" s="42"/>
      <c r="KYO134" s="42"/>
      <c r="KYP134" s="42"/>
      <c r="KYQ134" s="42"/>
      <c r="KYR134" s="42"/>
      <c r="KYS134" s="42"/>
      <c r="KYT134" s="42"/>
      <c r="KYU134" s="42"/>
      <c r="KYV134" s="42"/>
      <c r="KYW134" s="42"/>
      <c r="KYX134" s="42"/>
      <c r="KYY134" s="42"/>
      <c r="KYZ134" s="42"/>
      <c r="KZA134" s="42"/>
      <c r="KZB134" s="42"/>
      <c r="KZC134" s="42"/>
      <c r="KZD134" s="42"/>
      <c r="KZE134" s="42"/>
      <c r="KZF134" s="42"/>
      <c r="KZG134" s="42"/>
      <c r="KZH134" s="42"/>
      <c r="KZI134" s="42"/>
      <c r="KZJ134" s="42"/>
      <c r="KZK134" s="42"/>
      <c r="KZL134" s="42"/>
      <c r="KZM134" s="42"/>
      <c r="KZN134" s="42"/>
      <c r="KZO134" s="42"/>
      <c r="KZP134" s="42"/>
      <c r="KZQ134" s="42"/>
      <c r="KZR134" s="42"/>
      <c r="KZS134" s="42"/>
      <c r="KZT134" s="42"/>
      <c r="KZU134" s="42"/>
      <c r="KZV134" s="42"/>
      <c r="KZW134" s="42"/>
      <c r="KZX134" s="42"/>
      <c r="KZY134" s="42"/>
      <c r="KZZ134" s="42"/>
      <c r="LAA134" s="42"/>
      <c r="LAB134" s="42"/>
      <c r="LAC134" s="42"/>
      <c r="LAD134" s="42"/>
      <c r="LAE134" s="42"/>
      <c r="LAF134" s="42"/>
      <c r="LAG134" s="42"/>
      <c r="LAH134" s="42"/>
      <c r="LAI134" s="42"/>
      <c r="LAJ134" s="42"/>
      <c r="LAK134" s="42"/>
      <c r="LAL134" s="42"/>
      <c r="LAM134" s="42"/>
      <c r="LAN134" s="42"/>
      <c r="LAO134" s="42"/>
      <c r="LAP134" s="42"/>
      <c r="LAQ134" s="42"/>
      <c r="LAR134" s="42"/>
      <c r="LAS134" s="42"/>
      <c r="LAT134" s="42"/>
      <c r="LAU134" s="42"/>
      <c r="LAV134" s="42"/>
      <c r="LAW134" s="42"/>
      <c r="LAX134" s="42"/>
      <c r="LAY134" s="42"/>
      <c r="LAZ134" s="42"/>
      <c r="LBA134" s="42"/>
      <c r="LBB134" s="42"/>
      <c r="LBC134" s="42"/>
      <c r="LBD134" s="42"/>
      <c r="LBE134" s="42"/>
      <c r="LBF134" s="42"/>
      <c r="LBG134" s="42"/>
      <c r="LBH134" s="42"/>
      <c r="LBI134" s="42"/>
      <c r="LBJ134" s="42"/>
      <c r="LBK134" s="42"/>
      <c r="LBL134" s="42"/>
      <c r="LBM134" s="42"/>
      <c r="LBN134" s="42"/>
      <c r="LBO134" s="42"/>
      <c r="LBP134" s="42"/>
      <c r="LBQ134" s="42"/>
      <c r="LBR134" s="42"/>
      <c r="LBS134" s="42"/>
      <c r="LBT134" s="42"/>
      <c r="LBU134" s="42"/>
      <c r="LBV134" s="42"/>
      <c r="LBW134" s="42"/>
      <c r="LBX134" s="42"/>
      <c r="LBY134" s="42"/>
      <c r="LBZ134" s="42"/>
      <c r="LCA134" s="42"/>
      <c r="LCB134" s="42"/>
      <c r="LCC134" s="42"/>
      <c r="LCD134" s="42"/>
      <c r="LCE134" s="42"/>
      <c r="LCF134" s="42"/>
      <c r="LCG134" s="42"/>
      <c r="LCH134" s="42"/>
      <c r="LCI134" s="42"/>
      <c r="LCJ134" s="42"/>
      <c r="LCK134" s="42"/>
      <c r="LCL134" s="42"/>
      <c r="LCM134" s="42"/>
      <c r="LCN134" s="42"/>
      <c r="LCO134" s="42"/>
      <c r="LCP134" s="42"/>
      <c r="LCQ134" s="42"/>
      <c r="LCR134" s="42"/>
      <c r="LCS134" s="42"/>
      <c r="LCT134" s="42"/>
      <c r="LCU134" s="42"/>
      <c r="LCV134" s="42"/>
      <c r="LCW134" s="42"/>
      <c r="LCX134" s="42"/>
      <c r="LCY134" s="42"/>
      <c r="LCZ134" s="42"/>
      <c r="LDA134" s="42"/>
      <c r="LDB134" s="42"/>
      <c r="LDC134" s="42"/>
      <c r="LDD134" s="42"/>
      <c r="LDE134" s="42"/>
      <c r="LDF134" s="42"/>
      <c r="LDG134" s="42"/>
      <c r="LDH134" s="42"/>
      <c r="LDI134" s="42"/>
      <c r="LDJ134" s="42"/>
      <c r="LDK134" s="42"/>
      <c r="LDL134" s="42"/>
      <c r="LDM134" s="42"/>
      <c r="LDN134" s="42"/>
      <c r="LDO134" s="42"/>
      <c r="LDP134" s="42"/>
      <c r="LDQ134" s="42"/>
      <c r="LDR134" s="42"/>
      <c r="LDS134" s="42"/>
      <c r="LDT134" s="42"/>
      <c r="LDU134" s="42"/>
      <c r="LDV134" s="42"/>
      <c r="LDW134" s="42"/>
      <c r="LDX134" s="42"/>
      <c r="LDY134" s="42"/>
      <c r="LDZ134" s="42"/>
      <c r="LEA134" s="42"/>
      <c r="LEB134" s="42"/>
      <c r="LEC134" s="42"/>
      <c r="LED134" s="42"/>
      <c r="LEE134" s="42"/>
      <c r="LEF134" s="42"/>
      <c r="LEG134" s="42"/>
      <c r="LEH134" s="42"/>
      <c r="LEI134" s="42"/>
      <c r="LEJ134" s="42"/>
      <c r="LEK134" s="42"/>
      <c r="LEL134" s="42"/>
      <c r="LEM134" s="42"/>
      <c r="LEN134" s="42"/>
      <c r="LEO134" s="42"/>
      <c r="LEP134" s="42"/>
      <c r="LEQ134" s="42"/>
      <c r="LER134" s="42"/>
      <c r="LES134" s="42"/>
      <c r="LET134" s="42"/>
      <c r="LEU134" s="42"/>
      <c r="LEV134" s="42"/>
      <c r="LEW134" s="42"/>
      <c r="LEX134" s="42"/>
      <c r="LEY134" s="42"/>
      <c r="LEZ134" s="42"/>
      <c r="LFA134" s="42"/>
      <c r="LFB134" s="42"/>
      <c r="LFC134" s="42"/>
      <c r="LFD134" s="42"/>
      <c r="LFE134" s="42"/>
      <c r="LFF134" s="42"/>
      <c r="LFG134" s="42"/>
      <c r="LFH134" s="42"/>
      <c r="LFI134" s="42"/>
      <c r="LFJ134" s="42"/>
      <c r="LFK134" s="42"/>
      <c r="LFL134" s="42"/>
      <c r="LFM134" s="42"/>
      <c r="LFN134" s="42"/>
      <c r="LFO134" s="42"/>
      <c r="LFP134" s="42"/>
      <c r="LFQ134" s="42"/>
      <c r="LFR134" s="42"/>
      <c r="LFS134" s="42"/>
      <c r="LFT134" s="42"/>
      <c r="LFU134" s="42"/>
      <c r="LFV134" s="42"/>
      <c r="LFW134" s="42"/>
      <c r="LFX134" s="42"/>
      <c r="LFY134" s="42"/>
      <c r="LFZ134" s="42"/>
      <c r="LGA134" s="42"/>
      <c r="LGB134" s="42"/>
      <c r="LGC134" s="42"/>
      <c r="LGD134" s="42"/>
      <c r="LGE134" s="42"/>
      <c r="LGF134" s="42"/>
      <c r="LGG134" s="42"/>
      <c r="LGH134" s="42"/>
      <c r="LGI134" s="42"/>
      <c r="LGJ134" s="42"/>
      <c r="LGK134" s="42"/>
      <c r="LGL134" s="42"/>
      <c r="LGM134" s="42"/>
      <c r="LGN134" s="42"/>
      <c r="LGO134" s="42"/>
      <c r="LGP134" s="42"/>
      <c r="LGQ134" s="42"/>
      <c r="LGR134" s="42"/>
      <c r="LGS134" s="42"/>
      <c r="LGT134" s="42"/>
      <c r="LGU134" s="42"/>
      <c r="LGV134" s="42"/>
      <c r="LGW134" s="42"/>
      <c r="LGX134" s="42"/>
      <c r="LGY134" s="42"/>
      <c r="LGZ134" s="42"/>
      <c r="LHA134" s="42"/>
      <c r="LHB134" s="42"/>
      <c r="LHC134" s="42"/>
      <c r="LHD134" s="42"/>
      <c r="LHE134" s="42"/>
      <c r="LHF134" s="42"/>
      <c r="LHG134" s="42"/>
      <c r="LHH134" s="42"/>
      <c r="LHI134" s="42"/>
      <c r="LHJ134" s="42"/>
      <c r="LHK134" s="42"/>
      <c r="LHL134" s="42"/>
      <c r="LHM134" s="42"/>
      <c r="LHN134" s="42"/>
      <c r="LHO134" s="42"/>
      <c r="LHP134" s="42"/>
      <c r="LHQ134" s="42"/>
      <c r="LHR134" s="42"/>
      <c r="LHS134" s="42"/>
      <c r="LHT134" s="42"/>
      <c r="LHU134" s="42"/>
      <c r="LHV134" s="42"/>
      <c r="LHW134" s="42"/>
      <c r="LHX134" s="42"/>
      <c r="LHY134" s="42"/>
      <c r="LHZ134" s="42"/>
      <c r="LIA134" s="42"/>
      <c r="LIB134" s="42"/>
      <c r="LIC134" s="42"/>
      <c r="LID134" s="42"/>
      <c r="LIE134" s="42"/>
      <c r="LIF134" s="42"/>
      <c r="LIG134" s="42"/>
      <c r="LIH134" s="42"/>
      <c r="LII134" s="42"/>
      <c r="LIJ134" s="42"/>
      <c r="LIK134" s="42"/>
      <c r="LIL134" s="42"/>
      <c r="LIM134" s="42"/>
      <c r="LIN134" s="42"/>
      <c r="LIO134" s="42"/>
      <c r="LIP134" s="42"/>
      <c r="LIQ134" s="42"/>
      <c r="LIR134" s="42"/>
      <c r="LIS134" s="42"/>
      <c r="LIT134" s="42"/>
      <c r="LIU134" s="42"/>
      <c r="LIV134" s="42"/>
      <c r="LIW134" s="42"/>
      <c r="LIX134" s="42"/>
      <c r="LIY134" s="42"/>
      <c r="LIZ134" s="42"/>
      <c r="LJA134" s="42"/>
      <c r="LJB134" s="42"/>
      <c r="LJC134" s="42"/>
      <c r="LJD134" s="42"/>
      <c r="LJE134" s="42"/>
      <c r="LJF134" s="42"/>
      <c r="LJG134" s="42"/>
      <c r="LJH134" s="42"/>
      <c r="LJI134" s="42"/>
      <c r="LJJ134" s="42"/>
      <c r="LJK134" s="42"/>
      <c r="LJL134" s="42"/>
      <c r="LJM134" s="42"/>
      <c r="LJN134" s="42"/>
      <c r="LJO134" s="42"/>
      <c r="LJP134" s="42"/>
      <c r="LJQ134" s="42"/>
      <c r="LJR134" s="42"/>
      <c r="LJS134" s="42"/>
      <c r="LJT134" s="42"/>
      <c r="LJU134" s="42"/>
      <c r="LJV134" s="42"/>
      <c r="LJW134" s="42"/>
      <c r="LJX134" s="42"/>
      <c r="LJY134" s="42"/>
      <c r="LJZ134" s="42"/>
      <c r="LKA134" s="42"/>
      <c r="LKB134" s="42"/>
      <c r="LKC134" s="42"/>
      <c r="LKD134" s="42"/>
      <c r="LKE134" s="42"/>
      <c r="LKF134" s="42"/>
      <c r="LKG134" s="42"/>
      <c r="LKH134" s="42"/>
      <c r="LKI134" s="42"/>
      <c r="LKJ134" s="42"/>
      <c r="LKK134" s="42"/>
      <c r="LKL134" s="42"/>
      <c r="LKM134" s="42"/>
      <c r="LKN134" s="42"/>
      <c r="LKO134" s="42"/>
      <c r="LKP134" s="42"/>
      <c r="LKQ134" s="42"/>
      <c r="LKR134" s="42"/>
      <c r="LKS134" s="42"/>
      <c r="LKT134" s="42"/>
      <c r="LKU134" s="42"/>
      <c r="LKV134" s="42"/>
      <c r="LKW134" s="42"/>
      <c r="LKX134" s="42"/>
      <c r="LKY134" s="42"/>
      <c r="LKZ134" s="42"/>
      <c r="LLA134" s="42"/>
      <c r="LLB134" s="42"/>
      <c r="LLC134" s="42"/>
      <c r="LLD134" s="42"/>
      <c r="LLE134" s="42"/>
      <c r="LLF134" s="42"/>
      <c r="LLG134" s="42"/>
      <c r="LLH134" s="42"/>
      <c r="LLI134" s="42"/>
      <c r="LLJ134" s="42"/>
      <c r="LLK134" s="42"/>
      <c r="LLL134" s="42"/>
      <c r="LLM134" s="42"/>
      <c r="LLN134" s="42"/>
      <c r="LLO134" s="42"/>
      <c r="LLP134" s="42"/>
      <c r="LLQ134" s="42"/>
      <c r="LLR134" s="42"/>
      <c r="LLS134" s="42"/>
      <c r="LLT134" s="42"/>
      <c r="LLU134" s="42"/>
      <c r="LLV134" s="42"/>
      <c r="LLW134" s="42"/>
      <c r="LLX134" s="42"/>
      <c r="LLY134" s="42"/>
      <c r="LLZ134" s="42"/>
      <c r="LMA134" s="42"/>
      <c r="LMB134" s="42"/>
      <c r="LMC134" s="42"/>
      <c r="LMD134" s="42"/>
      <c r="LME134" s="42"/>
      <c r="LMF134" s="42"/>
      <c r="LMG134" s="42"/>
      <c r="LMH134" s="42"/>
      <c r="LMI134" s="42"/>
      <c r="LMJ134" s="42"/>
      <c r="LMK134" s="42"/>
      <c r="LML134" s="42"/>
      <c r="LMM134" s="42"/>
      <c r="LMN134" s="42"/>
      <c r="LMO134" s="42"/>
      <c r="LMP134" s="42"/>
      <c r="LMQ134" s="42"/>
      <c r="LMR134" s="42"/>
      <c r="LMS134" s="42"/>
      <c r="LMT134" s="42"/>
      <c r="LMU134" s="42"/>
      <c r="LMV134" s="42"/>
      <c r="LMW134" s="42"/>
      <c r="LMX134" s="42"/>
      <c r="LMY134" s="42"/>
      <c r="LMZ134" s="42"/>
      <c r="LNA134" s="42"/>
      <c r="LNB134" s="42"/>
      <c r="LNC134" s="42"/>
      <c r="LND134" s="42"/>
      <c r="LNE134" s="42"/>
      <c r="LNF134" s="42"/>
      <c r="LNG134" s="42"/>
      <c r="LNH134" s="42"/>
      <c r="LNI134" s="42"/>
      <c r="LNJ134" s="42"/>
      <c r="LNK134" s="42"/>
      <c r="LNL134" s="42"/>
      <c r="LNM134" s="42"/>
      <c r="LNN134" s="42"/>
      <c r="LNO134" s="42"/>
      <c r="LNP134" s="42"/>
      <c r="LNQ134" s="42"/>
      <c r="LNR134" s="42"/>
      <c r="LNS134" s="42"/>
      <c r="LNT134" s="42"/>
      <c r="LNU134" s="42"/>
      <c r="LNV134" s="42"/>
      <c r="LNW134" s="42"/>
      <c r="LNX134" s="42"/>
      <c r="LNY134" s="42"/>
      <c r="LNZ134" s="42"/>
      <c r="LOA134" s="42"/>
      <c r="LOB134" s="42"/>
      <c r="LOC134" s="42"/>
      <c r="LOD134" s="42"/>
      <c r="LOE134" s="42"/>
      <c r="LOF134" s="42"/>
      <c r="LOG134" s="42"/>
      <c r="LOH134" s="42"/>
      <c r="LOI134" s="42"/>
      <c r="LOJ134" s="42"/>
      <c r="LOK134" s="42"/>
      <c r="LOL134" s="42"/>
      <c r="LOM134" s="42"/>
      <c r="LON134" s="42"/>
      <c r="LOO134" s="42"/>
      <c r="LOP134" s="42"/>
      <c r="LOQ134" s="42"/>
      <c r="LOR134" s="42"/>
      <c r="LOS134" s="42"/>
      <c r="LOT134" s="42"/>
      <c r="LOU134" s="42"/>
      <c r="LOV134" s="42"/>
      <c r="LOW134" s="42"/>
      <c r="LOX134" s="42"/>
      <c r="LOY134" s="42"/>
      <c r="LOZ134" s="42"/>
      <c r="LPA134" s="42"/>
      <c r="LPB134" s="42"/>
      <c r="LPC134" s="42"/>
      <c r="LPD134" s="42"/>
      <c r="LPE134" s="42"/>
      <c r="LPF134" s="42"/>
      <c r="LPG134" s="42"/>
      <c r="LPH134" s="42"/>
      <c r="LPI134" s="42"/>
      <c r="LPJ134" s="42"/>
      <c r="LPK134" s="42"/>
      <c r="LPL134" s="42"/>
      <c r="LPM134" s="42"/>
      <c r="LPN134" s="42"/>
      <c r="LPO134" s="42"/>
      <c r="LPP134" s="42"/>
      <c r="LPQ134" s="42"/>
      <c r="LPR134" s="42"/>
      <c r="LPS134" s="42"/>
      <c r="LPT134" s="42"/>
      <c r="LPU134" s="42"/>
      <c r="LPV134" s="42"/>
      <c r="LPW134" s="42"/>
      <c r="LPX134" s="42"/>
      <c r="LPY134" s="42"/>
      <c r="LPZ134" s="42"/>
      <c r="LQA134" s="42"/>
      <c r="LQB134" s="42"/>
      <c r="LQC134" s="42"/>
      <c r="LQD134" s="42"/>
      <c r="LQE134" s="42"/>
      <c r="LQF134" s="42"/>
      <c r="LQG134" s="42"/>
      <c r="LQH134" s="42"/>
      <c r="LQI134" s="42"/>
      <c r="LQJ134" s="42"/>
      <c r="LQK134" s="42"/>
      <c r="LQL134" s="42"/>
      <c r="LQM134" s="42"/>
      <c r="LQN134" s="42"/>
      <c r="LQO134" s="42"/>
      <c r="LQP134" s="42"/>
      <c r="LQQ134" s="42"/>
      <c r="LQR134" s="42"/>
      <c r="LQS134" s="42"/>
      <c r="LQT134" s="42"/>
      <c r="LQU134" s="42"/>
      <c r="LQV134" s="42"/>
      <c r="LQW134" s="42"/>
      <c r="LQX134" s="42"/>
      <c r="LQY134" s="42"/>
      <c r="LQZ134" s="42"/>
      <c r="LRA134" s="42"/>
      <c r="LRB134" s="42"/>
      <c r="LRC134" s="42"/>
      <c r="LRD134" s="42"/>
      <c r="LRE134" s="42"/>
      <c r="LRF134" s="42"/>
      <c r="LRG134" s="42"/>
      <c r="LRH134" s="42"/>
      <c r="LRI134" s="42"/>
      <c r="LRJ134" s="42"/>
      <c r="LRK134" s="42"/>
      <c r="LRL134" s="42"/>
      <c r="LRM134" s="42"/>
      <c r="LRN134" s="42"/>
      <c r="LRO134" s="42"/>
      <c r="LRP134" s="42"/>
      <c r="LRQ134" s="42"/>
      <c r="LRR134" s="42"/>
      <c r="LRS134" s="42"/>
      <c r="LRT134" s="42"/>
      <c r="LRU134" s="42"/>
      <c r="LRV134" s="42"/>
      <c r="LRW134" s="42"/>
      <c r="LRX134" s="42"/>
      <c r="LRY134" s="42"/>
      <c r="LRZ134" s="42"/>
      <c r="LSA134" s="42"/>
      <c r="LSB134" s="42"/>
      <c r="LSC134" s="42"/>
      <c r="LSD134" s="42"/>
      <c r="LSE134" s="42"/>
      <c r="LSF134" s="42"/>
      <c r="LSG134" s="42"/>
      <c r="LSH134" s="42"/>
      <c r="LSI134" s="42"/>
      <c r="LSJ134" s="42"/>
      <c r="LSK134" s="42"/>
      <c r="LSL134" s="42"/>
      <c r="LSM134" s="42"/>
      <c r="LSN134" s="42"/>
      <c r="LSO134" s="42"/>
      <c r="LSP134" s="42"/>
      <c r="LSQ134" s="42"/>
      <c r="LSR134" s="42"/>
      <c r="LSS134" s="42"/>
      <c r="LST134" s="42"/>
      <c r="LSU134" s="42"/>
      <c r="LSV134" s="42"/>
      <c r="LSW134" s="42"/>
      <c r="LSX134" s="42"/>
      <c r="LSY134" s="42"/>
      <c r="LSZ134" s="42"/>
      <c r="LTA134" s="42"/>
      <c r="LTB134" s="42"/>
      <c r="LTC134" s="42"/>
      <c r="LTD134" s="42"/>
      <c r="LTE134" s="42"/>
      <c r="LTF134" s="42"/>
      <c r="LTG134" s="42"/>
      <c r="LTH134" s="42"/>
      <c r="LTI134" s="42"/>
      <c r="LTJ134" s="42"/>
      <c r="LTK134" s="42"/>
      <c r="LTL134" s="42"/>
      <c r="LTM134" s="42"/>
      <c r="LTN134" s="42"/>
      <c r="LTO134" s="42"/>
      <c r="LTP134" s="42"/>
      <c r="LTQ134" s="42"/>
      <c r="LTR134" s="42"/>
      <c r="LTS134" s="42"/>
      <c r="LTT134" s="42"/>
      <c r="LTU134" s="42"/>
      <c r="LTV134" s="42"/>
      <c r="LTW134" s="42"/>
      <c r="LTX134" s="42"/>
      <c r="LTY134" s="42"/>
      <c r="LTZ134" s="42"/>
      <c r="LUA134" s="42"/>
      <c r="LUB134" s="42"/>
      <c r="LUC134" s="42"/>
      <c r="LUD134" s="42"/>
      <c r="LUE134" s="42"/>
      <c r="LUF134" s="42"/>
      <c r="LUG134" s="42"/>
      <c r="LUH134" s="42"/>
      <c r="LUI134" s="42"/>
      <c r="LUJ134" s="42"/>
      <c r="LUK134" s="42"/>
      <c r="LUL134" s="42"/>
      <c r="LUM134" s="42"/>
      <c r="LUN134" s="42"/>
      <c r="LUO134" s="42"/>
      <c r="LUP134" s="42"/>
      <c r="LUQ134" s="42"/>
      <c r="LUR134" s="42"/>
      <c r="LUS134" s="42"/>
      <c r="LUT134" s="42"/>
      <c r="LUU134" s="42"/>
      <c r="LUV134" s="42"/>
      <c r="LUW134" s="42"/>
      <c r="LUX134" s="42"/>
      <c r="LUY134" s="42"/>
      <c r="LUZ134" s="42"/>
      <c r="LVA134" s="42"/>
      <c r="LVB134" s="42"/>
      <c r="LVC134" s="42"/>
      <c r="LVD134" s="42"/>
      <c r="LVE134" s="42"/>
      <c r="LVF134" s="42"/>
      <c r="LVG134" s="42"/>
      <c r="LVH134" s="42"/>
      <c r="LVI134" s="42"/>
      <c r="LVJ134" s="42"/>
      <c r="LVK134" s="42"/>
      <c r="LVL134" s="42"/>
      <c r="LVM134" s="42"/>
      <c r="LVN134" s="42"/>
      <c r="LVO134" s="42"/>
      <c r="LVP134" s="42"/>
      <c r="LVQ134" s="42"/>
      <c r="LVR134" s="42"/>
      <c r="LVS134" s="42"/>
      <c r="LVT134" s="42"/>
      <c r="LVU134" s="42"/>
      <c r="LVV134" s="42"/>
      <c r="LVW134" s="42"/>
      <c r="LVX134" s="42"/>
      <c r="LVY134" s="42"/>
      <c r="LVZ134" s="42"/>
      <c r="LWA134" s="42"/>
      <c r="LWB134" s="42"/>
      <c r="LWC134" s="42"/>
      <c r="LWD134" s="42"/>
      <c r="LWE134" s="42"/>
      <c r="LWF134" s="42"/>
      <c r="LWG134" s="42"/>
      <c r="LWH134" s="42"/>
      <c r="LWI134" s="42"/>
      <c r="LWJ134" s="42"/>
      <c r="LWK134" s="42"/>
      <c r="LWL134" s="42"/>
      <c r="LWM134" s="42"/>
      <c r="LWN134" s="42"/>
      <c r="LWO134" s="42"/>
      <c r="LWP134" s="42"/>
      <c r="LWQ134" s="42"/>
      <c r="LWR134" s="42"/>
      <c r="LWS134" s="42"/>
      <c r="LWT134" s="42"/>
      <c r="LWU134" s="42"/>
      <c r="LWV134" s="42"/>
      <c r="LWW134" s="42"/>
      <c r="LWX134" s="42"/>
      <c r="LWY134" s="42"/>
      <c r="LWZ134" s="42"/>
      <c r="LXA134" s="42"/>
      <c r="LXB134" s="42"/>
      <c r="LXC134" s="42"/>
      <c r="LXD134" s="42"/>
      <c r="LXE134" s="42"/>
      <c r="LXF134" s="42"/>
      <c r="LXG134" s="42"/>
      <c r="LXH134" s="42"/>
      <c r="LXI134" s="42"/>
      <c r="LXJ134" s="42"/>
      <c r="LXK134" s="42"/>
      <c r="LXL134" s="42"/>
      <c r="LXM134" s="42"/>
      <c r="LXN134" s="42"/>
      <c r="LXO134" s="42"/>
      <c r="LXP134" s="42"/>
      <c r="LXQ134" s="42"/>
      <c r="LXR134" s="42"/>
      <c r="LXS134" s="42"/>
      <c r="LXT134" s="42"/>
      <c r="LXU134" s="42"/>
      <c r="LXV134" s="42"/>
      <c r="LXW134" s="42"/>
      <c r="LXX134" s="42"/>
      <c r="LXY134" s="42"/>
      <c r="LXZ134" s="42"/>
      <c r="LYA134" s="42"/>
      <c r="LYB134" s="42"/>
      <c r="LYC134" s="42"/>
      <c r="LYD134" s="42"/>
      <c r="LYE134" s="42"/>
      <c r="LYF134" s="42"/>
      <c r="LYG134" s="42"/>
      <c r="LYH134" s="42"/>
      <c r="LYI134" s="42"/>
      <c r="LYJ134" s="42"/>
      <c r="LYK134" s="42"/>
      <c r="LYL134" s="42"/>
      <c r="LYM134" s="42"/>
      <c r="LYN134" s="42"/>
      <c r="LYO134" s="42"/>
      <c r="LYP134" s="42"/>
      <c r="LYQ134" s="42"/>
      <c r="LYR134" s="42"/>
      <c r="LYS134" s="42"/>
      <c r="LYT134" s="42"/>
      <c r="LYU134" s="42"/>
      <c r="LYV134" s="42"/>
      <c r="LYW134" s="42"/>
      <c r="LYX134" s="42"/>
      <c r="LYY134" s="42"/>
      <c r="LYZ134" s="42"/>
      <c r="LZA134" s="42"/>
      <c r="LZB134" s="42"/>
      <c r="LZC134" s="42"/>
      <c r="LZD134" s="42"/>
      <c r="LZE134" s="42"/>
      <c r="LZF134" s="42"/>
      <c r="LZG134" s="42"/>
      <c r="LZH134" s="42"/>
      <c r="LZI134" s="42"/>
      <c r="LZJ134" s="42"/>
      <c r="LZK134" s="42"/>
      <c r="LZL134" s="42"/>
      <c r="LZM134" s="42"/>
      <c r="LZN134" s="42"/>
      <c r="LZO134" s="42"/>
      <c r="LZP134" s="42"/>
      <c r="LZQ134" s="42"/>
      <c r="LZR134" s="42"/>
      <c r="LZS134" s="42"/>
      <c r="LZT134" s="42"/>
      <c r="LZU134" s="42"/>
      <c r="LZV134" s="42"/>
      <c r="LZW134" s="42"/>
      <c r="LZX134" s="42"/>
      <c r="LZY134" s="42"/>
      <c r="LZZ134" s="42"/>
      <c r="MAA134" s="42"/>
      <c r="MAB134" s="42"/>
      <c r="MAC134" s="42"/>
      <c r="MAD134" s="42"/>
      <c r="MAE134" s="42"/>
      <c r="MAF134" s="42"/>
      <c r="MAG134" s="42"/>
      <c r="MAH134" s="42"/>
      <c r="MAI134" s="42"/>
      <c r="MAJ134" s="42"/>
      <c r="MAK134" s="42"/>
      <c r="MAL134" s="42"/>
      <c r="MAM134" s="42"/>
      <c r="MAN134" s="42"/>
      <c r="MAO134" s="42"/>
      <c r="MAP134" s="42"/>
      <c r="MAQ134" s="42"/>
      <c r="MAR134" s="42"/>
      <c r="MAS134" s="42"/>
      <c r="MAT134" s="42"/>
      <c r="MAU134" s="42"/>
      <c r="MAV134" s="42"/>
      <c r="MAW134" s="42"/>
      <c r="MAX134" s="42"/>
      <c r="MAY134" s="42"/>
      <c r="MAZ134" s="42"/>
      <c r="MBA134" s="42"/>
      <c r="MBB134" s="42"/>
      <c r="MBC134" s="42"/>
      <c r="MBD134" s="42"/>
      <c r="MBE134" s="42"/>
      <c r="MBF134" s="42"/>
      <c r="MBG134" s="42"/>
      <c r="MBH134" s="42"/>
      <c r="MBI134" s="42"/>
      <c r="MBJ134" s="42"/>
      <c r="MBK134" s="42"/>
      <c r="MBL134" s="42"/>
      <c r="MBM134" s="42"/>
      <c r="MBN134" s="42"/>
      <c r="MBO134" s="42"/>
      <c r="MBP134" s="42"/>
      <c r="MBQ134" s="42"/>
      <c r="MBR134" s="42"/>
      <c r="MBS134" s="42"/>
      <c r="MBT134" s="42"/>
      <c r="MBU134" s="42"/>
      <c r="MBV134" s="42"/>
      <c r="MBW134" s="42"/>
      <c r="MBX134" s="42"/>
      <c r="MBY134" s="42"/>
      <c r="MBZ134" s="42"/>
      <c r="MCA134" s="42"/>
      <c r="MCB134" s="42"/>
      <c r="MCC134" s="42"/>
      <c r="MCD134" s="42"/>
      <c r="MCE134" s="42"/>
      <c r="MCF134" s="42"/>
      <c r="MCG134" s="42"/>
      <c r="MCH134" s="42"/>
      <c r="MCI134" s="42"/>
      <c r="MCJ134" s="42"/>
      <c r="MCK134" s="42"/>
      <c r="MCL134" s="42"/>
      <c r="MCM134" s="42"/>
      <c r="MCN134" s="42"/>
      <c r="MCO134" s="42"/>
      <c r="MCP134" s="42"/>
      <c r="MCQ134" s="42"/>
      <c r="MCR134" s="42"/>
      <c r="MCS134" s="42"/>
      <c r="MCT134" s="42"/>
      <c r="MCU134" s="42"/>
      <c r="MCV134" s="42"/>
      <c r="MCW134" s="42"/>
      <c r="MCX134" s="42"/>
      <c r="MCY134" s="42"/>
      <c r="MCZ134" s="42"/>
      <c r="MDA134" s="42"/>
      <c r="MDB134" s="42"/>
      <c r="MDC134" s="42"/>
      <c r="MDD134" s="42"/>
      <c r="MDE134" s="42"/>
      <c r="MDF134" s="42"/>
      <c r="MDG134" s="42"/>
      <c r="MDH134" s="42"/>
      <c r="MDI134" s="42"/>
      <c r="MDJ134" s="42"/>
      <c r="MDK134" s="42"/>
      <c r="MDL134" s="42"/>
      <c r="MDM134" s="42"/>
      <c r="MDN134" s="42"/>
      <c r="MDO134" s="42"/>
      <c r="MDP134" s="42"/>
      <c r="MDQ134" s="42"/>
      <c r="MDR134" s="42"/>
      <c r="MDS134" s="42"/>
      <c r="MDT134" s="42"/>
      <c r="MDU134" s="42"/>
      <c r="MDV134" s="42"/>
      <c r="MDW134" s="42"/>
      <c r="MDX134" s="42"/>
      <c r="MDY134" s="42"/>
      <c r="MDZ134" s="42"/>
      <c r="MEA134" s="42"/>
      <c r="MEB134" s="42"/>
      <c r="MEC134" s="42"/>
      <c r="MED134" s="42"/>
      <c r="MEE134" s="42"/>
      <c r="MEF134" s="42"/>
      <c r="MEG134" s="42"/>
      <c r="MEH134" s="42"/>
      <c r="MEI134" s="42"/>
      <c r="MEJ134" s="42"/>
      <c r="MEK134" s="42"/>
      <c r="MEL134" s="42"/>
      <c r="MEM134" s="42"/>
      <c r="MEN134" s="42"/>
      <c r="MEO134" s="42"/>
      <c r="MEP134" s="42"/>
      <c r="MEQ134" s="42"/>
      <c r="MER134" s="42"/>
      <c r="MES134" s="42"/>
      <c r="MET134" s="42"/>
      <c r="MEU134" s="42"/>
      <c r="MEV134" s="42"/>
      <c r="MEW134" s="42"/>
      <c r="MEX134" s="42"/>
      <c r="MEY134" s="42"/>
      <c r="MEZ134" s="42"/>
      <c r="MFA134" s="42"/>
      <c r="MFB134" s="42"/>
      <c r="MFC134" s="42"/>
      <c r="MFD134" s="42"/>
      <c r="MFE134" s="42"/>
      <c r="MFF134" s="42"/>
      <c r="MFG134" s="42"/>
      <c r="MFH134" s="42"/>
      <c r="MFI134" s="42"/>
      <c r="MFJ134" s="42"/>
      <c r="MFK134" s="42"/>
      <c r="MFL134" s="42"/>
      <c r="MFM134" s="42"/>
      <c r="MFN134" s="42"/>
      <c r="MFO134" s="42"/>
      <c r="MFP134" s="42"/>
      <c r="MFQ134" s="42"/>
      <c r="MFR134" s="42"/>
      <c r="MFS134" s="42"/>
      <c r="MFT134" s="42"/>
      <c r="MFU134" s="42"/>
      <c r="MFV134" s="42"/>
      <c r="MFW134" s="42"/>
      <c r="MFX134" s="42"/>
      <c r="MFY134" s="42"/>
      <c r="MFZ134" s="42"/>
      <c r="MGA134" s="42"/>
      <c r="MGB134" s="42"/>
      <c r="MGC134" s="42"/>
      <c r="MGD134" s="42"/>
      <c r="MGE134" s="42"/>
      <c r="MGF134" s="42"/>
      <c r="MGG134" s="42"/>
      <c r="MGH134" s="42"/>
      <c r="MGI134" s="42"/>
      <c r="MGJ134" s="42"/>
      <c r="MGK134" s="42"/>
      <c r="MGL134" s="42"/>
      <c r="MGM134" s="42"/>
      <c r="MGN134" s="42"/>
      <c r="MGO134" s="42"/>
      <c r="MGP134" s="42"/>
      <c r="MGQ134" s="42"/>
      <c r="MGR134" s="42"/>
      <c r="MGS134" s="42"/>
      <c r="MGT134" s="42"/>
      <c r="MGU134" s="42"/>
      <c r="MGV134" s="42"/>
      <c r="MGW134" s="42"/>
      <c r="MGX134" s="42"/>
      <c r="MGY134" s="42"/>
      <c r="MGZ134" s="42"/>
      <c r="MHA134" s="42"/>
      <c r="MHB134" s="42"/>
      <c r="MHC134" s="42"/>
      <c r="MHD134" s="42"/>
      <c r="MHE134" s="42"/>
      <c r="MHF134" s="42"/>
      <c r="MHG134" s="42"/>
      <c r="MHH134" s="42"/>
      <c r="MHI134" s="42"/>
      <c r="MHJ134" s="42"/>
      <c r="MHK134" s="42"/>
      <c r="MHL134" s="42"/>
      <c r="MHM134" s="42"/>
      <c r="MHN134" s="42"/>
      <c r="MHO134" s="42"/>
      <c r="MHP134" s="42"/>
      <c r="MHQ134" s="42"/>
      <c r="MHR134" s="42"/>
      <c r="MHS134" s="42"/>
      <c r="MHT134" s="42"/>
      <c r="MHU134" s="42"/>
      <c r="MHV134" s="42"/>
      <c r="MHW134" s="42"/>
      <c r="MHX134" s="42"/>
      <c r="MHY134" s="42"/>
      <c r="MHZ134" s="42"/>
      <c r="MIA134" s="42"/>
      <c r="MIB134" s="42"/>
      <c r="MIC134" s="42"/>
      <c r="MID134" s="42"/>
      <c r="MIE134" s="42"/>
      <c r="MIF134" s="42"/>
      <c r="MIG134" s="42"/>
      <c r="MIH134" s="42"/>
      <c r="MII134" s="42"/>
      <c r="MIJ134" s="42"/>
      <c r="MIK134" s="42"/>
      <c r="MIL134" s="42"/>
      <c r="MIM134" s="42"/>
      <c r="MIN134" s="42"/>
      <c r="MIO134" s="42"/>
      <c r="MIP134" s="42"/>
      <c r="MIQ134" s="42"/>
      <c r="MIR134" s="42"/>
      <c r="MIS134" s="42"/>
      <c r="MIT134" s="42"/>
      <c r="MIU134" s="42"/>
      <c r="MIV134" s="42"/>
      <c r="MIW134" s="42"/>
      <c r="MIX134" s="42"/>
      <c r="MIY134" s="42"/>
      <c r="MIZ134" s="42"/>
      <c r="MJA134" s="42"/>
      <c r="MJB134" s="42"/>
      <c r="MJC134" s="42"/>
      <c r="MJD134" s="42"/>
      <c r="MJE134" s="42"/>
      <c r="MJF134" s="42"/>
      <c r="MJG134" s="42"/>
      <c r="MJH134" s="42"/>
      <c r="MJI134" s="42"/>
      <c r="MJJ134" s="42"/>
      <c r="MJK134" s="42"/>
      <c r="MJL134" s="42"/>
      <c r="MJM134" s="42"/>
      <c r="MJN134" s="42"/>
      <c r="MJO134" s="42"/>
      <c r="MJP134" s="42"/>
      <c r="MJQ134" s="42"/>
      <c r="MJR134" s="42"/>
      <c r="MJS134" s="42"/>
      <c r="MJT134" s="42"/>
      <c r="MJU134" s="42"/>
      <c r="MJV134" s="42"/>
      <c r="MJW134" s="42"/>
      <c r="MJX134" s="42"/>
      <c r="MJY134" s="42"/>
      <c r="MJZ134" s="42"/>
      <c r="MKA134" s="42"/>
      <c r="MKB134" s="42"/>
      <c r="MKC134" s="42"/>
      <c r="MKD134" s="42"/>
      <c r="MKE134" s="42"/>
      <c r="MKF134" s="42"/>
      <c r="MKG134" s="42"/>
      <c r="MKH134" s="42"/>
      <c r="MKI134" s="42"/>
      <c r="MKJ134" s="42"/>
      <c r="MKK134" s="42"/>
      <c r="MKL134" s="42"/>
      <c r="MKM134" s="42"/>
      <c r="MKN134" s="42"/>
      <c r="MKO134" s="42"/>
      <c r="MKP134" s="42"/>
      <c r="MKQ134" s="42"/>
      <c r="MKR134" s="42"/>
      <c r="MKS134" s="42"/>
      <c r="MKT134" s="42"/>
      <c r="MKU134" s="42"/>
      <c r="MKV134" s="42"/>
      <c r="MKW134" s="42"/>
      <c r="MKX134" s="42"/>
      <c r="MKY134" s="42"/>
      <c r="MKZ134" s="42"/>
      <c r="MLA134" s="42"/>
      <c r="MLB134" s="42"/>
      <c r="MLC134" s="42"/>
      <c r="MLD134" s="42"/>
      <c r="MLE134" s="42"/>
      <c r="MLF134" s="42"/>
      <c r="MLG134" s="42"/>
      <c r="MLH134" s="42"/>
      <c r="MLI134" s="42"/>
      <c r="MLJ134" s="42"/>
      <c r="MLK134" s="42"/>
      <c r="MLL134" s="42"/>
      <c r="MLM134" s="42"/>
      <c r="MLN134" s="42"/>
      <c r="MLO134" s="42"/>
      <c r="MLP134" s="42"/>
      <c r="MLQ134" s="42"/>
      <c r="MLR134" s="42"/>
      <c r="MLS134" s="42"/>
      <c r="MLT134" s="42"/>
      <c r="MLU134" s="42"/>
      <c r="MLV134" s="42"/>
      <c r="MLW134" s="42"/>
      <c r="MLX134" s="42"/>
      <c r="MLY134" s="42"/>
      <c r="MLZ134" s="42"/>
      <c r="MMA134" s="42"/>
      <c r="MMB134" s="42"/>
      <c r="MMC134" s="42"/>
      <c r="MMD134" s="42"/>
      <c r="MME134" s="42"/>
      <c r="MMF134" s="42"/>
      <c r="MMG134" s="42"/>
      <c r="MMH134" s="42"/>
      <c r="MMI134" s="42"/>
      <c r="MMJ134" s="42"/>
      <c r="MMK134" s="42"/>
      <c r="MML134" s="42"/>
      <c r="MMM134" s="42"/>
      <c r="MMN134" s="42"/>
      <c r="MMO134" s="42"/>
      <c r="MMP134" s="42"/>
      <c r="MMQ134" s="42"/>
      <c r="MMR134" s="42"/>
      <c r="MMS134" s="42"/>
      <c r="MMT134" s="42"/>
      <c r="MMU134" s="42"/>
      <c r="MMV134" s="42"/>
      <c r="MMW134" s="42"/>
      <c r="MMX134" s="42"/>
      <c r="MMY134" s="42"/>
      <c r="MMZ134" s="42"/>
      <c r="MNA134" s="42"/>
      <c r="MNB134" s="42"/>
      <c r="MNC134" s="42"/>
      <c r="MND134" s="42"/>
      <c r="MNE134" s="42"/>
      <c r="MNF134" s="42"/>
      <c r="MNG134" s="42"/>
      <c r="MNH134" s="42"/>
      <c r="MNI134" s="42"/>
      <c r="MNJ134" s="42"/>
      <c r="MNK134" s="42"/>
      <c r="MNL134" s="42"/>
      <c r="MNM134" s="42"/>
      <c r="MNN134" s="42"/>
      <c r="MNO134" s="42"/>
      <c r="MNP134" s="42"/>
      <c r="MNQ134" s="42"/>
      <c r="MNR134" s="42"/>
      <c r="MNS134" s="42"/>
      <c r="MNT134" s="42"/>
      <c r="MNU134" s="42"/>
      <c r="MNV134" s="42"/>
      <c r="MNW134" s="42"/>
      <c r="MNX134" s="42"/>
      <c r="MNY134" s="42"/>
      <c r="MNZ134" s="42"/>
      <c r="MOA134" s="42"/>
      <c r="MOB134" s="42"/>
      <c r="MOC134" s="42"/>
      <c r="MOD134" s="42"/>
      <c r="MOE134" s="42"/>
      <c r="MOF134" s="42"/>
      <c r="MOG134" s="42"/>
      <c r="MOH134" s="42"/>
      <c r="MOI134" s="42"/>
      <c r="MOJ134" s="42"/>
      <c r="MOK134" s="42"/>
      <c r="MOL134" s="42"/>
      <c r="MOM134" s="42"/>
      <c r="MON134" s="42"/>
      <c r="MOO134" s="42"/>
      <c r="MOP134" s="42"/>
      <c r="MOQ134" s="42"/>
      <c r="MOR134" s="42"/>
      <c r="MOS134" s="42"/>
      <c r="MOT134" s="42"/>
      <c r="MOU134" s="42"/>
      <c r="MOV134" s="42"/>
      <c r="MOW134" s="42"/>
      <c r="MOX134" s="42"/>
      <c r="MOY134" s="42"/>
      <c r="MOZ134" s="42"/>
      <c r="MPA134" s="42"/>
      <c r="MPB134" s="42"/>
      <c r="MPC134" s="42"/>
      <c r="MPD134" s="42"/>
      <c r="MPE134" s="42"/>
      <c r="MPF134" s="42"/>
      <c r="MPG134" s="42"/>
      <c r="MPH134" s="42"/>
      <c r="MPI134" s="42"/>
      <c r="MPJ134" s="42"/>
      <c r="MPK134" s="42"/>
      <c r="MPL134" s="42"/>
      <c r="MPM134" s="42"/>
      <c r="MPN134" s="42"/>
      <c r="MPO134" s="42"/>
      <c r="MPP134" s="42"/>
      <c r="MPQ134" s="42"/>
      <c r="MPR134" s="42"/>
      <c r="MPS134" s="42"/>
      <c r="MPT134" s="42"/>
      <c r="MPU134" s="42"/>
      <c r="MPV134" s="42"/>
      <c r="MPW134" s="42"/>
      <c r="MPX134" s="42"/>
      <c r="MPY134" s="42"/>
      <c r="MPZ134" s="42"/>
      <c r="MQA134" s="42"/>
      <c r="MQB134" s="42"/>
      <c r="MQC134" s="42"/>
      <c r="MQD134" s="42"/>
      <c r="MQE134" s="42"/>
      <c r="MQF134" s="42"/>
      <c r="MQG134" s="42"/>
      <c r="MQH134" s="42"/>
      <c r="MQI134" s="42"/>
      <c r="MQJ134" s="42"/>
      <c r="MQK134" s="42"/>
      <c r="MQL134" s="42"/>
      <c r="MQM134" s="42"/>
      <c r="MQN134" s="42"/>
      <c r="MQO134" s="42"/>
      <c r="MQP134" s="42"/>
      <c r="MQQ134" s="42"/>
      <c r="MQR134" s="42"/>
      <c r="MQS134" s="42"/>
      <c r="MQT134" s="42"/>
      <c r="MQU134" s="42"/>
      <c r="MQV134" s="42"/>
      <c r="MQW134" s="42"/>
      <c r="MQX134" s="42"/>
      <c r="MQY134" s="42"/>
      <c r="MQZ134" s="42"/>
      <c r="MRA134" s="42"/>
      <c r="MRB134" s="42"/>
      <c r="MRC134" s="42"/>
      <c r="MRD134" s="42"/>
      <c r="MRE134" s="42"/>
      <c r="MRF134" s="42"/>
      <c r="MRG134" s="42"/>
      <c r="MRH134" s="42"/>
      <c r="MRI134" s="42"/>
      <c r="MRJ134" s="42"/>
      <c r="MRK134" s="42"/>
      <c r="MRL134" s="42"/>
      <c r="MRM134" s="42"/>
      <c r="MRN134" s="42"/>
      <c r="MRO134" s="42"/>
      <c r="MRP134" s="42"/>
      <c r="MRQ134" s="42"/>
      <c r="MRR134" s="42"/>
      <c r="MRS134" s="42"/>
      <c r="MRT134" s="42"/>
      <c r="MRU134" s="42"/>
      <c r="MRV134" s="42"/>
      <c r="MRW134" s="42"/>
      <c r="MRX134" s="42"/>
      <c r="MRY134" s="42"/>
      <c r="MRZ134" s="42"/>
      <c r="MSA134" s="42"/>
      <c r="MSB134" s="42"/>
      <c r="MSC134" s="42"/>
      <c r="MSD134" s="42"/>
      <c r="MSE134" s="42"/>
      <c r="MSF134" s="42"/>
      <c r="MSG134" s="42"/>
      <c r="MSH134" s="42"/>
      <c r="MSI134" s="42"/>
      <c r="MSJ134" s="42"/>
      <c r="MSK134" s="42"/>
      <c r="MSL134" s="42"/>
      <c r="MSM134" s="42"/>
      <c r="MSN134" s="42"/>
      <c r="MSO134" s="42"/>
      <c r="MSP134" s="42"/>
      <c r="MSQ134" s="42"/>
      <c r="MSR134" s="42"/>
      <c r="MSS134" s="42"/>
      <c r="MST134" s="42"/>
      <c r="MSU134" s="42"/>
      <c r="MSV134" s="42"/>
      <c r="MSW134" s="42"/>
      <c r="MSX134" s="42"/>
      <c r="MSY134" s="42"/>
      <c r="MSZ134" s="42"/>
      <c r="MTA134" s="42"/>
      <c r="MTB134" s="42"/>
      <c r="MTC134" s="42"/>
      <c r="MTD134" s="42"/>
      <c r="MTE134" s="42"/>
      <c r="MTF134" s="42"/>
      <c r="MTG134" s="42"/>
      <c r="MTH134" s="42"/>
      <c r="MTI134" s="42"/>
      <c r="MTJ134" s="42"/>
      <c r="MTK134" s="42"/>
      <c r="MTL134" s="42"/>
      <c r="MTM134" s="42"/>
      <c r="MTN134" s="42"/>
      <c r="MTO134" s="42"/>
      <c r="MTP134" s="42"/>
      <c r="MTQ134" s="42"/>
      <c r="MTR134" s="42"/>
      <c r="MTS134" s="42"/>
      <c r="MTT134" s="42"/>
      <c r="MTU134" s="42"/>
      <c r="MTV134" s="42"/>
      <c r="MTW134" s="42"/>
      <c r="MTX134" s="42"/>
      <c r="MTY134" s="42"/>
      <c r="MTZ134" s="42"/>
      <c r="MUA134" s="42"/>
      <c r="MUB134" s="42"/>
      <c r="MUC134" s="42"/>
      <c r="MUD134" s="42"/>
      <c r="MUE134" s="42"/>
      <c r="MUF134" s="42"/>
      <c r="MUG134" s="42"/>
      <c r="MUH134" s="42"/>
      <c r="MUI134" s="42"/>
      <c r="MUJ134" s="42"/>
      <c r="MUK134" s="42"/>
      <c r="MUL134" s="42"/>
      <c r="MUM134" s="42"/>
      <c r="MUN134" s="42"/>
      <c r="MUO134" s="42"/>
      <c r="MUP134" s="42"/>
      <c r="MUQ134" s="42"/>
      <c r="MUR134" s="42"/>
      <c r="MUS134" s="42"/>
      <c r="MUT134" s="42"/>
      <c r="MUU134" s="42"/>
      <c r="MUV134" s="42"/>
      <c r="MUW134" s="42"/>
      <c r="MUX134" s="42"/>
      <c r="MUY134" s="42"/>
      <c r="MUZ134" s="42"/>
      <c r="MVA134" s="42"/>
      <c r="MVB134" s="42"/>
      <c r="MVC134" s="42"/>
      <c r="MVD134" s="42"/>
      <c r="MVE134" s="42"/>
      <c r="MVF134" s="42"/>
      <c r="MVG134" s="42"/>
      <c r="MVH134" s="42"/>
      <c r="MVI134" s="42"/>
      <c r="MVJ134" s="42"/>
      <c r="MVK134" s="42"/>
      <c r="MVL134" s="42"/>
      <c r="MVM134" s="42"/>
      <c r="MVN134" s="42"/>
      <c r="MVO134" s="42"/>
      <c r="MVP134" s="42"/>
      <c r="MVQ134" s="42"/>
      <c r="MVR134" s="42"/>
      <c r="MVS134" s="42"/>
      <c r="MVT134" s="42"/>
      <c r="MVU134" s="42"/>
      <c r="MVV134" s="42"/>
      <c r="MVW134" s="42"/>
      <c r="MVX134" s="42"/>
      <c r="MVY134" s="42"/>
      <c r="MVZ134" s="42"/>
      <c r="MWA134" s="42"/>
      <c r="MWB134" s="42"/>
      <c r="MWC134" s="42"/>
      <c r="MWD134" s="42"/>
      <c r="MWE134" s="42"/>
      <c r="MWF134" s="42"/>
      <c r="MWG134" s="42"/>
      <c r="MWH134" s="42"/>
      <c r="MWI134" s="42"/>
      <c r="MWJ134" s="42"/>
      <c r="MWK134" s="42"/>
      <c r="MWL134" s="42"/>
      <c r="MWM134" s="42"/>
      <c r="MWN134" s="42"/>
      <c r="MWO134" s="42"/>
      <c r="MWP134" s="42"/>
      <c r="MWQ134" s="42"/>
      <c r="MWR134" s="42"/>
      <c r="MWS134" s="42"/>
      <c r="MWT134" s="42"/>
      <c r="MWU134" s="42"/>
      <c r="MWV134" s="42"/>
      <c r="MWW134" s="42"/>
      <c r="MWX134" s="42"/>
      <c r="MWY134" s="42"/>
      <c r="MWZ134" s="42"/>
      <c r="MXA134" s="42"/>
      <c r="MXB134" s="42"/>
      <c r="MXC134" s="42"/>
      <c r="MXD134" s="42"/>
      <c r="MXE134" s="42"/>
      <c r="MXF134" s="42"/>
      <c r="MXG134" s="42"/>
      <c r="MXH134" s="42"/>
      <c r="MXI134" s="42"/>
      <c r="MXJ134" s="42"/>
      <c r="MXK134" s="42"/>
      <c r="MXL134" s="42"/>
      <c r="MXM134" s="42"/>
      <c r="MXN134" s="42"/>
      <c r="MXO134" s="42"/>
      <c r="MXP134" s="42"/>
      <c r="MXQ134" s="42"/>
      <c r="MXR134" s="42"/>
      <c r="MXS134" s="42"/>
      <c r="MXT134" s="42"/>
      <c r="MXU134" s="42"/>
      <c r="MXV134" s="42"/>
      <c r="MXW134" s="42"/>
      <c r="MXX134" s="42"/>
      <c r="MXY134" s="42"/>
      <c r="MXZ134" s="42"/>
      <c r="MYA134" s="42"/>
      <c r="MYB134" s="42"/>
      <c r="MYC134" s="42"/>
      <c r="MYD134" s="42"/>
      <c r="MYE134" s="42"/>
      <c r="MYF134" s="42"/>
      <c r="MYG134" s="42"/>
      <c r="MYH134" s="42"/>
      <c r="MYI134" s="42"/>
      <c r="MYJ134" s="42"/>
      <c r="MYK134" s="42"/>
      <c r="MYL134" s="42"/>
      <c r="MYM134" s="42"/>
      <c r="MYN134" s="42"/>
      <c r="MYO134" s="42"/>
      <c r="MYP134" s="42"/>
      <c r="MYQ134" s="42"/>
      <c r="MYR134" s="42"/>
      <c r="MYS134" s="42"/>
      <c r="MYT134" s="42"/>
      <c r="MYU134" s="42"/>
      <c r="MYV134" s="42"/>
      <c r="MYW134" s="42"/>
      <c r="MYX134" s="42"/>
      <c r="MYY134" s="42"/>
      <c r="MYZ134" s="42"/>
      <c r="MZA134" s="42"/>
      <c r="MZB134" s="42"/>
      <c r="MZC134" s="42"/>
      <c r="MZD134" s="42"/>
      <c r="MZE134" s="42"/>
      <c r="MZF134" s="42"/>
      <c r="MZG134" s="42"/>
      <c r="MZH134" s="42"/>
      <c r="MZI134" s="42"/>
      <c r="MZJ134" s="42"/>
      <c r="MZK134" s="42"/>
      <c r="MZL134" s="42"/>
      <c r="MZM134" s="42"/>
      <c r="MZN134" s="42"/>
      <c r="MZO134" s="42"/>
      <c r="MZP134" s="42"/>
      <c r="MZQ134" s="42"/>
      <c r="MZR134" s="42"/>
      <c r="MZS134" s="42"/>
      <c r="MZT134" s="42"/>
      <c r="MZU134" s="42"/>
      <c r="MZV134" s="42"/>
      <c r="MZW134" s="42"/>
      <c r="MZX134" s="42"/>
      <c r="MZY134" s="42"/>
      <c r="MZZ134" s="42"/>
      <c r="NAA134" s="42"/>
      <c r="NAB134" s="42"/>
      <c r="NAC134" s="42"/>
      <c r="NAD134" s="42"/>
      <c r="NAE134" s="42"/>
      <c r="NAF134" s="42"/>
      <c r="NAG134" s="42"/>
      <c r="NAH134" s="42"/>
      <c r="NAI134" s="42"/>
      <c r="NAJ134" s="42"/>
      <c r="NAK134" s="42"/>
      <c r="NAL134" s="42"/>
      <c r="NAM134" s="42"/>
      <c r="NAN134" s="42"/>
      <c r="NAO134" s="42"/>
      <c r="NAP134" s="42"/>
      <c r="NAQ134" s="42"/>
      <c r="NAR134" s="42"/>
      <c r="NAS134" s="42"/>
      <c r="NAT134" s="42"/>
      <c r="NAU134" s="42"/>
      <c r="NAV134" s="42"/>
      <c r="NAW134" s="42"/>
      <c r="NAX134" s="42"/>
      <c r="NAY134" s="42"/>
      <c r="NAZ134" s="42"/>
      <c r="NBA134" s="42"/>
      <c r="NBB134" s="42"/>
      <c r="NBC134" s="42"/>
      <c r="NBD134" s="42"/>
      <c r="NBE134" s="42"/>
      <c r="NBF134" s="42"/>
      <c r="NBG134" s="42"/>
      <c r="NBH134" s="42"/>
      <c r="NBI134" s="42"/>
      <c r="NBJ134" s="42"/>
      <c r="NBK134" s="42"/>
      <c r="NBL134" s="42"/>
      <c r="NBM134" s="42"/>
      <c r="NBN134" s="42"/>
      <c r="NBO134" s="42"/>
      <c r="NBP134" s="42"/>
      <c r="NBQ134" s="42"/>
      <c r="NBR134" s="42"/>
      <c r="NBS134" s="42"/>
      <c r="NBT134" s="42"/>
      <c r="NBU134" s="42"/>
      <c r="NBV134" s="42"/>
      <c r="NBW134" s="42"/>
      <c r="NBX134" s="42"/>
      <c r="NBY134" s="42"/>
      <c r="NBZ134" s="42"/>
      <c r="NCA134" s="42"/>
      <c r="NCB134" s="42"/>
      <c r="NCC134" s="42"/>
      <c r="NCD134" s="42"/>
      <c r="NCE134" s="42"/>
      <c r="NCF134" s="42"/>
      <c r="NCG134" s="42"/>
      <c r="NCH134" s="42"/>
      <c r="NCI134" s="42"/>
      <c r="NCJ134" s="42"/>
      <c r="NCK134" s="42"/>
      <c r="NCL134" s="42"/>
      <c r="NCM134" s="42"/>
      <c r="NCN134" s="42"/>
      <c r="NCO134" s="42"/>
      <c r="NCP134" s="42"/>
      <c r="NCQ134" s="42"/>
      <c r="NCR134" s="42"/>
      <c r="NCS134" s="42"/>
      <c r="NCT134" s="42"/>
      <c r="NCU134" s="42"/>
      <c r="NCV134" s="42"/>
      <c r="NCW134" s="42"/>
      <c r="NCX134" s="42"/>
      <c r="NCY134" s="42"/>
      <c r="NCZ134" s="42"/>
      <c r="NDA134" s="42"/>
      <c r="NDB134" s="42"/>
      <c r="NDC134" s="42"/>
      <c r="NDD134" s="42"/>
      <c r="NDE134" s="42"/>
      <c r="NDF134" s="42"/>
      <c r="NDG134" s="42"/>
      <c r="NDH134" s="42"/>
      <c r="NDI134" s="42"/>
      <c r="NDJ134" s="42"/>
      <c r="NDK134" s="42"/>
      <c r="NDL134" s="42"/>
      <c r="NDM134" s="42"/>
      <c r="NDN134" s="42"/>
      <c r="NDO134" s="42"/>
      <c r="NDP134" s="42"/>
      <c r="NDQ134" s="42"/>
      <c r="NDR134" s="42"/>
      <c r="NDS134" s="42"/>
      <c r="NDT134" s="42"/>
      <c r="NDU134" s="42"/>
      <c r="NDV134" s="42"/>
      <c r="NDW134" s="42"/>
      <c r="NDX134" s="42"/>
      <c r="NDY134" s="42"/>
      <c r="NDZ134" s="42"/>
      <c r="NEA134" s="42"/>
      <c r="NEB134" s="42"/>
      <c r="NEC134" s="42"/>
      <c r="NED134" s="42"/>
      <c r="NEE134" s="42"/>
      <c r="NEF134" s="42"/>
      <c r="NEG134" s="42"/>
      <c r="NEH134" s="42"/>
      <c r="NEI134" s="42"/>
      <c r="NEJ134" s="42"/>
      <c r="NEK134" s="42"/>
      <c r="NEL134" s="42"/>
      <c r="NEM134" s="42"/>
      <c r="NEN134" s="42"/>
      <c r="NEO134" s="42"/>
      <c r="NEP134" s="42"/>
      <c r="NEQ134" s="42"/>
      <c r="NER134" s="42"/>
      <c r="NES134" s="42"/>
      <c r="NET134" s="42"/>
      <c r="NEU134" s="42"/>
      <c r="NEV134" s="42"/>
      <c r="NEW134" s="42"/>
      <c r="NEX134" s="42"/>
      <c r="NEY134" s="42"/>
      <c r="NEZ134" s="42"/>
      <c r="NFA134" s="42"/>
      <c r="NFB134" s="42"/>
      <c r="NFC134" s="42"/>
      <c r="NFD134" s="42"/>
      <c r="NFE134" s="42"/>
      <c r="NFF134" s="42"/>
      <c r="NFG134" s="42"/>
      <c r="NFH134" s="42"/>
      <c r="NFI134" s="42"/>
      <c r="NFJ134" s="42"/>
      <c r="NFK134" s="42"/>
      <c r="NFL134" s="42"/>
      <c r="NFM134" s="42"/>
      <c r="NFN134" s="42"/>
      <c r="NFO134" s="42"/>
      <c r="NFP134" s="42"/>
      <c r="NFQ134" s="42"/>
      <c r="NFR134" s="42"/>
      <c r="NFS134" s="42"/>
      <c r="NFT134" s="42"/>
      <c r="NFU134" s="42"/>
      <c r="NFV134" s="42"/>
      <c r="NFW134" s="42"/>
      <c r="NFX134" s="42"/>
      <c r="NFY134" s="42"/>
      <c r="NFZ134" s="42"/>
      <c r="NGA134" s="42"/>
      <c r="NGB134" s="42"/>
      <c r="NGC134" s="42"/>
      <c r="NGD134" s="42"/>
      <c r="NGE134" s="42"/>
      <c r="NGF134" s="42"/>
      <c r="NGG134" s="42"/>
      <c r="NGH134" s="42"/>
      <c r="NGI134" s="42"/>
      <c r="NGJ134" s="42"/>
      <c r="NGK134" s="42"/>
      <c r="NGL134" s="42"/>
      <c r="NGM134" s="42"/>
      <c r="NGN134" s="42"/>
      <c r="NGO134" s="42"/>
      <c r="NGP134" s="42"/>
      <c r="NGQ134" s="42"/>
      <c r="NGR134" s="42"/>
      <c r="NGS134" s="42"/>
      <c r="NGT134" s="42"/>
      <c r="NGU134" s="42"/>
      <c r="NGV134" s="42"/>
      <c r="NGW134" s="42"/>
      <c r="NGX134" s="42"/>
      <c r="NGY134" s="42"/>
      <c r="NGZ134" s="42"/>
      <c r="NHA134" s="42"/>
      <c r="NHB134" s="42"/>
      <c r="NHC134" s="42"/>
      <c r="NHD134" s="42"/>
      <c r="NHE134" s="42"/>
      <c r="NHF134" s="42"/>
      <c r="NHG134" s="42"/>
      <c r="NHH134" s="42"/>
      <c r="NHI134" s="42"/>
      <c r="NHJ134" s="42"/>
      <c r="NHK134" s="42"/>
      <c r="NHL134" s="42"/>
      <c r="NHM134" s="42"/>
      <c r="NHN134" s="42"/>
      <c r="NHO134" s="42"/>
      <c r="NHP134" s="42"/>
      <c r="NHQ134" s="42"/>
      <c r="NHR134" s="42"/>
      <c r="NHS134" s="42"/>
      <c r="NHT134" s="42"/>
      <c r="NHU134" s="42"/>
      <c r="NHV134" s="42"/>
      <c r="NHW134" s="42"/>
      <c r="NHX134" s="42"/>
      <c r="NHY134" s="42"/>
      <c r="NHZ134" s="42"/>
      <c r="NIA134" s="42"/>
      <c r="NIB134" s="42"/>
      <c r="NIC134" s="42"/>
      <c r="NID134" s="42"/>
      <c r="NIE134" s="42"/>
      <c r="NIF134" s="42"/>
      <c r="NIG134" s="42"/>
      <c r="NIH134" s="42"/>
      <c r="NII134" s="42"/>
      <c r="NIJ134" s="42"/>
      <c r="NIK134" s="42"/>
      <c r="NIL134" s="42"/>
      <c r="NIM134" s="42"/>
      <c r="NIN134" s="42"/>
      <c r="NIO134" s="42"/>
      <c r="NIP134" s="42"/>
      <c r="NIQ134" s="42"/>
      <c r="NIR134" s="42"/>
      <c r="NIS134" s="42"/>
      <c r="NIT134" s="42"/>
      <c r="NIU134" s="42"/>
      <c r="NIV134" s="42"/>
      <c r="NIW134" s="42"/>
      <c r="NIX134" s="42"/>
      <c r="NIY134" s="42"/>
      <c r="NIZ134" s="42"/>
      <c r="NJA134" s="42"/>
      <c r="NJB134" s="42"/>
      <c r="NJC134" s="42"/>
      <c r="NJD134" s="42"/>
      <c r="NJE134" s="42"/>
      <c r="NJF134" s="42"/>
      <c r="NJG134" s="42"/>
      <c r="NJH134" s="42"/>
      <c r="NJI134" s="42"/>
      <c r="NJJ134" s="42"/>
      <c r="NJK134" s="42"/>
      <c r="NJL134" s="42"/>
      <c r="NJM134" s="42"/>
      <c r="NJN134" s="42"/>
      <c r="NJO134" s="42"/>
      <c r="NJP134" s="42"/>
      <c r="NJQ134" s="42"/>
      <c r="NJR134" s="42"/>
      <c r="NJS134" s="42"/>
      <c r="NJT134" s="42"/>
      <c r="NJU134" s="42"/>
      <c r="NJV134" s="42"/>
      <c r="NJW134" s="42"/>
      <c r="NJX134" s="42"/>
      <c r="NJY134" s="42"/>
      <c r="NJZ134" s="42"/>
      <c r="NKA134" s="42"/>
      <c r="NKB134" s="42"/>
      <c r="NKC134" s="42"/>
      <c r="NKD134" s="42"/>
      <c r="NKE134" s="42"/>
      <c r="NKF134" s="42"/>
      <c r="NKG134" s="42"/>
      <c r="NKH134" s="42"/>
      <c r="NKI134" s="42"/>
      <c r="NKJ134" s="42"/>
      <c r="NKK134" s="42"/>
      <c r="NKL134" s="42"/>
      <c r="NKM134" s="42"/>
      <c r="NKN134" s="42"/>
      <c r="NKO134" s="42"/>
      <c r="NKP134" s="42"/>
      <c r="NKQ134" s="42"/>
      <c r="NKR134" s="42"/>
      <c r="NKS134" s="42"/>
      <c r="NKT134" s="42"/>
      <c r="NKU134" s="42"/>
      <c r="NKV134" s="42"/>
      <c r="NKW134" s="42"/>
      <c r="NKX134" s="42"/>
      <c r="NKY134" s="42"/>
      <c r="NKZ134" s="42"/>
      <c r="NLA134" s="42"/>
      <c r="NLB134" s="42"/>
      <c r="NLC134" s="42"/>
      <c r="NLD134" s="42"/>
      <c r="NLE134" s="42"/>
      <c r="NLF134" s="42"/>
      <c r="NLG134" s="42"/>
      <c r="NLH134" s="42"/>
      <c r="NLI134" s="42"/>
      <c r="NLJ134" s="42"/>
      <c r="NLK134" s="42"/>
      <c r="NLL134" s="42"/>
      <c r="NLM134" s="42"/>
      <c r="NLN134" s="42"/>
      <c r="NLO134" s="42"/>
      <c r="NLP134" s="42"/>
      <c r="NLQ134" s="42"/>
      <c r="NLR134" s="42"/>
      <c r="NLS134" s="42"/>
      <c r="NLT134" s="42"/>
      <c r="NLU134" s="42"/>
      <c r="NLV134" s="42"/>
      <c r="NLW134" s="42"/>
      <c r="NLX134" s="42"/>
      <c r="NLY134" s="42"/>
      <c r="NLZ134" s="42"/>
      <c r="NMA134" s="42"/>
      <c r="NMB134" s="42"/>
      <c r="NMC134" s="42"/>
      <c r="NMD134" s="42"/>
      <c r="NME134" s="42"/>
      <c r="NMF134" s="42"/>
      <c r="NMG134" s="42"/>
      <c r="NMH134" s="42"/>
      <c r="NMI134" s="42"/>
      <c r="NMJ134" s="42"/>
      <c r="NMK134" s="42"/>
      <c r="NML134" s="42"/>
      <c r="NMM134" s="42"/>
      <c r="NMN134" s="42"/>
      <c r="NMO134" s="42"/>
      <c r="NMP134" s="42"/>
      <c r="NMQ134" s="42"/>
      <c r="NMR134" s="42"/>
      <c r="NMS134" s="42"/>
      <c r="NMT134" s="42"/>
      <c r="NMU134" s="42"/>
      <c r="NMV134" s="42"/>
      <c r="NMW134" s="42"/>
      <c r="NMX134" s="42"/>
      <c r="NMY134" s="42"/>
      <c r="NMZ134" s="42"/>
      <c r="NNA134" s="42"/>
      <c r="NNB134" s="42"/>
      <c r="NNC134" s="42"/>
      <c r="NND134" s="42"/>
      <c r="NNE134" s="42"/>
      <c r="NNF134" s="42"/>
      <c r="NNG134" s="42"/>
      <c r="NNH134" s="42"/>
      <c r="NNI134" s="42"/>
      <c r="NNJ134" s="42"/>
      <c r="NNK134" s="42"/>
      <c r="NNL134" s="42"/>
      <c r="NNM134" s="42"/>
      <c r="NNN134" s="42"/>
      <c r="NNO134" s="42"/>
      <c r="NNP134" s="42"/>
      <c r="NNQ134" s="42"/>
      <c r="NNR134" s="42"/>
      <c r="NNS134" s="42"/>
      <c r="NNT134" s="42"/>
      <c r="NNU134" s="42"/>
      <c r="NNV134" s="42"/>
      <c r="NNW134" s="42"/>
      <c r="NNX134" s="42"/>
      <c r="NNY134" s="42"/>
      <c r="NNZ134" s="42"/>
      <c r="NOA134" s="42"/>
      <c r="NOB134" s="42"/>
      <c r="NOC134" s="42"/>
      <c r="NOD134" s="42"/>
      <c r="NOE134" s="42"/>
      <c r="NOF134" s="42"/>
      <c r="NOG134" s="42"/>
      <c r="NOH134" s="42"/>
      <c r="NOI134" s="42"/>
      <c r="NOJ134" s="42"/>
      <c r="NOK134" s="42"/>
      <c r="NOL134" s="42"/>
      <c r="NOM134" s="42"/>
      <c r="NON134" s="42"/>
      <c r="NOO134" s="42"/>
      <c r="NOP134" s="42"/>
      <c r="NOQ134" s="42"/>
      <c r="NOR134" s="42"/>
      <c r="NOS134" s="42"/>
      <c r="NOT134" s="42"/>
      <c r="NOU134" s="42"/>
      <c r="NOV134" s="42"/>
      <c r="NOW134" s="42"/>
      <c r="NOX134" s="42"/>
      <c r="NOY134" s="42"/>
      <c r="NOZ134" s="42"/>
      <c r="NPA134" s="42"/>
      <c r="NPB134" s="42"/>
      <c r="NPC134" s="42"/>
      <c r="NPD134" s="42"/>
      <c r="NPE134" s="42"/>
      <c r="NPF134" s="42"/>
      <c r="NPG134" s="42"/>
      <c r="NPH134" s="42"/>
      <c r="NPI134" s="42"/>
      <c r="NPJ134" s="42"/>
      <c r="NPK134" s="42"/>
      <c r="NPL134" s="42"/>
      <c r="NPM134" s="42"/>
      <c r="NPN134" s="42"/>
      <c r="NPO134" s="42"/>
      <c r="NPP134" s="42"/>
      <c r="NPQ134" s="42"/>
      <c r="NPR134" s="42"/>
      <c r="NPS134" s="42"/>
      <c r="NPT134" s="42"/>
      <c r="NPU134" s="42"/>
      <c r="NPV134" s="42"/>
      <c r="NPW134" s="42"/>
      <c r="NPX134" s="42"/>
      <c r="NPY134" s="42"/>
      <c r="NPZ134" s="42"/>
      <c r="NQA134" s="42"/>
      <c r="NQB134" s="42"/>
      <c r="NQC134" s="42"/>
      <c r="NQD134" s="42"/>
      <c r="NQE134" s="42"/>
      <c r="NQF134" s="42"/>
      <c r="NQG134" s="42"/>
      <c r="NQH134" s="42"/>
      <c r="NQI134" s="42"/>
      <c r="NQJ134" s="42"/>
      <c r="NQK134" s="42"/>
      <c r="NQL134" s="42"/>
      <c r="NQM134" s="42"/>
      <c r="NQN134" s="42"/>
      <c r="NQO134" s="42"/>
      <c r="NQP134" s="42"/>
      <c r="NQQ134" s="42"/>
      <c r="NQR134" s="42"/>
      <c r="NQS134" s="42"/>
      <c r="NQT134" s="42"/>
      <c r="NQU134" s="42"/>
      <c r="NQV134" s="42"/>
      <c r="NQW134" s="42"/>
      <c r="NQX134" s="42"/>
      <c r="NQY134" s="42"/>
      <c r="NQZ134" s="42"/>
      <c r="NRA134" s="42"/>
      <c r="NRB134" s="42"/>
      <c r="NRC134" s="42"/>
      <c r="NRD134" s="42"/>
      <c r="NRE134" s="42"/>
      <c r="NRF134" s="42"/>
      <c r="NRG134" s="42"/>
      <c r="NRH134" s="42"/>
      <c r="NRI134" s="42"/>
      <c r="NRJ134" s="42"/>
      <c r="NRK134" s="42"/>
      <c r="NRL134" s="42"/>
      <c r="NRM134" s="42"/>
      <c r="NRN134" s="42"/>
      <c r="NRO134" s="42"/>
      <c r="NRP134" s="42"/>
      <c r="NRQ134" s="42"/>
      <c r="NRR134" s="42"/>
      <c r="NRS134" s="42"/>
      <c r="NRT134" s="42"/>
      <c r="NRU134" s="42"/>
      <c r="NRV134" s="42"/>
      <c r="NRW134" s="42"/>
      <c r="NRX134" s="42"/>
      <c r="NRY134" s="42"/>
      <c r="NRZ134" s="42"/>
      <c r="NSA134" s="42"/>
      <c r="NSB134" s="42"/>
      <c r="NSC134" s="42"/>
      <c r="NSD134" s="42"/>
      <c r="NSE134" s="42"/>
      <c r="NSF134" s="42"/>
      <c r="NSG134" s="42"/>
      <c r="NSH134" s="42"/>
      <c r="NSI134" s="42"/>
      <c r="NSJ134" s="42"/>
      <c r="NSK134" s="42"/>
      <c r="NSL134" s="42"/>
      <c r="NSM134" s="42"/>
      <c r="NSN134" s="42"/>
      <c r="NSO134" s="42"/>
      <c r="NSP134" s="42"/>
      <c r="NSQ134" s="42"/>
      <c r="NSR134" s="42"/>
      <c r="NSS134" s="42"/>
      <c r="NST134" s="42"/>
      <c r="NSU134" s="42"/>
      <c r="NSV134" s="42"/>
      <c r="NSW134" s="42"/>
      <c r="NSX134" s="42"/>
      <c r="NSY134" s="42"/>
      <c r="NSZ134" s="42"/>
      <c r="NTA134" s="42"/>
      <c r="NTB134" s="42"/>
      <c r="NTC134" s="42"/>
      <c r="NTD134" s="42"/>
      <c r="NTE134" s="42"/>
      <c r="NTF134" s="42"/>
      <c r="NTG134" s="42"/>
      <c r="NTH134" s="42"/>
      <c r="NTI134" s="42"/>
      <c r="NTJ134" s="42"/>
      <c r="NTK134" s="42"/>
      <c r="NTL134" s="42"/>
      <c r="NTM134" s="42"/>
      <c r="NTN134" s="42"/>
      <c r="NTO134" s="42"/>
      <c r="NTP134" s="42"/>
      <c r="NTQ134" s="42"/>
      <c r="NTR134" s="42"/>
      <c r="NTS134" s="42"/>
      <c r="NTT134" s="42"/>
      <c r="NTU134" s="42"/>
      <c r="NTV134" s="42"/>
      <c r="NTW134" s="42"/>
      <c r="NTX134" s="42"/>
      <c r="NTY134" s="42"/>
      <c r="NTZ134" s="42"/>
      <c r="NUA134" s="42"/>
      <c r="NUB134" s="42"/>
      <c r="NUC134" s="42"/>
      <c r="NUD134" s="42"/>
      <c r="NUE134" s="42"/>
      <c r="NUF134" s="42"/>
      <c r="NUG134" s="42"/>
      <c r="NUH134" s="42"/>
      <c r="NUI134" s="42"/>
      <c r="NUJ134" s="42"/>
      <c r="NUK134" s="42"/>
      <c r="NUL134" s="42"/>
      <c r="NUM134" s="42"/>
      <c r="NUN134" s="42"/>
      <c r="NUO134" s="42"/>
      <c r="NUP134" s="42"/>
      <c r="NUQ134" s="42"/>
      <c r="NUR134" s="42"/>
      <c r="NUS134" s="42"/>
      <c r="NUT134" s="42"/>
      <c r="NUU134" s="42"/>
      <c r="NUV134" s="42"/>
      <c r="NUW134" s="42"/>
      <c r="NUX134" s="42"/>
      <c r="NUY134" s="42"/>
      <c r="NUZ134" s="42"/>
      <c r="NVA134" s="42"/>
      <c r="NVB134" s="42"/>
      <c r="NVC134" s="42"/>
      <c r="NVD134" s="42"/>
      <c r="NVE134" s="42"/>
      <c r="NVF134" s="42"/>
      <c r="NVG134" s="42"/>
      <c r="NVH134" s="42"/>
      <c r="NVI134" s="42"/>
      <c r="NVJ134" s="42"/>
      <c r="NVK134" s="42"/>
      <c r="NVL134" s="42"/>
      <c r="NVM134" s="42"/>
      <c r="NVN134" s="42"/>
      <c r="NVO134" s="42"/>
      <c r="NVP134" s="42"/>
      <c r="NVQ134" s="42"/>
      <c r="NVR134" s="42"/>
      <c r="NVS134" s="42"/>
      <c r="NVT134" s="42"/>
      <c r="NVU134" s="42"/>
      <c r="NVV134" s="42"/>
      <c r="NVW134" s="42"/>
      <c r="NVX134" s="42"/>
      <c r="NVY134" s="42"/>
      <c r="NVZ134" s="42"/>
      <c r="NWA134" s="42"/>
      <c r="NWB134" s="42"/>
      <c r="NWC134" s="42"/>
      <c r="NWD134" s="42"/>
      <c r="NWE134" s="42"/>
      <c r="NWF134" s="42"/>
      <c r="NWG134" s="42"/>
      <c r="NWH134" s="42"/>
      <c r="NWI134" s="42"/>
      <c r="NWJ134" s="42"/>
      <c r="NWK134" s="42"/>
      <c r="NWL134" s="42"/>
      <c r="NWM134" s="42"/>
      <c r="NWN134" s="42"/>
      <c r="NWO134" s="42"/>
      <c r="NWP134" s="42"/>
      <c r="NWQ134" s="42"/>
      <c r="NWR134" s="42"/>
      <c r="NWS134" s="42"/>
      <c r="NWT134" s="42"/>
      <c r="NWU134" s="42"/>
      <c r="NWV134" s="42"/>
      <c r="NWW134" s="42"/>
      <c r="NWX134" s="42"/>
      <c r="NWY134" s="42"/>
      <c r="NWZ134" s="42"/>
      <c r="NXA134" s="42"/>
      <c r="NXB134" s="42"/>
      <c r="NXC134" s="42"/>
      <c r="NXD134" s="42"/>
      <c r="NXE134" s="42"/>
      <c r="NXF134" s="42"/>
      <c r="NXG134" s="42"/>
      <c r="NXH134" s="42"/>
      <c r="NXI134" s="42"/>
      <c r="NXJ134" s="42"/>
      <c r="NXK134" s="42"/>
      <c r="NXL134" s="42"/>
      <c r="NXM134" s="42"/>
      <c r="NXN134" s="42"/>
      <c r="NXO134" s="42"/>
      <c r="NXP134" s="42"/>
      <c r="NXQ134" s="42"/>
      <c r="NXR134" s="42"/>
      <c r="NXS134" s="42"/>
      <c r="NXT134" s="42"/>
      <c r="NXU134" s="42"/>
      <c r="NXV134" s="42"/>
      <c r="NXW134" s="42"/>
      <c r="NXX134" s="42"/>
      <c r="NXY134" s="42"/>
      <c r="NXZ134" s="42"/>
      <c r="NYA134" s="42"/>
      <c r="NYB134" s="42"/>
      <c r="NYC134" s="42"/>
      <c r="NYD134" s="42"/>
      <c r="NYE134" s="42"/>
      <c r="NYF134" s="42"/>
      <c r="NYG134" s="42"/>
      <c r="NYH134" s="42"/>
      <c r="NYI134" s="42"/>
      <c r="NYJ134" s="42"/>
      <c r="NYK134" s="42"/>
      <c r="NYL134" s="42"/>
      <c r="NYM134" s="42"/>
      <c r="NYN134" s="42"/>
      <c r="NYO134" s="42"/>
      <c r="NYP134" s="42"/>
      <c r="NYQ134" s="42"/>
      <c r="NYR134" s="42"/>
      <c r="NYS134" s="42"/>
      <c r="NYT134" s="42"/>
      <c r="NYU134" s="42"/>
      <c r="NYV134" s="42"/>
      <c r="NYW134" s="42"/>
      <c r="NYX134" s="42"/>
      <c r="NYY134" s="42"/>
      <c r="NYZ134" s="42"/>
      <c r="NZA134" s="42"/>
      <c r="NZB134" s="42"/>
      <c r="NZC134" s="42"/>
      <c r="NZD134" s="42"/>
      <c r="NZE134" s="42"/>
      <c r="NZF134" s="42"/>
      <c r="NZG134" s="42"/>
      <c r="NZH134" s="42"/>
      <c r="NZI134" s="42"/>
      <c r="NZJ134" s="42"/>
      <c r="NZK134" s="42"/>
      <c r="NZL134" s="42"/>
      <c r="NZM134" s="42"/>
      <c r="NZN134" s="42"/>
      <c r="NZO134" s="42"/>
      <c r="NZP134" s="42"/>
      <c r="NZQ134" s="42"/>
      <c r="NZR134" s="42"/>
      <c r="NZS134" s="42"/>
      <c r="NZT134" s="42"/>
      <c r="NZU134" s="42"/>
      <c r="NZV134" s="42"/>
      <c r="NZW134" s="42"/>
      <c r="NZX134" s="42"/>
      <c r="NZY134" s="42"/>
      <c r="NZZ134" s="42"/>
      <c r="OAA134" s="42"/>
      <c r="OAB134" s="42"/>
      <c r="OAC134" s="42"/>
      <c r="OAD134" s="42"/>
      <c r="OAE134" s="42"/>
      <c r="OAF134" s="42"/>
      <c r="OAG134" s="42"/>
      <c r="OAH134" s="42"/>
      <c r="OAI134" s="42"/>
      <c r="OAJ134" s="42"/>
      <c r="OAK134" s="42"/>
      <c r="OAL134" s="42"/>
      <c r="OAM134" s="42"/>
      <c r="OAN134" s="42"/>
      <c r="OAO134" s="42"/>
      <c r="OAP134" s="42"/>
      <c r="OAQ134" s="42"/>
      <c r="OAR134" s="42"/>
      <c r="OAS134" s="42"/>
      <c r="OAT134" s="42"/>
      <c r="OAU134" s="42"/>
      <c r="OAV134" s="42"/>
      <c r="OAW134" s="42"/>
      <c r="OAX134" s="42"/>
      <c r="OAY134" s="42"/>
      <c r="OAZ134" s="42"/>
      <c r="OBA134" s="42"/>
      <c r="OBB134" s="42"/>
      <c r="OBC134" s="42"/>
      <c r="OBD134" s="42"/>
      <c r="OBE134" s="42"/>
      <c r="OBF134" s="42"/>
      <c r="OBG134" s="42"/>
      <c r="OBH134" s="42"/>
      <c r="OBI134" s="42"/>
      <c r="OBJ134" s="42"/>
      <c r="OBK134" s="42"/>
      <c r="OBL134" s="42"/>
      <c r="OBM134" s="42"/>
      <c r="OBN134" s="42"/>
      <c r="OBO134" s="42"/>
      <c r="OBP134" s="42"/>
      <c r="OBQ134" s="42"/>
      <c r="OBR134" s="42"/>
      <c r="OBS134" s="42"/>
      <c r="OBT134" s="42"/>
      <c r="OBU134" s="42"/>
      <c r="OBV134" s="42"/>
      <c r="OBW134" s="42"/>
      <c r="OBX134" s="42"/>
      <c r="OBY134" s="42"/>
      <c r="OBZ134" s="42"/>
      <c r="OCA134" s="42"/>
      <c r="OCB134" s="42"/>
      <c r="OCC134" s="42"/>
      <c r="OCD134" s="42"/>
      <c r="OCE134" s="42"/>
      <c r="OCF134" s="42"/>
      <c r="OCG134" s="42"/>
      <c r="OCH134" s="42"/>
      <c r="OCI134" s="42"/>
      <c r="OCJ134" s="42"/>
      <c r="OCK134" s="42"/>
      <c r="OCL134" s="42"/>
      <c r="OCM134" s="42"/>
      <c r="OCN134" s="42"/>
      <c r="OCO134" s="42"/>
      <c r="OCP134" s="42"/>
      <c r="OCQ134" s="42"/>
      <c r="OCR134" s="42"/>
      <c r="OCS134" s="42"/>
      <c r="OCT134" s="42"/>
      <c r="OCU134" s="42"/>
      <c r="OCV134" s="42"/>
      <c r="OCW134" s="42"/>
      <c r="OCX134" s="42"/>
      <c r="OCY134" s="42"/>
      <c r="OCZ134" s="42"/>
      <c r="ODA134" s="42"/>
      <c r="ODB134" s="42"/>
      <c r="ODC134" s="42"/>
      <c r="ODD134" s="42"/>
      <c r="ODE134" s="42"/>
      <c r="ODF134" s="42"/>
      <c r="ODG134" s="42"/>
      <c r="ODH134" s="42"/>
      <c r="ODI134" s="42"/>
      <c r="ODJ134" s="42"/>
      <c r="ODK134" s="42"/>
      <c r="ODL134" s="42"/>
      <c r="ODM134" s="42"/>
      <c r="ODN134" s="42"/>
      <c r="ODO134" s="42"/>
      <c r="ODP134" s="42"/>
      <c r="ODQ134" s="42"/>
      <c r="ODR134" s="42"/>
      <c r="ODS134" s="42"/>
      <c r="ODT134" s="42"/>
      <c r="ODU134" s="42"/>
      <c r="ODV134" s="42"/>
      <c r="ODW134" s="42"/>
      <c r="ODX134" s="42"/>
      <c r="ODY134" s="42"/>
      <c r="ODZ134" s="42"/>
      <c r="OEA134" s="42"/>
      <c r="OEB134" s="42"/>
      <c r="OEC134" s="42"/>
      <c r="OED134" s="42"/>
      <c r="OEE134" s="42"/>
      <c r="OEF134" s="42"/>
      <c r="OEG134" s="42"/>
      <c r="OEH134" s="42"/>
      <c r="OEI134" s="42"/>
      <c r="OEJ134" s="42"/>
      <c r="OEK134" s="42"/>
      <c r="OEL134" s="42"/>
      <c r="OEM134" s="42"/>
      <c r="OEN134" s="42"/>
      <c r="OEO134" s="42"/>
      <c r="OEP134" s="42"/>
      <c r="OEQ134" s="42"/>
      <c r="OER134" s="42"/>
      <c r="OES134" s="42"/>
      <c r="OET134" s="42"/>
      <c r="OEU134" s="42"/>
      <c r="OEV134" s="42"/>
      <c r="OEW134" s="42"/>
      <c r="OEX134" s="42"/>
      <c r="OEY134" s="42"/>
      <c r="OEZ134" s="42"/>
      <c r="OFA134" s="42"/>
      <c r="OFB134" s="42"/>
      <c r="OFC134" s="42"/>
      <c r="OFD134" s="42"/>
      <c r="OFE134" s="42"/>
      <c r="OFF134" s="42"/>
      <c r="OFG134" s="42"/>
      <c r="OFH134" s="42"/>
      <c r="OFI134" s="42"/>
      <c r="OFJ134" s="42"/>
      <c r="OFK134" s="42"/>
      <c r="OFL134" s="42"/>
      <c r="OFM134" s="42"/>
      <c r="OFN134" s="42"/>
      <c r="OFO134" s="42"/>
      <c r="OFP134" s="42"/>
      <c r="OFQ134" s="42"/>
      <c r="OFR134" s="42"/>
      <c r="OFS134" s="42"/>
      <c r="OFT134" s="42"/>
      <c r="OFU134" s="42"/>
      <c r="OFV134" s="42"/>
      <c r="OFW134" s="42"/>
      <c r="OFX134" s="42"/>
      <c r="OFY134" s="42"/>
      <c r="OFZ134" s="42"/>
      <c r="OGA134" s="42"/>
      <c r="OGB134" s="42"/>
      <c r="OGC134" s="42"/>
      <c r="OGD134" s="42"/>
      <c r="OGE134" s="42"/>
      <c r="OGF134" s="42"/>
      <c r="OGG134" s="42"/>
      <c r="OGH134" s="42"/>
      <c r="OGI134" s="42"/>
      <c r="OGJ134" s="42"/>
      <c r="OGK134" s="42"/>
      <c r="OGL134" s="42"/>
      <c r="OGM134" s="42"/>
      <c r="OGN134" s="42"/>
      <c r="OGO134" s="42"/>
      <c r="OGP134" s="42"/>
      <c r="OGQ134" s="42"/>
      <c r="OGR134" s="42"/>
      <c r="OGS134" s="42"/>
      <c r="OGT134" s="42"/>
      <c r="OGU134" s="42"/>
      <c r="OGV134" s="42"/>
      <c r="OGW134" s="42"/>
      <c r="OGX134" s="42"/>
      <c r="OGY134" s="42"/>
      <c r="OGZ134" s="42"/>
      <c r="OHA134" s="42"/>
      <c r="OHB134" s="42"/>
      <c r="OHC134" s="42"/>
      <c r="OHD134" s="42"/>
      <c r="OHE134" s="42"/>
      <c r="OHF134" s="42"/>
      <c r="OHG134" s="42"/>
      <c r="OHH134" s="42"/>
      <c r="OHI134" s="42"/>
      <c r="OHJ134" s="42"/>
      <c r="OHK134" s="42"/>
      <c r="OHL134" s="42"/>
      <c r="OHM134" s="42"/>
      <c r="OHN134" s="42"/>
      <c r="OHO134" s="42"/>
      <c r="OHP134" s="42"/>
      <c r="OHQ134" s="42"/>
      <c r="OHR134" s="42"/>
      <c r="OHS134" s="42"/>
      <c r="OHT134" s="42"/>
      <c r="OHU134" s="42"/>
      <c r="OHV134" s="42"/>
      <c r="OHW134" s="42"/>
      <c r="OHX134" s="42"/>
      <c r="OHY134" s="42"/>
      <c r="OHZ134" s="42"/>
      <c r="OIA134" s="42"/>
      <c r="OIB134" s="42"/>
      <c r="OIC134" s="42"/>
      <c r="OID134" s="42"/>
      <c r="OIE134" s="42"/>
      <c r="OIF134" s="42"/>
      <c r="OIG134" s="42"/>
      <c r="OIH134" s="42"/>
      <c r="OII134" s="42"/>
      <c r="OIJ134" s="42"/>
      <c r="OIK134" s="42"/>
      <c r="OIL134" s="42"/>
      <c r="OIM134" s="42"/>
      <c r="OIN134" s="42"/>
      <c r="OIO134" s="42"/>
      <c r="OIP134" s="42"/>
      <c r="OIQ134" s="42"/>
      <c r="OIR134" s="42"/>
      <c r="OIS134" s="42"/>
      <c r="OIT134" s="42"/>
      <c r="OIU134" s="42"/>
      <c r="OIV134" s="42"/>
      <c r="OIW134" s="42"/>
      <c r="OIX134" s="42"/>
      <c r="OIY134" s="42"/>
      <c r="OIZ134" s="42"/>
      <c r="OJA134" s="42"/>
      <c r="OJB134" s="42"/>
      <c r="OJC134" s="42"/>
      <c r="OJD134" s="42"/>
      <c r="OJE134" s="42"/>
      <c r="OJF134" s="42"/>
      <c r="OJG134" s="42"/>
      <c r="OJH134" s="42"/>
      <c r="OJI134" s="42"/>
      <c r="OJJ134" s="42"/>
      <c r="OJK134" s="42"/>
      <c r="OJL134" s="42"/>
      <c r="OJM134" s="42"/>
      <c r="OJN134" s="42"/>
      <c r="OJO134" s="42"/>
      <c r="OJP134" s="42"/>
      <c r="OJQ134" s="42"/>
      <c r="OJR134" s="42"/>
      <c r="OJS134" s="42"/>
      <c r="OJT134" s="42"/>
      <c r="OJU134" s="42"/>
      <c r="OJV134" s="42"/>
      <c r="OJW134" s="42"/>
      <c r="OJX134" s="42"/>
      <c r="OJY134" s="42"/>
      <c r="OJZ134" s="42"/>
      <c r="OKA134" s="42"/>
      <c r="OKB134" s="42"/>
      <c r="OKC134" s="42"/>
      <c r="OKD134" s="42"/>
      <c r="OKE134" s="42"/>
      <c r="OKF134" s="42"/>
      <c r="OKG134" s="42"/>
      <c r="OKH134" s="42"/>
      <c r="OKI134" s="42"/>
      <c r="OKJ134" s="42"/>
      <c r="OKK134" s="42"/>
      <c r="OKL134" s="42"/>
      <c r="OKM134" s="42"/>
      <c r="OKN134" s="42"/>
      <c r="OKO134" s="42"/>
      <c r="OKP134" s="42"/>
      <c r="OKQ134" s="42"/>
      <c r="OKR134" s="42"/>
      <c r="OKS134" s="42"/>
      <c r="OKT134" s="42"/>
      <c r="OKU134" s="42"/>
      <c r="OKV134" s="42"/>
      <c r="OKW134" s="42"/>
      <c r="OKX134" s="42"/>
      <c r="OKY134" s="42"/>
      <c r="OKZ134" s="42"/>
      <c r="OLA134" s="42"/>
      <c r="OLB134" s="42"/>
      <c r="OLC134" s="42"/>
      <c r="OLD134" s="42"/>
      <c r="OLE134" s="42"/>
      <c r="OLF134" s="42"/>
      <c r="OLG134" s="42"/>
      <c r="OLH134" s="42"/>
      <c r="OLI134" s="42"/>
      <c r="OLJ134" s="42"/>
      <c r="OLK134" s="42"/>
      <c r="OLL134" s="42"/>
      <c r="OLM134" s="42"/>
      <c r="OLN134" s="42"/>
      <c r="OLO134" s="42"/>
      <c r="OLP134" s="42"/>
      <c r="OLQ134" s="42"/>
      <c r="OLR134" s="42"/>
      <c r="OLS134" s="42"/>
      <c r="OLT134" s="42"/>
      <c r="OLU134" s="42"/>
      <c r="OLV134" s="42"/>
      <c r="OLW134" s="42"/>
      <c r="OLX134" s="42"/>
      <c r="OLY134" s="42"/>
      <c r="OLZ134" s="42"/>
      <c r="OMA134" s="42"/>
      <c r="OMB134" s="42"/>
      <c r="OMC134" s="42"/>
      <c r="OMD134" s="42"/>
      <c r="OME134" s="42"/>
      <c r="OMF134" s="42"/>
      <c r="OMG134" s="42"/>
      <c r="OMH134" s="42"/>
      <c r="OMI134" s="42"/>
      <c r="OMJ134" s="42"/>
      <c r="OMK134" s="42"/>
      <c r="OML134" s="42"/>
      <c r="OMM134" s="42"/>
      <c r="OMN134" s="42"/>
      <c r="OMO134" s="42"/>
      <c r="OMP134" s="42"/>
      <c r="OMQ134" s="42"/>
      <c r="OMR134" s="42"/>
      <c r="OMS134" s="42"/>
      <c r="OMT134" s="42"/>
      <c r="OMU134" s="42"/>
      <c r="OMV134" s="42"/>
      <c r="OMW134" s="42"/>
      <c r="OMX134" s="42"/>
      <c r="OMY134" s="42"/>
      <c r="OMZ134" s="42"/>
      <c r="ONA134" s="42"/>
      <c r="ONB134" s="42"/>
      <c r="ONC134" s="42"/>
      <c r="OND134" s="42"/>
      <c r="ONE134" s="42"/>
      <c r="ONF134" s="42"/>
      <c r="ONG134" s="42"/>
      <c r="ONH134" s="42"/>
      <c r="ONI134" s="42"/>
      <c r="ONJ134" s="42"/>
      <c r="ONK134" s="42"/>
      <c r="ONL134" s="42"/>
      <c r="ONM134" s="42"/>
      <c r="ONN134" s="42"/>
      <c r="ONO134" s="42"/>
      <c r="ONP134" s="42"/>
      <c r="ONQ134" s="42"/>
      <c r="ONR134" s="42"/>
      <c r="ONS134" s="42"/>
      <c r="ONT134" s="42"/>
      <c r="ONU134" s="42"/>
      <c r="ONV134" s="42"/>
      <c r="ONW134" s="42"/>
      <c r="ONX134" s="42"/>
      <c r="ONY134" s="42"/>
      <c r="ONZ134" s="42"/>
      <c r="OOA134" s="42"/>
      <c r="OOB134" s="42"/>
      <c r="OOC134" s="42"/>
      <c r="OOD134" s="42"/>
      <c r="OOE134" s="42"/>
      <c r="OOF134" s="42"/>
      <c r="OOG134" s="42"/>
      <c r="OOH134" s="42"/>
      <c r="OOI134" s="42"/>
      <c r="OOJ134" s="42"/>
      <c r="OOK134" s="42"/>
      <c r="OOL134" s="42"/>
      <c r="OOM134" s="42"/>
      <c r="OON134" s="42"/>
      <c r="OOO134" s="42"/>
      <c r="OOP134" s="42"/>
      <c r="OOQ134" s="42"/>
      <c r="OOR134" s="42"/>
      <c r="OOS134" s="42"/>
      <c r="OOT134" s="42"/>
      <c r="OOU134" s="42"/>
      <c r="OOV134" s="42"/>
      <c r="OOW134" s="42"/>
      <c r="OOX134" s="42"/>
      <c r="OOY134" s="42"/>
      <c r="OOZ134" s="42"/>
      <c r="OPA134" s="42"/>
      <c r="OPB134" s="42"/>
      <c r="OPC134" s="42"/>
      <c r="OPD134" s="42"/>
      <c r="OPE134" s="42"/>
      <c r="OPF134" s="42"/>
      <c r="OPG134" s="42"/>
      <c r="OPH134" s="42"/>
      <c r="OPI134" s="42"/>
      <c r="OPJ134" s="42"/>
      <c r="OPK134" s="42"/>
      <c r="OPL134" s="42"/>
      <c r="OPM134" s="42"/>
      <c r="OPN134" s="42"/>
      <c r="OPO134" s="42"/>
      <c r="OPP134" s="42"/>
      <c r="OPQ134" s="42"/>
      <c r="OPR134" s="42"/>
      <c r="OPS134" s="42"/>
      <c r="OPT134" s="42"/>
      <c r="OPU134" s="42"/>
      <c r="OPV134" s="42"/>
      <c r="OPW134" s="42"/>
      <c r="OPX134" s="42"/>
      <c r="OPY134" s="42"/>
      <c r="OPZ134" s="42"/>
      <c r="OQA134" s="42"/>
      <c r="OQB134" s="42"/>
      <c r="OQC134" s="42"/>
      <c r="OQD134" s="42"/>
      <c r="OQE134" s="42"/>
      <c r="OQF134" s="42"/>
      <c r="OQG134" s="42"/>
      <c r="OQH134" s="42"/>
      <c r="OQI134" s="42"/>
      <c r="OQJ134" s="42"/>
      <c r="OQK134" s="42"/>
      <c r="OQL134" s="42"/>
      <c r="OQM134" s="42"/>
      <c r="OQN134" s="42"/>
      <c r="OQO134" s="42"/>
      <c r="OQP134" s="42"/>
      <c r="OQQ134" s="42"/>
      <c r="OQR134" s="42"/>
      <c r="OQS134" s="42"/>
      <c r="OQT134" s="42"/>
      <c r="OQU134" s="42"/>
      <c r="OQV134" s="42"/>
      <c r="OQW134" s="42"/>
      <c r="OQX134" s="42"/>
      <c r="OQY134" s="42"/>
      <c r="OQZ134" s="42"/>
      <c r="ORA134" s="42"/>
      <c r="ORB134" s="42"/>
      <c r="ORC134" s="42"/>
      <c r="ORD134" s="42"/>
      <c r="ORE134" s="42"/>
      <c r="ORF134" s="42"/>
      <c r="ORG134" s="42"/>
      <c r="ORH134" s="42"/>
      <c r="ORI134" s="42"/>
      <c r="ORJ134" s="42"/>
      <c r="ORK134" s="42"/>
      <c r="ORL134" s="42"/>
      <c r="ORM134" s="42"/>
      <c r="ORN134" s="42"/>
      <c r="ORO134" s="42"/>
      <c r="ORP134" s="42"/>
      <c r="ORQ134" s="42"/>
      <c r="ORR134" s="42"/>
      <c r="ORS134" s="42"/>
      <c r="ORT134" s="42"/>
      <c r="ORU134" s="42"/>
      <c r="ORV134" s="42"/>
      <c r="ORW134" s="42"/>
      <c r="ORX134" s="42"/>
      <c r="ORY134" s="42"/>
      <c r="ORZ134" s="42"/>
      <c r="OSA134" s="42"/>
      <c r="OSB134" s="42"/>
      <c r="OSC134" s="42"/>
      <c r="OSD134" s="42"/>
      <c r="OSE134" s="42"/>
      <c r="OSF134" s="42"/>
      <c r="OSG134" s="42"/>
      <c r="OSH134" s="42"/>
      <c r="OSI134" s="42"/>
      <c r="OSJ134" s="42"/>
      <c r="OSK134" s="42"/>
      <c r="OSL134" s="42"/>
      <c r="OSM134" s="42"/>
      <c r="OSN134" s="42"/>
      <c r="OSO134" s="42"/>
      <c r="OSP134" s="42"/>
      <c r="OSQ134" s="42"/>
      <c r="OSR134" s="42"/>
      <c r="OSS134" s="42"/>
      <c r="OST134" s="42"/>
      <c r="OSU134" s="42"/>
      <c r="OSV134" s="42"/>
      <c r="OSW134" s="42"/>
      <c r="OSX134" s="42"/>
      <c r="OSY134" s="42"/>
      <c r="OSZ134" s="42"/>
      <c r="OTA134" s="42"/>
      <c r="OTB134" s="42"/>
      <c r="OTC134" s="42"/>
      <c r="OTD134" s="42"/>
      <c r="OTE134" s="42"/>
      <c r="OTF134" s="42"/>
      <c r="OTG134" s="42"/>
      <c r="OTH134" s="42"/>
      <c r="OTI134" s="42"/>
      <c r="OTJ134" s="42"/>
      <c r="OTK134" s="42"/>
      <c r="OTL134" s="42"/>
      <c r="OTM134" s="42"/>
      <c r="OTN134" s="42"/>
      <c r="OTO134" s="42"/>
      <c r="OTP134" s="42"/>
      <c r="OTQ134" s="42"/>
      <c r="OTR134" s="42"/>
      <c r="OTS134" s="42"/>
      <c r="OTT134" s="42"/>
      <c r="OTU134" s="42"/>
      <c r="OTV134" s="42"/>
      <c r="OTW134" s="42"/>
      <c r="OTX134" s="42"/>
      <c r="OTY134" s="42"/>
      <c r="OTZ134" s="42"/>
      <c r="OUA134" s="42"/>
      <c r="OUB134" s="42"/>
      <c r="OUC134" s="42"/>
      <c r="OUD134" s="42"/>
      <c r="OUE134" s="42"/>
      <c r="OUF134" s="42"/>
      <c r="OUG134" s="42"/>
      <c r="OUH134" s="42"/>
      <c r="OUI134" s="42"/>
      <c r="OUJ134" s="42"/>
      <c r="OUK134" s="42"/>
      <c r="OUL134" s="42"/>
      <c r="OUM134" s="42"/>
      <c r="OUN134" s="42"/>
      <c r="OUO134" s="42"/>
      <c r="OUP134" s="42"/>
      <c r="OUQ134" s="42"/>
      <c r="OUR134" s="42"/>
      <c r="OUS134" s="42"/>
      <c r="OUT134" s="42"/>
      <c r="OUU134" s="42"/>
      <c r="OUV134" s="42"/>
      <c r="OUW134" s="42"/>
      <c r="OUX134" s="42"/>
      <c r="OUY134" s="42"/>
      <c r="OUZ134" s="42"/>
      <c r="OVA134" s="42"/>
      <c r="OVB134" s="42"/>
      <c r="OVC134" s="42"/>
      <c r="OVD134" s="42"/>
      <c r="OVE134" s="42"/>
      <c r="OVF134" s="42"/>
      <c r="OVG134" s="42"/>
      <c r="OVH134" s="42"/>
      <c r="OVI134" s="42"/>
      <c r="OVJ134" s="42"/>
      <c r="OVK134" s="42"/>
      <c r="OVL134" s="42"/>
      <c r="OVM134" s="42"/>
      <c r="OVN134" s="42"/>
      <c r="OVO134" s="42"/>
      <c r="OVP134" s="42"/>
      <c r="OVQ134" s="42"/>
      <c r="OVR134" s="42"/>
      <c r="OVS134" s="42"/>
      <c r="OVT134" s="42"/>
      <c r="OVU134" s="42"/>
      <c r="OVV134" s="42"/>
      <c r="OVW134" s="42"/>
      <c r="OVX134" s="42"/>
      <c r="OVY134" s="42"/>
      <c r="OVZ134" s="42"/>
      <c r="OWA134" s="42"/>
      <c r="OWB134" s="42"/>
      <c r="OWC134" s="42"/>
      <c r="OWD134" s="42"/>
      <c r="OWE134" s="42"/>
      <c r="OWF134" s="42"/>
      <c r="OWG134" s="42"/>
      <c r="OWH134" s="42"/>
      <c r="OWI134" s="42"/>
      <c r="OWJ134" s="42"/>
      <c r="OWK134" s="42"/>
      <c r="OWL134" s="42"/>
      <c r="OWM134" s="42"/>
      <c r="OWN134" s="42"/>
      <c r="OWO134" s="42"/>
      <c r="OWP134" s="42"/>
      <c r="OWQ134" s="42"/>
      <c r="OWR134" s="42"/>
      <c r="OWS134" s="42"/>
      <c r="OWT134" s="42"/>
      <c r="OWU134" s="42"/>
      <c r="OWV134" s="42"/>
      <c r="OWW134" s="42"/>
      <c r="OWX134" s="42"/>
      <c r="OWY134" s="42"/>
      <c r="OWZ134" s="42"/>
      <c r="OXA134" s="42"/>
      <c r="OXB134" s="42"/>
      <c r="OXC134" s="42"/>
      <c r="OXD134" s="42"/>
      <c r="OXE134" s="42"/>
      <c r="OXF134" s="42"/>
      <c r="OXG134" s="42"/>
      <c r="OXH134" s="42"/>
      <c r="OXI134" s="42"/>
      <c r="OXJ134" s="42"/>
      <c r="OXK134" s="42"/>
      <c r="OXL134" s="42"/>
      <c r="OXM134" s="42"/>
      <c r="OXN134" s="42"/>
      <c r="OXO134" s="42"/>
      <c r="OXP134" s="42"/>
      <c r="OXQ134" s="42"/>
      <c r="OXR134" s="42"/>
      <c r="OXS134" s="42"/>
      <c r="OXT134" s="42"/>
      <c r="OXU134" s="42"/>
      <c r="OXV134" s="42"/>
      <c r="OXW134" s="42"/>
      <c r="OXX134" s="42"/>
      <c r="OXY134" s="42"/>
      <c r="OXZ134" s="42"/>
      <c r="OYA134" s="42"/>
      <c r="OYB134" s="42"/>
      <c r="OYC134" s="42"/>
      <c r="OYD134" s="42"/>
      <c r="OYE134" s="42"/>
      <c r="OYF134" s="42"/>
      <c r="OYG134" s="42"/>
      <c r="OYH134" s="42"/>
      <c r="OYI134" s="42"/>
      <c r="OYJ134" s="42"/>
      <c r="OYK134" s="42"/>
      <c r="OYL134" s="42"/>
      <c r="OYM134" s="42"/>
      <c r="OYN134" s="42"/>
      <c r="OYO134" s="42"/>
      <c r="OYP134" s="42"/>
      <c r="OYQ134" s="42"/>
      <c r="OYR134" s="42"/>
      <c r="OYS134" s="42"/>
      <c r="OYT134" s="42"/>
      <c r="OYU134" s="42"/>
      <c r="OYV134" s="42"/>
      <c r="OYW134" s="42"/>
      <c r="OYX134" s="42"/>
      <c r="OYY134" s="42"/>
      <c r="OYZ134" s="42"/>
      <c r="OZA134" s="42"/>
      <c r="OZB134" s="42"/>
      <c r="OZC134" s="42"/>
      <c r="OZD134" s="42"/>
      <c r="OZE134" s="42"/>
      <c r="OZF134" s="42"/>
      <c r="OZG134" s="42"/>
      <c r="OZH134" s="42"/>
      <c r="OZI134" s="42"/>
      <c r="OZJ134" s="42"/>
      <c r="OZK134" s="42"/>
      <c r="OZL134" s="42"/>
      <c r="OZM134" s="42"/>
      <c r="OZN134" s="42"/>
      <c r="OZO134" s="42"/>
      <c r="OZP134" s="42"/>
      <c r="OZQ134" s="42"/>
      <c r="OZR134" s="42"/>
      <c r="OZS134" s="42"/>
      <c r="OZT134" s="42"/>
      <c r="OZU134" s="42"/>
      <c r="OZV134" s="42"/>
      <c r="OZW134" s="42"/>
      <c r="OZX134" s="42"/>
      <c r="OZY134" s="42"/>
      <c r="OZZ134" s="42"/>
      <c r="PAA134" s="42"/>
      <c r="PAB134" s="42"/>
      <c r="PAC134" s="42"/>
      <c r="PAD134" s="42"/>
      <c r="PAE134" s="42"/>
      <c r="PAF134" s="42"/>
      <c r="PAG134" s="42"/>
      <c r="PAH134" s="42"/>
      <c r="PAI134" s="42"/>
      <c r="PAJ134" s="42"/>
      <c r="PAK134" s="42"/>
      <c r="PAL134" s="42"/>
      <c r="PAM134" s="42"/>
      <c r="PAN134" s="42"/>
      <c r="PAO134" s="42"/>
      <c r="PAP134" s="42"/>
      <c r="PAQ134" s="42"/>
      <c r="PAR134" s="42"/>
      <c r="PAS134" s="42"/>
      <c r="PAT134" s="42"/>
      <c r="PAU134" s="42"/>
      <c r="PAV134" s="42"/>
      <c r="PAW134" s="42"/>
      <c r="PAX134" s="42"/>
      <c r="PAY134" s="42"/>
      <c r="PAZ134" s="42"/>
      <c r="PBA134" s="42"/>
      <c r="PBB134" s="42"/>
      <c r="PBC134" s="42"/>
      <c r="PBD134" s="42"/>
      <c r="PBE134" s="42"/>
      <c r="PBF134" s="42"/>
      <c r="PBG134" s="42"/>
      <c r="PBH134" s="42"/>
      <c r="PBI134" s="42"/>
      <c r="PBJ134" s="42"/>
      <c r="PBK134" s="42"/>
      <c r="PBL134" s="42"/>
      <c r="PBM134" s="42"/>
      <c r="PBN134" s="42"/>
      <c r="PBO134" s="42"/>
      <c r="PBP134" s="42"/>
      <c r="PBQ134" s="42"/>
      <c r="PBR134" s="42"/>
      <c r="PBS134" s="42"/>
      <c r="PBT134" s="42"/>
      <c r="PBU134" s="42"/>
      <c r="PBV134" s="42"/>
      <c r="PBW134" s="42"/>
      <c r="PBX134" s="42"/>
      <c r="PBY134" s="42"/>
      <c r="PBZ134" s="42"/>
      <c r="PCA134" s="42"/>
      <c r="PCB134" s="42"/>
      <c r="PCC134" s="42"/>
      <c r="PCD134" s="42"/>
      <c r="PCE134" s="42"/>
      <c r="PCF134" s="42"/>
      <c r="PCG134" s="42"/>
      <c r="PCH134" s="42"/>
      <c r="PCI134" s="42"/>
      <c r="PCJ134" s="42"/>
      <c r="PCK134" s="42"/>
      <c r="PCL134" s="42"/>
      <c r="PCM134" s="42"/>
      <c r="PCN134" s="42"/>
      <c r="PCO134" s="42"/>
      <c r="PCP134" s="42"/>
      <c r="PCQ134" s="42"/>
      <c r="PCR134" s="42"/>
      <c r="PCS134" s="42"/>
      <c r="PCT134" s="42"/>
      <c r="PCU134" s="42"/>
      <c r="PCV134" s="42"/>
      <c r="PCW134" s="42"/>
      <c r="PCX134" s="42"/>
      <c r="PCY134" s="42"/>
      <c r="PCZ134" s="42"/>
      <c r="PDA134" s="42"/>
      <c r="PDB134" s="42"/>
      <c r="PDC134" s="42"/>
      <c r="PDD134" s="42"/>
      <c r="PDE134" s="42"/>
      <c r="PDF134" s="42"/>
      <c r="PDG134" s="42"/>
      <c r="PDH134" s="42"/>
      <c r="PDI134" s="42"/>
      <c r="PDJ134" s="42"/>
      <c r="PDK134" s="42"/>
      <c r="PDL134" s="42"/>
      <c r="PDM134" s="42"/>
      <c r="PDN134" s="42"/>
      <c r="PDO134" s="42"/>
      <c r="PDP134" s="42"/>
      <c r="PDQ134" s="42"/>
      <c r="PDR134" s="42"/>
      <c r="PDS134" s="42"/>
      <c r="PDT134" s="42"/>
      <c r="PDU134" s="42"/>
      <c r="PDV134" s="42"/>
      <c r="PDW134" s="42"/>
      <c r="PDX134" s="42"/>
      <c r="PDY134" s="42"/>
      <c r="PDZ134" s="42"/>
      <c r="PEA134" s="42"/>
      <c r="PEB134" s="42"/>
      <c r="PEC134" s="42"/>
      <c r="PED134" s="42"/>
      <c r="PEE134" s="42"/>
      <c r="PEF134" s="42"/>
      <c r="PEG134" s="42"/>
      <c r="PEH134" s="42"/>
      <c r="PEI134" s="42"/>
      <c r="PEJ134" s="42"/>
      <c r="PEK134" s="42"/>
      <c r="PEL134" s="42"/>
      <c r="PEM134" s="42"/>
      <c r="PEN134" s="42"/>
      <c r="PEO134" s="42"/>
      <c r="PEP134" s="42"/>
      <c r="PEQ134" s="42"/>
      <c r="PER134" s="42"/>
      <c r="PES134" s="42"/>
      <c r="PET134" s="42"/>
      <c r="PEU134" s="42"/>
      <c r="PEV134" s="42"/>
      <c r="PEW134" s="42"/>
      <c r="PEX134" s="42"/>
      <c r="PEY134" s="42"/>
      <c r="PEZ134" s="42"/>
      <c r="PFA134" s="42"/>
      <c r="PFB134" s="42"/>
      <c r="PFC134" s="42"/>
      <c r="PFD134" s="42"/>
      <c r="PFE134" s="42"/>
      <c r="PFF134" s="42"/>
      <c r="PFG134" s="42"/>
      <c r="PFH134" s="42"/>
      <c r="PFI134" s="42"/>
      <c r="PFJ134" s="42"/>
      <c r="PFK134" s="42"/>
      <c r="PFL134" s="42"/>
      <c r="PFM134" s="42"/>
      <c r="PFN134" s="42"/>
      <c r="PFO134" s="42"/>
      <c r="PFP134" s="42"/>
      <c r="PFQ134" s="42"/>
      <c r="PFR134" s="42"/>
      <c r="PFS134" s="42"/>
      <c r="PFT134" s="42"/>
      <c r="PFU134" s="42"/>
      <c r="PFV134" s="42"/>
      <c r="PFW134" s="42"/>
      <c r="PFX134" s="42"/>
      <c r="PFY134" s="42"/>
      <c r="PFZ134" s="42"/>
      <c r="PGA134" s="42"/>
      <c r="PGB134" s="42"/>
      <c r="PGC134" s="42"/>
      <c r="PGD134" s="42"/>
      <c r="PGE134" s="42"/>
      <c r="PGF134" s="42"/>
      <c r="PGG134" s="42"/>
      <c r="PGH134" s="42"/>
      <c r="PGI134" s="42"/>
      <c r="PGJ134" s="42"/>
      <c r="PGK134" s="42"/>
      <c r="PGL134" s="42"/>
      <c r="PGM134" s="42"/>
      <c r="PGN134" s="42"/>
      <c r="PGO134" s="42"/>
      <c r="PGP134" s="42"/>
      <c r="PGQ134" s="42"/>
      <c r="PGR134" s="42"/>
      <c r="PGS134" s="42"/>
      <c r="PGT134" s="42"/>
      <c r="PGU134" s="42"/>
      <c r="PGV134" s="42"/>
      <c r="PGW134" s="42"/>
      <c r="PGX134" s="42"/>
      <c r="PGY134" s="42"/>
      <c r="PGZ134" s="42"/>
      <c r="PHA134" s="42"/>
      <c r="PHB134" s="42"/>
      <c r="PHC134" s="42"/>
      <c r="PHD134" s="42"/>
      <c r="PHE134" s="42"/>
      <c r="PHF134" s="42"/>
      <c r="PHG134" s="42"/>
      <c r="PHH134" s="42"/>
      <c r="PHI134" s="42"/>
      <c r="PHJ134" s="42"/>
      <c r="PHK134" s="42"/>
      <c r="PHL134" s="42"/>
      <c r="PHM134" s="42"/>
      <c r="PHN134" s="42"/>
      <c r="PHO134" s="42"/>
      <c r="PHP134" s="42"/>
      <c r="PHQ134" s="42"/>
      <c r="PHR134" s="42"/>
      <c r="PHS134" s="42"/>
      <c r="PHT134" s="42"/>
      <c r="PHU134" s="42"/>
      <c r="PHV134" s="42"/>
      <c r="PHW134" s="42"/>
      <c r="PHX134" s="42"/>
      <c r="PHY134" s="42"/>
      <c r="PHZ134" s="42"/>
      <c r="PIA134" s="42"/>
      <c r="PIB134" s="42"/>
      <c r="PIC134" s="42"/>
      <c r="PID134" s="42"/>
      <c r="PIE134" s="42"/>
      <c r="PIF134" s="42"/>
      <c r="PIG134" s="42"/>
      <c r="PIH134" s="42"/>
      <c r="PII134" s="42"/>
      <c r="PIJ134" s="42"/>
      <c r="PIK134" s="42"/>
      <c r="PIL134" s="42"/>
      <c r="PIM134" s="42"/>
      <c r="PIN134" s="42"/>
      <c r="PIO134" s="42"/>
      <c r="PIP134" s="42"/>
      <c r="PIQ134" s="42"/>
      <c r="PIR134" s="42"/>
      <c r="PIS134" s="42"/>
      <c r="PIT134" s="42"/>
      <c r="PIU134" s="42"/>
      <c r="PIV134" s="42"/>
      <c r="PIW134" s="42"/>
      <c r="PIX134" s="42"/>
      <c r="PIY134" s="42"/>
      <c r="PIZ134" s="42"/>
      <c r="PJA134" s="42"/>
      <c r="PJB134" s="42"/>
      <c r="PJC134" s="42"/>
      <c r="PJD134" s="42"/>
      <c r="PJE134" s="42"/>
      <c r="PJF134" s="42"/>
      <c r="PJG134" s="42"/>
      <c r="PJH134" s="42"/>
      <c r="PJI134" s="42"/>
      <c r="PJJ134" s="42"/>
      <c r="PJK134" s="42"/>
      <c r="PJL134" s="42"/>
      <c r="PJM134" s="42"/>
      <c r="PJN134" s="42"/>
      <c r="PJO134" s="42"/>
      <c r="PJP134" s="42"/>
      <c r="PJQ134" s="42"/>
      <c r="PJR134" s="42"/>
      <c r="PJS134" s="42"/>
      <c r="PJT134" s="42"/>
      <c r="PJU134" s="42"/>
      <c r="PJV134" s="42"/>
      <c r="PJW134" s="42"/>
      <c r="PJX134" s="42"/>
      <c r="PJY134" s="42"/>
      <c r="PJZ134" s="42"/>
      <c r="PKA134" s="42"/>
      <c r="PKB134" s="42"/>
      <c r="PKC134" s="42"/>
      <c r="PKD134" s="42"/>
      <c r="PKE134" s="42"/>
      <c r="PKF134" s="42"/>
      <c r="PKG134" s="42"/>
      <c r="PKH134" s="42"/>
      <c r="PKI134" s="42"/>
      <c r="PKJ134" s="42"/>
      <c r="PKK134" s="42"/>
      <c r="PKL134" s="42"/>
      <c r="PKM134" s="42"/>
      <c r="PKN134" s="42"/>
      <c r="PKO134" s="42"/>
      <c r="PKP134" s="42"/>
      <c r="PKQ134" s="42"/>
      <c r="PKR134" s="42"/>
      <c r="PKS134" s="42"/>
      <c r="PKT134" s="42"/>
      <c r="PKU134" s="42"/>
      <c r="PKV134" s="42"/>
      <c r="PKW134" s="42"/>
      <c r="PKX134" s="42"/>
      <c r="PKY134" s="42"/>
      <c r="PKZ134" s="42"/>
      <c r="PLA134" s="42"/>
      <c r="PLB134" s="42"/>
      <c r="PLC134" s="42"/>
      <c r="PLD134" s="42"/>
      <c r="PLE134" s="42"/>
      <c r="PLF134" s="42"/>
      <c r="PLG134" s="42"/>
      <c r="PLH134" s="42"/>
      <c r="PLI134" s="42"/>
      <c r="PLJ134" s="42"/>
      <c r="PLK134" s="42"/>
      <c r="PLL134" s="42"/>
      <c r="PLM134" s="42"/>
      <c r="PLN134" s="42"/>
      <c r="PLO134" s="42"/>
      <c r="PLP134" s="42"/>
      <c r="PLQ134" s="42"/>
      <c r="PLR134" s="42"/>
      <c r="PLS134" s="42"/>
      <c r="PLT134" s="42"/>
      <c r="PLU134" s="42"/>
      <c r="PLV134" s="42"/>
      <c r="PLW134" s="42"/>
      <c r="PLX134" s="42"/>
      <c r="PLY134" s="42"/>
      <c r="PLZ134" s="42"/>
      <c r="PMA134" s="42"/>
      <c r="PMB134" s="42"/>
      <c r="PMC134" s="42"/>
      <c r="PMD134" s="42"/>
      <c r="PME134" s="42"/>
      <c r="PMF134" s="42"/>
      <c r="PMG134" s="42"/>
      <c r="PMH134" s="42"/>
      <c r="PMI134" s="42"/>
      <c r="PMJ134" s="42"/>
      <c r="PMK134" s="42"/>
      <c r="PML134" s="42"/>
      <c r="PMM134" s="42"/>
      <c r="PMN134" s="42"/>
      <c r="PMO134" s="42"/>
      <c r="PMP134" s="42"/>
      <c r="PMQ134" s="42"/>
      <c r="PMR134" s="42"/>
      <c r="PMS134" s="42"/>
      <c r="PMT134" s="42"/>
      <c r="PMU134" s="42"/>
      <c r="PMV134" s="42"/>
      <c r="PMW134" s="42"/>
      <c r="PMX134" s="42"/>
      <c r="PMY134" s="42"/>
      <c r="PMZ134" s="42"/>
      <c r="PNA134" s="42"/>
      <c r="PNB134" s="42"/>
      <c r="PNC134" s="42"/>
      <c r="PND134" s="42"/>
      <c r="PNE134" s="42"/>
      <c r="PNF134" s="42"/>
      <c r="PNG134" s="42"/>
      <c r="PNH134" s="42"/>
      <c r="PNI134" s="42"/>
      <c r="PNJ134" s="42"/>
      <c r="PNK134" s="42"/>
      <c r="PNL134" s="42"/>
      <c r="PNM134" s="42"/>
      <c r="PNN134" s="42"/>
      <c r="PNO134" s="42"/>
      <c r="PNP134" s="42"/>
      <c r="PNQ134" s="42"/>
      <c r="PNR134" s="42"/>
      <c r="PNS134" s="42"/>
      <c r="PNT134" s="42"/>
      <c r="PNU134" s="42"/>
      <c r="PNV134" s="42"/>
      <c r="PNW134" s="42"/>
      <c r="PNX134" s="42"/>
      <c r="PNY134" s="42"/>
      <c r="PNZ134" s="42"/>
      <c r="POA134" s="42"/>
      <c r="POB134" s="42"/>
      <c r="POC134" s="42"/>
      <c r="POD134" s="42"/>
      <c r="POE134" s="42"/>
      <c r="POF134" s="42"/>
      <c r="POG134" s="42"/>
      <c r="POH134" s="42"/>
      <c r="POI134" s="42"/>
      <c r="POJ134" s="42"/>
      <c r="POK134" s="42"/>
      <c r="POL134" s="42"/>
      <c r="POM134" s="42"/>
      <c r="PON134" s="42"/>
      <c r="POO134" s="42"/>
      <c r="POP134" s="42"/>
      <c r="POQ134" s="42"/>
      <c r="POR134" s="42"/>
      <c r="POS134" s="42"/>
      <c r="POT134" s="42"/>
      <c r="POU134" s="42"/>
      <c r="POV134" s="42"/>
      <c r="POW134" s="42"/>
      <c r="POX134" s="42"/>
      <c r="POY134" s="42"/>
      <c r="POZ134" s="42"/>
      <c r="PPA134" s="42"/>
      <c r="PPB134" s="42"/>
      <c r="PPC134" s="42"/>
      <c r="PPD134" s="42"/>
      <c r="PPE134" s="42"/>
      <c r="PPF134" s="42"/>
      <c r="PPG134" s="42"/>
      <c r="PPH134" s="42"/>
      <c r="PPI134" s="42"/>
      <c r="PPJ134" s="42"/>
      <c r="PPK134" s="42"/>
      <c r="PPL134" s="42"/>
      <c r="PPM134" s="42"/>
      <c r="PPN134" s="42"/>
      <c r="PPO134" s="42"/>
      <c r="PPP134" s="42"/>
      <c r="PPQ134" s="42"/>
      <c r="PPR134" s="42"/>
      <c r="PPS134" s="42"/>
      <c r="PPT134" s="42"/>
      <c r="PPU134" s="42"/>
      <c r="PPV134" s="42"/>
      <c r="PPW134" s="42"/>
      <c r="PPX134" s="42"/>
      <c r="PPY134" s="42"/>
      <c r="PPZ134" s="42"/>
      <c r="PQA134" s="42"/>
      <c r="PQB134" s="42"/>
      <c r="PQC134" s="42"/>
      <c r="PQD134" s="42"/>
      <c r="PQE134" s="42"/>
      <c r="PQF134" s="42"/>
      <c r="PQG134" s="42"/>
      <c r="PQH134" s="42"/>
      <c r="PQI134" s="42"/>
      <c r="PQJ134" s="42"/>
      <c r="PQK134" s="42"/>
      <c r="PQL134" s="42"/>
      <c r="PQM134" s="42"/>
      <c r="PQN134" s="42"/>
      <c r="PQO134" s="42"/>
      <c r="PQP134" s="42"/>
      <c r="PQQ134" s="42"/>
      <c r="PQR134" s="42"/>
      <c r="PQS134" s="42"/>
      <c r="PQT134" s="42"/>
      <c r="PQU134" s="42"/>
      <c r="PQV134" s="42"/>
      <c r="PQW134" s="42"/>
      <c r="PQX134" s="42"/>
      <c r="PQY134" s="42"/>
      <c r="PQZ134" s="42"/>
      <c r="PRA134" s="42"/>
      <c r="PRB134" s="42"/>
      <c r="PRC134" s="42"/>
      <c r="PRD134" s="42"/>
      <c r="PRE134" s="42"/>
      <c r="PRF134" s="42"/>
      <c r="PRG134" s="42"/>
      <c r="PRH134" s="42"/>
      <c r="PRI134" s="42"/>
      <c r="PRJ134" s="42"/>
      <c r="PRK134" s="42"/>
      <c r="PRL134" s="42"/>
      <c r="PRM134" s="42"/>
      <c r="PRN134" s="42"/>
      <c r="PRO134" s="42"/>
      <c r="PRP134" s="42"/>
      <c r="PRQ134" s="42"/>
      <c r="PRR134" s="42"/>
      <c r="PRS134" s="42"/>
      <c r="PRT134" s="42"/>
      <c r="PRU134" s="42"/>
      <c r="PRV134" s="42"/>
      <c r="PRW134" s="42"/>
      <c r="PRX134" s="42"/>
      <c r="PRY134" s="42"/>
      <c r="PRZ134" s="42"/>
      <c r="PSA134" s="42"/>
      <c r="PSB134" s="42"/>
      <c r="PSC134" s="42"/>
      <c r="PSD134" s="42"/>
      <c r="PSE134" s="42"/>
      <c r="PSF134" s="42"/>
      <c r="PSG134" s="42"/>
      <c r="PSH134" s="42"/>
      <c r="PSI134" s="42"/>
      <c r="PSJ134" s="42"/>
      <c r="PSK134" s="42"/>
      <c r="PSL134" s="42"/>
      <c r="PSM134" s="42"/>
      <c r="PSN134" s="42"/>
      <c r="PSO134" s="42"/>
      <c r="PSP134" s="42"/>
      <c r="PSQ134" s="42"/>
      <c r="PSR134" s="42"/>
      <c r="PSS134" s="42"/>
      <c r="PST134" s="42"/>
      <c r="PSU134" s="42"/>
      <c r="PSV134" s="42"/>
      <c r="PSW134" s="42"/>
      <c r="PSX134" s="42"/>
      <c r="PSY134" s="42"/>
      <c r="PSZ134" s="42"/>
      <c r="PTA134" s="42"/>
      <c r="PTB134" s="42"/>
      <c r="PTC134" s="42"/>
      <c r="PTD134" s="42"/>
      <c r="PTE134" s="42"/>
      <c r="PTF134" s="42"/>
      <c r="PTG134" s="42"/>
      <c r="PTH134" s="42"/>
      <c r="PTI134" s="42"/>
      <c r="PTJ134" s="42"/>
      <c r="PTK134" s="42"/>
      <c r="PTL134" s="42"/>
      <c r="PTM134" s="42"/>
      <c r="PTN134" s="42"/>
      <c r="PTO134" s="42"/>
      <c r="PTP134" s="42"/>
      <c r="PTQ134" s="42"/>
      <c r="PTR134" s="42"/>
      <c r="PTS134" s="42"/>
      <c r="PTT134" s="42"/>
      <c r="PTU134" s="42"/>
      <c r="PTV134" s="42"/>
      <c r="PTW134" s="42"/>
      <c r="PTX134" s="42"/>
      <c r="PTY134" s="42"/>
      <c r="PTZ134" s="42"/>
      <c r="PUA134" s="42"/>
      <c r="PUB134" s="42"/>
      <c r="PUC134" s="42"/>
      <c r="PUD134" s="42"/>
      <c r="PUE134" s="42"/>
      <c r="PUF134" s="42"/>
      <c r="PUG134" s="42"/>
      <c r="PUH134" s="42"/>
      <c r="PUI134" s="42"/>
      <c r="PUJ134" s="42"/>
      <c r="PUK134" s="42"/>
      <c r="PUL134" s="42"/>
      <c r="PUM134" s="42"/>
      <c r="PUN134" s="42"/>
      <c r="PUO134" s="42"/>
      <c r="PUP134" s="42"/>
      <c r="PUQ134" s="42"/>
      <c r="PUR134" s="42"/>
      <c r="PUS134" s="42"/>
      <c r="PUT134" s="42"/>
      <c r="PUU134" s="42"/>
      <c r="PUV134" s="42"/>
      <c r="PUW134" s="42"/>
      <c r="PUX134" s="42"/>
      <c r="PUY134" s="42"/>
      <c r="PUZ134" s="42"/>
      <c r="PVA134" s="42"/>
      <c r="PVB134" s="42"/>
      <c r="PVC134" s="42"/>
      <c r="PVD134" s="42"/>
      <c r="PVE134" s="42"/>
      <c r="PVF134" s="42"/>
      <c r="PVG134" s="42"/>
      <c r="PVH134" s="42"/>
      <c r="PVI134" s="42"/>
      <c r="PVJ134" s="42"/>
      <c r="PVK134" s="42"/>
      <c r="PVL134" s="42"/>
      <c r="PVM134" s="42"/>
      <c r="PVN134" s="42"/>
      <c r="PVO134" s="42"/>
      <c r="PVP134" s="42"/>
      <c r="PVQ134" s="42"/>
      <c r="PVR134" s="42"/>
      <c r="PVS134" s="42"/>
      <c r="PVT134" s="42"/>
      <c r="PVU134" s="42"/>
      <c r="PVV134" s="42"/>
      <c r="PVW134" s="42"/>
      <c r="PVX134" s="42"/>
      <c r="PVY134" s="42"/>
      <c r="PVZ134" s="42"/>
      <c r="PWA134" s="42"/>
      <c r="PWB134" s="42"/>
      <c r="PWC134" s="42"/>
      <c r="PWD134" s="42"/>
      <c r="PWE134" s="42"/>
      <c r="PWF134" s="42"/>
      <c r="PWG134" s="42"/>
      <c r="PWH134" s="42"/>
      <c r="PWI134" s="42"/>
      <c r="PWJ134" s="42"/>
      <c r="PWK134" s="42"/>
      <c r="PWL134" s="42"/>
      <c r="PWM134" s="42"/>
      <c r="PWN134" s="42"/>
      <c r="PWO134" s="42"/>
      <c r="PWP134" s="42"/>
      <c r="PWQ134" s="42"/>
      <c r="PWR134" s="42"/>
      <c r="PWS134" s="42"/>
      <c r="PWT134" s="42"/>
      <c r="PWU134" s="42"/>
      <c r="PWV134" s="42"/>
      <c r="PWW134" s="42"/>
      <c r="PWX134" s="42"/>
      <c r="PWY134" s="42"/>
      <c r="PWZ134" s="42"/>
      <c r="PXA134" s="42"/>
      <c r="PXB134" s="42"/>
      <c r="PXC134" s="42"/>
      <c r="PXD134" s="42"/>
      <c r="PXE134" s="42"/>
      <c r="PXF134" s="42"/>
      <c r="PXG134" s="42"/>
      <c r="PXH134" s="42"/>
      <c r="PXI134" s="42"/>
      <c r="PXJ134" s="42"/>
      <c r="PXK134" s="42"/>
      <c r="PXL134" s="42"/>
      <c r="PXM134" s="42"/>
      <c r="PXN134" s="42"/>
      <c r="PXO134" s="42"/>
      <c r="PXP134" s="42"/>
      <c r="PXQ134" s="42"/>
      <c r="PXR134" s="42"/>
      <c r="PXS134" s="42"/>
      <c r="PXT134" s="42"/>
      <c r="PXU134" s="42"/>
      <c r="PXV134" s="42"/>
      <c r="PXW134" s="42"/>
      <c r="PXX134" s="42"/>
      <c r="PXY134" s="42"/>
      <c r="PXZ134" s="42"/>
      <c r="PYA134" s="42"/>
      <c r="PYB134" s="42"/>
      <c r="PYC134" s="42"/>
      <c r="PYD134" s="42"/>
      <c r="PYE134" s="42"/>
      <c r="PYF134" s="42"/>
      <c r="PYG134" s="42"/>
      <c r="PYH134" s="42"/>
      <c r="PYI134" s="42"/>
      <c r="PYJ134" s="42"/>
      <c r="PYK134" s="42"/>
      <c r="PYL134" s="42"/>
      <c r="PYM134" s="42"/>
      <c r="PYN134" s="42"/>
      <c r="PYO134" s="42"/>
      <c r="PYP134" s="42"/>
      <c r="PYQ134" s="42"/>
      <c r="PYR134" s="42"/>
      <c r="PYS134" s="42"/>
      <c r="PYT134" s="42"/>
      <c r="PYU134" s="42"/>
      <c r="PYV134" s="42"/>
      <c r="PYW134" s="42"/>
      <c r="PYX134" s="42"/>
      <c r="PYY134" s="42"/>
      <c r="PYZ134" s="42"/>
      <c r="PZA134" s="42"/>
      <c r="PZB134" s="42"/>
      <c r="PZC134" s="42"/>
      <c r="PZD134" s="42"/>
      <c r="PZE134" s="42"/>
      <c r="PZF134" s="42"/>
      <c r="PZG134" s="42"/>
      <c r="PZH134" s="42"/>
      <c r="PZI134" s="42"/>
      <c r="PZJ134" s="42"/>
      <c r="PZK134" s="42"/>
      <c r="PZL134" s="42"/>
      <c r="PZM134" s="42"/>
      <c r="PZN134" s="42"/>
      <c r="PZO134" s="42"/>
      <c r="PZP134" s="42"/>
      <c r="PZQ134" s="42"/>
      <c r="PZR134" s="42"/>
      <c r="PZS134" s="42"/>
      <c r="PZT134" s="42"/>
      <c r="PZU134" s="42"/>
      <c r="PZV134" s="42"/>
      <c r="PZW134" s="42"/>
      <c r="PZX134" s="42"/>
      <c r="PZY134" s="42"/>
      <c r="PZZ134" s="42"/>
      <c r="QAA134" s="42"/>
      <c r="QAB134" s="42"/>
      <c r="QAC134" s="42"/>
      <c r="QAD134" s="42"/>
      <c r="QAE134" s="42"/>
      <c r="QAF134" s="42"/>
      <c r="QAG134" s="42"/>
      <c r="QAH134" s="42"/>
      <c r="QAI134" s="42"/>
      <c r="QAJ134" s="42"/>
      <c r="QAK134" s="42"/>
      <c r="QAL134" s="42"/>
      <c r="QAM134" s="42"/>
      <c r="QAN134" s="42"/>
      <c r="QAO134" s="42"/>
      <c r="QAP134" s="42"/>
      <c r="QAQ134" s="42"/>
      <c r="QAR134" s="42"/>
      <c r="QAS134" s="42"/>
      <c r="QAT134" s="42"/>
      <c r="QAU134" s="42"/>
      <c r="QAV134" s="42"/>
      <c r="QAW134" s="42"/>
      <c r="QAX134" s="42"/>
      <c r="QAY134" s="42"/>
      <c r="QAZ134" s="42"/>
      <c r="QBA134" s="42"/>
      <c r="QBB134" s="42"/>
      <c r="QBC134" s="42"/>
      <c r="QBD134" s="42"/>
      <c r="QBE134" s="42"/>
      <c r="QBF134" s="42"/>
      <c r="QBG134" s="42"/>
      <c r="QBH134" s="42"/>
      <c r="QBI134" s="42"/>
      <c r="QBJ134" s="42"/>
      <c r="QBK134" s="42"/>
      <c r="QBL134" s="42"/>
      <c r="QBM134" s="42"/>
      <c r="QBN134" s="42"/>
      <c r="QBO134" s="42"/>
      <c r="QBP134" s="42"/>
      <c r="QBQ134" s="42"/>
      <c r="QBR134" s="42"/>
      <c r="QBS134" s="42"/>
      <c r="QBT134" s="42"/>
      <c r="QBU134" s="42"/>
      <c r="QBV134" s="42"/>
      <c r="QBW134" s="42"/>
      <c r="QBX134" s="42"/>
      <c r="QBY134" s="42"/>
      <c r="QBZ134" s="42"/>
      <c r="QCA134" s="42"/>
      <c r="QCB134" s="42"/>
      <c r="QCC134" s="42"/>
      <c r="QCD134" s="42"/>
      <c r="QCE134" s="42"/>
      <c r="QCF134" s="42"/>
      <c r="QCG134" s="42"/>
      <c r="QCH134" s="42"/>
      <c r="QCI134" s="42"/>
      <c r="QCJ134" s="42"/>
      <c r="QCK134" s="42"/>
      <c r="QCL134" s="42"/>
      <c r="QCM134" s="42"/>
      <c r="QCN134" s="42"/>
      <c r="QCO134" s="42"/>
      <c r="QCP134" s="42"/>
      <c r="QCQ134" s="42"/>
      <c r="QCR134" s="42"/>
      <c r="QCS134" s="42"/>
      <c r="QCT134" s="42"/>
      <c r="QCU134" s="42"/>
      <c r="QCV134" s="42"/>
      <c r="QCW134" s="42"/>
      <c r="QCX134" s="42"/>
      <c r="QCY134" s="42"/>
      <c r="QCZ134" s="42"/>
      <c r="QDA134" s="42"/>
      <c r="QDB134" s="42"/>
      <c r="QDC134" s="42"/>
      <c r="QDD134" s="42"/>
      <c r="QDE134" s="42"/>
      <c r="QDF134" s="42"/>
      <c r="QDG134" s="42"/>
      <c r="QDH134" s="42"/>
      <c r="QDI134" s="42"/>
      <c r="QDJ134" s="42"/>
      <c r="QDK134" s="42"/>
      <c r="QDL134" s="42"/>
      <c r="QDM134" s="42"/>
      <c r="QDN134" s="42"/>
      <c r="QDO134" s="42"/>
      <c r="QDP134" s="42"/>
      <c r="QDQ134" s="42"/>
      <c r="QDR134" s="42"/>
      <c r="QDS134" s="42"/>
      <c r="QDT134" s="42"/>
      <c r="QDU134" s="42"/>
      <c r="QDV134" s="42"/>
      <c r="QDW134" s="42"/>
      <c r="QDX134" s="42"/>
      <c r="QDY134" s="42"/>
      <c r="QDZ134" s="42"/>
      <c r="QEA134" s="42"/>
      <c r="QEB134" s="42"/>
      <c r="QEC134" s="42"/>
      <c r="QED134" s="42"/>
      <c r="QEE134" s="42"/>
      <c r="QEF134" s="42"/>
      <c r="QEG134" s="42"/>
      <c r="QEH134" s="42"/>
      <c r="QEI134" s="42"/>
      <c r="QEJ134" s="42"/>
      <c r="QEK134" s="42"/>
      <c r="QEL134" s="42"/>
      <c r="QEM134" s="42"/>
      <c r="QEN134" s="42"/>
      <c r="QEO134" s="42"/>
      <c r="QEP134" s="42"/>
      <c r="QEQ134" s="42"/>
      <c r="QER134" s="42"/>
      <c r="QES134" s="42"/>
      <c r="QET134" s="42"/>
      <c r="QEU134" s="42"/>
      <c r="QEV134" s="42"/>
      <c r="QEW134" s="42"/>
      <c r="QEX134" s="42"/>
      <c r="QEY134" s="42"/>
      <c r="QEZ134" s="42"/>
      <c r="QFA134" s="42"/>
      <c r="QFB134" s="42"/>
      <c r="QFC134" s="42"/>
      <c r="QFD134" s="42"/>
      <c r="QFE134" s="42"/>
      <c r="QFF134" s="42"/>
      <c r="QFG134" s="42"/>
      <c r="QFH134" s="42"/>
      <c r="QFI134" s="42"/>
      <c r="QFJ134" s="42"/>
      <c r="QFK134" s="42"/>
      <c r="QFL134" s="42"/>
      <c r="QFM134" s="42"/>
      <c r="QFN134" s="42"/>
      <c r="QFO134" s="42"/>
      <c r="QFP134" s="42"/>
      <c r="QFQ134" s="42"/>
      <c r="QFR134" s="42"/>
      <c r="QFS134" s="42"/>
      <c r="QFT134" s="42"/>
      <c r="QFU134" s="42"/>
      <c r="QFV134" s="42"/>
      <c r="QFW134" s="42"/>
      <c r="QFX134" s="42"/>
      <c r="QFY134" s="42"/>
      <c r="QFZ134" s="42"/>
      <c r="QGA134" s="42"/>
      <c r="QGB134" s="42"/>
      <c r="QGC134" s="42"/>
      <c r="QGD134" s="42"/>
      <c r="QGE134" s="42"/>
      <c r="QGF134" s="42"/>
      <c r="QGG134" s="42"/>
      <c r="QGH134" s="42"/>
      <c r="QGI134" s="42"/>
      <c r="QGJ134" s="42"/>
      <c r="QGK134" s="42"/>
      <c r="QGL134" s="42"/>
      <c r="QGM134" s="42"/>
      <c r="QGN134" s="42"/>
      <c r="QGO134" s="42"/>
      <c r="QGP134" s="42"/>
      <c r="QGQ134" s="42"/>
      <c r="QGR134" s="42"/>
      <c r="QGS134" s="42"/>
      <c r="QGT134" s="42"/>
      <c r="QGU134" s="42"/>
      <c r="QGV134" s="42"/>
      <c r="QGW134" s="42"/>
      <c r="QGX134" s="42"/>
      <c r="QGY134" s="42"/>
      <c r="QGZ134" s="42"/>
      <c r="QHA134" s="42"/>
      <c r="QHB134" s="42"/>
      <c r="QHC134" s="42"/>
      <c r="QHD134" s="42"/>
      <c r="QHE134" s="42"/>
      <c r="QHF134" s="42"/>
      <c r="QHG134" s="42"/>
      <c r="QHH134" s="42"/>
      <c r="QHI134" s="42"/>
      <c r="QHJ134" s="42"/>
      <c r="QHK134" s="42"/>
      <c r="QHL134" s="42"/>
      <c r="QHM134" s="42"/>
      <c r="QHN134" s="42"/>
      <c r="QHO134" s="42"/>
      <c r="QHP134" s="42"/>
      <c r="QHQ134" s="42"/>
      <c r="QHR134" s="42"/>
      <c r="QHS134" s="42"/>
      <c r="QHT134" s="42"/>
      <c r="QHU134" s="42"/>
      <c r="QHV134" s="42"/>
      <c r="QHW134" s="42"/>
      <c r="QHX134" s="42"/>
      <c r="QHY134" s="42"/>
      <c r="QHZ134" s="42"/>
      <c r="QIA134" s="42"/>
      <c r="QIB134" s="42"/>
      <c r="QIC134" s="42"/>
      <c r="QID134" s="42"/>
      <c r="QIE134" s="42"/>
      <c r="QIF134" s="42"/>
      <c r="QIG134" s="42"/>
      <c r="QIH134" s="42"/>
      <c r="QII134" s="42"/>
      <c r="QIJ134" s="42"/>
      <c r="QIK134" s="42"/>
      <c r="QIL134" s="42"/>
      <c r="QIM134" s="42"/>
      <c r="QIN134" s="42"/>
      <c r="QIO134" s="42"/>
      <c r="QIP134" s="42"/>
      <c r="QIQ134" s="42"/>
      <c r="QIR134" s="42"/>
      <c r="QIS134" s="42"/>
      <c r="QIT134" s="42"/>
      <c r="QIU134" s="42"/>
      <c r="QIV134" s="42"/>
      <c r="QIW134" s="42"/>
      <c r="QIX134" s="42"/>
      <c r="QIY134" s="42"/>
      <c r="QIZ134" s="42"/>
      <c r="QJA134" s="42"/>
      <c r="QJB134" s="42"/>
      <c r="QJC134" s="42"/>
      <c r="QJD134" s="42"/>
      <c r="QJE134" s="42"/>
      <c r="QJF134" s="42"/>
      <c r="QJG134" s="42"/>
      <c r="QJH134" s="42"/>
      <c r="QJI134" s="42"/>
      <c r="QJJ134" s="42"/>
      <c r="QJK134" s="42"/>
      <c r="QJL134" s="42"/>
      <c r="QJM134" s="42"/>
      <c r="QJN134" s="42"/>
      <c r="QJO134" s="42"/>
      <c r="QJP134" s="42"/>
      <c r="QJQ134" s="42"/>
      <c r="QJR134" s="42"/>
      <c r="QJS134" s="42"/>
      <c r="QJT134" s="42"/>
      <c r="QJU134" s="42"/>
      <c r="QJV134" s="42"/>
      <c r="QJW134" s="42"/>
      <c r="QJX134" s="42"/>
      <c r="QJY134" s="42"/>
      <c r="QJZ134" s="42"/>
      <c r="QKA134" s="42"/>
      <c r="QKB134" s="42"/>
      <c r="QKC134" s="42"/>
      <c r="QKD134" s="42"/>
      <c r="QKE134" s="42"/>
      <c r="QKF134" s="42"/>
      <c r="QKG134" s="42"/>
      <c r="QKH134" s="42"/>
      <c r="QKI134" s="42"/>
      <c r="QKJ134" s="42"/>
      <c r="QKK134" s="42"/>
      <c r="QKL134" s="42"/>
      <c r="QKM134" s="42"/>
      <c r="QKN134" s="42"/>
      <c r="QKO134" s="42"/>
      <c r="QKP134" s="42"/>
      <c r="QKQ134" s="42"/>
      <c r="QKR134" s="42"/>
      <c r="QKS134" s="42"/>
      <c r="QKT134" s="42"/>
      <c r="QKU134" s="42"/>
      <c r="QKV134" s="42"/>
      <c r="QKW134" s="42"/>
      <c r="QKX134" s="42"/>
      <c r="QKY134" s="42"/>
      <c r="QKZ134" s="42"/>
      <c r="QLA134" s="42"/>
      <c r="QLB134" s="42"/>
      <c r="QLC134" s="42"/>
      <c r="QLD134" s="42"/>
      <c r="QLE134" s="42"/>
      <c r="QLF134" s="42"/>
      <c r="QLG134" s="42"/>
      <c r="QLH134" s="42"/>
      <c r="QLI134" s="42"/>
      <c r="QLJ134" s="42"/>
      <c r="QLK134" s="42"/>
      <c r="QLL134" s="42"/>
      <c r="QLM134" s="42"/>
      <c r="QLN134" s="42"/>
      <c r="QLO134" s="42"/>
      <c r="QLP134" s="42"/>
      <c r="QLQ134" s="42"/>
      <c r="QLR134" s="42"/>
      <c r="QLS134" s="42"/>
      <c r="QLT134" s="42"/>
      <c r="QLU134" s="42"/>
      <c r="QLV134" s="42"/>
      <c r="QLW134" s="42"/>
      <c r="QLX134" s="42"/>
      <c r="QLY134" s="42"/>
      <c r="QLZ134" s="42"/>
      <c r="QMA134" s="42"/>
      <c r="QMB134" s="42"/>
      <c r="QMC134" s="42"/>
      <c r="QMD134" s="42"/>
      <c r="QME134" s="42"/>
      <c r="QMF134" s="42"/>
      <c r="QMG134" s="42"/>
      <c r="QMH134" s="42"/>
      <c r="QMI134" s="42"/>
      <c r="QMJ134" s="42"/>
      <c r="QMK134" s="42"/>
      <c r="QML134" s="42"/>
      <c r="QMM134" s="42"/>
      <c r="QMN134" s="42"/>
      <c r="QMO134" s="42"/>
      <c r="QMP134" s="42"/>
      <c r="QMQ134" s="42"/>
      <c r="QMR134" s="42"/>
      <c r="QMS134" s="42"/>
      <c r="QMT134" s="42"/>
      <c r="QMU134" s="42"/>
      <c r="QMV134" s="42"/>
      <c r="QMW134" s="42"/>
      <c r="QMX134" s="42"/>
      <c r="QMY134" s="42"/>
      <c r="QMZ134" s="42"/>
      <c r="QNA134" s="42"/>
      <c r="QNB134" s="42"/>
      <c r="QNC134" s="42"/>
      <c r="QND134" s="42"/>
      <c r="QNE134" s="42"/>
      <c r="QNF134" s="42"/>
      <c r="QNG134" s="42"/>
      <c r="QNH134" s="42"/>
      <c r="QNI134" s="42"/>
      <c r="QNJ134" s="42"/>
      <c r="QNK134" s="42"/>
      <c r="QNL134" s="42"/>
      <c r="QNM134" s="42"/>
      <c r="QNN134" s="42"/>
      <c r="QNO134" s="42"/>
      <c r="QNP134" s="42"/>
      <c r="QNQ134" s="42"/>
      <c r="QNR134" s="42"/>
      <c r="QNS134" s="42"/>
      <c r="QNT134" s="42"/>
      <c r="QNU134" s="42"/>
      <c r="QNV134" s="42"/>
      <c r="QNW134" s="42"/>
      <c r="QNX134" s="42"/>
      <c r="QNY134" s="42"/>
      <c r="QNZ134" s="42"/>
      <c r="QOA134" s="42"/>
      <c r="QOB134" s="42"/>
      <c r="QOC134" s="42"/>
      <c r="QOD134" s="42"/>
      <c r="QOE134" s="42"/>
      <c r="QOF134" s="42"/>
      <c r="QOG134" s="42"/>
      <c r="QOH134" s="42"/>
      <c r="QOI134" s="42"/>
      <c r="QOJ134" s="42"/>
      <c r="QOK134" s="42"/>
      <c r="QOL134" s="42"/>
      <c r="QOM134" s="42"/>
      <c r="QON134" s="42"/>
      <c r="QOO134" s="42"/>
      <c r="QOP134" s="42"/>
      <c r="QOQ134" s="42"/>
      <c r="QOR134" s="42"/>
      <c r="QOS134" s="42"/>
      <c r="QOT134" s="42"/>
      <c r="QOU134" s="42"/>
      <c r="QOV134" s="42"/>
      <c r="QOW134" s="42"/>
      <c r="QOX134" s="42"/>
      <c r="QOY134" s="42"/>
      <c r="QOZ134" s="42"/>
      <c r="QPA134" s="42"/>
      <c r="QPB134" s="42"/>
      <c r="QPC134" s="42"/>
      <c r="QPD134" s="42"/>
      <c r="QPE134" s="42"/>
      <c r="QPF134" s="42"/>
      <c r="QPG134" s="42"/>
      <c r="QPH134" s="42"/>
      <c r="QPI134" s="42"/>
      <c r="QPJ134" s="42"/>
      <c r="QPK134" s="42"/>
      <c r="QPL134" s="42"/>
      <c r="QPM134" s="42"/>
      <c r="QPN134" s="42"/>
      <c r="QPO134" s="42"/>
      <c r="QPP134" s="42"/>
      <c r="QPQ134" s="42"/>
      <c r="QPR134" s="42"/>
      <c r="QPS134" s="42"/>
      <c r="QPT134" s="42"/>
      <c r="QPU134" s="42"/>
      <c r="QPV134" s="42"/>
      <c r="QPW134" s="42"/>
      <c r="QPX134" s="42"/>
      <c r="QPY134" s="42"/>
      <c r="QPZ134" s="42"/>
      <c r="QQA134" s="42"/>
      <c r="QQB134" s="42"/>
      <c r="QQC134" s="42"/>
      <c r="QQD134" s="42"/>
      <c r="QQE134" s="42"/>
      <c r="QQF134" s="42"/>
      <c r="QQG134" s="42"/>
      <c r="QQH134" s="42"/>
      <c r="QQI134" s="42"/>
      <c r="QQJ134" s="42"/>
      <c r="QQK134" s="42"/>
      <c r="QQL134" s="42"/>
      <c r="QQM134" s="42"/>
      <c r="QQN134" s="42"/>
      <c r="QQO134" s="42"/>
      <c r="QQP134" s="42"/>
      <c r="QQQ134" s="42"/>
      <c r="QQR134" s="42"/>
      <c r="QQS134" s="42"/>
      <c r="QQT134" s="42"/>
      <c r="QQU134" s="42"/>
      <c r="QQV134" s="42"/>
      <c r="QQW134" s="42"/>
      <c r="QQX134" s="42"/>
      <c r="QQY134" s="42"/>
      <c r="QQZ134" s="42"/>
      <c r="QRA134" s="42"/>
      <c r="QRB134" s="42"/>
      <c r="QRC134" s="42"/>
      <c r="QRD134" s="42"/>
      <c r="QRE134" s="42"/>
      <c r="QRF134" s="42"/>
      <c r="QRG134" s="42"/>
      <c r="QRH134" s="42"/>
      <c r="QRI134" s="42"/>
      <c r="QRJ134" s="42"/>
      <c r="QRK134" s="42"/>
      <c r="QRL134" s="42"/>
      <c r="QRM134" s="42"/>
      <c r="QRN134" s="42"/>
      <c r="QRO134" s="42"/>
      <c r="QRP134" s="42"/>
      <c r="QRQ134" s="42"/>
      <c r="QRR134" s="42"/>
      <c r="QRS134" s="42"/>
      <c r="QRT134" s="42"/>
      <c r="QRU134" s="42"/>
      <c r="QRV134" s="42"/>
      <c r="QRW134" s="42"/>
      <c r="QRX134" s="42"/>
      <c r="QRY134" s="42"/>
      <c r="QRZ134" s="42"/>
      <c r="QSA134" s="42"/>
      <c r="QSB134" s="42"/>
      <c r="QSC134" s="42"/>
      <c r="QSD134" s="42"/>
      <c r="QSE134" s="42"/>
      <c r="QSF134" s="42"/>
      <c r="QSG134" s="42"/>
      <c r="QSH134" s="42"/>
      <c r="QSI134" s="42"/>
      <c r="QSJ134" s="42"/>
      <c r="QSK134" s="42"/>
      <c r="QSL134" s="42"/>
      <c r="QSM134" s="42"/>
      <c r="QSN134" s="42"/>
      <c r="QSO134" s="42"/>
      <c r="QSP134" s="42"/>
      <c r="QSQ134" s="42"/>
      <c r="QSR134" s="42"/>
      <c r="QSS134" s="42"/>
      <c r="QST134" s="42"/>
      <c r="QSU134" s="42"/>
      <c r="QSV134" s="42"/>
      <c r="QSW134" s="42"/>
      <c r="QSX134" s="42"/>
      <c r="QSY134" s="42"/>
      <c r="QSZ134" s="42"/>
      <c r="QTA134" s="42"/>
      <c r="QTB134" s="42"/>
      <c r="QTC134" s="42"/>
      <c r="QTD134" s="42"/>
      <c r="QTE134" s="42"/>
      <c r="QTF134" s="42"/>
      <c r="QTG134" s="42"/>
      <c r="QTH134" s="42"/>
      <c r="QTI134" s="42"/>
      <c r="QTJ134" s="42"/>
      <c r="QTK134" s="42"/>
      <c r="QTL134" s="42"/>
      <c r="QTM134" s="42"/>
      <c r="QTN134" s="42"/>
      <c r="QTO134" s="42"/>
      <c r="QTP134" s="42"/>
      <c r="QTQ134" s="42"/>
      <c r="QTR134" s="42"/>
      <c r="QTS134" s="42"/>
      <c r="QTT134" s="42"/>
      <c r="QTU134" s="42"/>
      <c r="QTV134" s="42"/>
      <c r="QTW134" s="42"/>
      <c r="QTX134" s="42"/>
      <c r="QTY134" s="42"/>
      <c r="QTZ134" s="42"/>
      <c r="QUA134" s="42"/>
      <c r="QUB134" s="42"/>
      <c r="QUC134" s="42"/>
      <c r="QUD134" s="42"/>
      <c r="QUE134" s="42"/>
      <c r="QUF134" s="42"/>
      <c r="QUG134" s="42"/>
      <c r="QUH134" s="42"/>
      <c r="QUI134" s="42"/>
      <c r="QUJ134" s="42"/>
      <c r="QUK134" s="42"/>
      <c r="QUL134" s="42"/>
      <c r="QUM134" s="42"/>
      <c r="QUN134" s="42"/>
      <c r="QUO134" s="42"/>
      <c r="QUP134" s="42"/>
      <c r="QUQ134" s="42"/>
      <c r="QUR134" s="42"/>
      <c r="QUS134" s="42"/>
      <c r="QUT134" s="42"/>
      <c r="QUU134" s="42"/>
      <c r="QUV134" s="42"/>
      <c r="QUW134" s="42"/>
      <c r="QUX134" s="42"/>
      <c r="QUY134" s="42"/>
      <c r="QUZ134" s="42"/>
      <c r="QVA134" s="42"/>
      <c r="QVB134" s="42"/>
      <c r="QVC134" s="42"/>
      <c r="QVD134" s="42"/>
      <c r="QVE134" s="42"/>
      <c r="QVF134" s="42"/>
      <c r="QVG134" s="42"/>
      <c r="QVH134" s="42"/>
      <c r="QVI134" s="42"/>
      <c r="QVJ134" s="42"/>
      <c r="QVK134" s="42"/>
      <c r="QVL134" s="42"/>
      <c r="QVM134" s="42"/>
      <c r="QVN134" s="42"/>
      <c r="QVO134" s="42"/>
      <c r="QVP134" s="42"/>
      <c r="QVQ134" s="42"/>
      <c r="QVR134" s="42"/>
      <c r="QVS134" s="42"/>
      <c r="QVT134" s="42"/>
      <c r="QVU134" s="42"/>
      <c r="QVV134" s="42"/>
      <c r="QVW134" s="42"/>
      <c r="QVX134" s="42"/>
      <c r="QVY134" s="42"/>
      <c r="QVZ134" s="42"/>
      <c r="QWA134" s="42"/>
      <c r="QWB134" s="42"/>
      <c r="QWC134" s="42"/>
      <c r="QWD134" s="42"/>
      <c r="QWE134" s="42"/>
      <c r="QWF134" s="42"/>
      <c r="QWG134" s="42"/>
      <c r="QWH134" s="42"/>
      <c r="QWI134" s="42"/>
      <c r="QWJ134" s="42"/>
      <c r="QWK134" s="42"/>
      <c r="QWL134" s="42"/>
      <c r="QWM134" s="42"/>
      <c r="QWN134" s="42"/>
      <c r="QWO134" s="42"/>
      <c r="QWP134" s="42"/>
      <c r="QWQ134" s="42"/>
      <c r="QWR134" s="42"/>
      <c r="QWS134" s="42"/>
      <c r="QWT134" s="42"/>
      <c r="QWU134" s="42"/>
      <c r="QWV134" s="42"/>
      <c r="QWW134" s="42"/>
      <c r="QWX134" s="42"/>
      <c r="QWY134" s="42"/>
      <c r="QWZ134" s="42"/>
      <c r="QXA134" s="42"/>
      <c r="QXB134" s="42"/>
      <c r="QXC134" s="42"/>
      <c r="QXD134" s="42"/>
      <c r="QXE134" s="42"/>
      <c r="QXF134" s="42"/>
      <c r="QXG134" s="42"/>
      <c r="QXH134" s="42"/>
      <c r="QXI134" s="42"/>
      <c r="QXJ134" s="42"/>
      <c r="QXK134" s="42"/>
      <c r="QXL134" s="42"/>
      <c r="QXM134" s="42"/>
      <c r="QXN134" s="42"/>
      <c r="QXO134" s="42"/>
      <c r="QXP134" s="42"/>
      <c r="QXQ134" s="42"/>
      <c r="QXR134" s="42"/>
      <c r="QXS134" s="42"/>
      <c r="QXT134" s="42"/>
      <c r="QXU134" s="42"/>
      <c r="QXV134" s="42"/>
      <c r="QXW134" s="42"/>
      <c r="QXX134" s="42"/>
      <c r="QXY134" s="42"/>
      <c r="QXZ134" s="42"/>
      <c r="QYA134" s="42"/>
      <c r="QYB134" s="42"/>
      <c r="QYC134" s="42"/>
      <c r="QYD134" s="42"/>
      <c r="QYE134" s="42"/>
      <c r="QYF134" s="42"/>
      <c r="QYG134" s="42"/>
      <c r="QYH134" s="42"/>
      <c r="QYI134" s="42"/>
      <c r="QYJ134" s="42"/>
      <c r="QYK134" s="42"/>
      <c r="QYL134" s="42"/>
      <c r="QYM134" s="42"/>
      <c r="QYN134" s="42"/>
      <c r="QYO134" s="42"/>
      <c r="QYP134" s="42"/>
      <c r="QYQ134" s="42"/>
      <c r="QYR134" s="42"/>
      <c r="QYS134" s="42"/>
      <c r="QYT134" s="42"/>
      <c r="QYU134" s="42"/>
      <c r="QYV134" s="42"/>
      <c r="QYW134" s="42"/>
      <c r="QYX134" s="42"/>
      <c r="QYY134" s="42"/>
      <c r="QYZ134" s="42"/>
      <c r="QZA134" s="42"/>
      <c r="QZB134" s="42"/>
      <c r="QZC134" s="42"/>
      <c r="QZD134" s="42"/>
      <c r="QZE134" s="42"/>
      <c r="QZF134" s="42"/>
      <c r="QZG134" s="42"/>
      <c r="QZH134" s="42"/>
      <c r="QZI134" s="42"/>
      <c r="QZJ134" s="42"/>
      <c r="QZK134" s="42"/>
      <c r="QZL134" s="42"/>
      <c r="QZM134" s="42"/>
      <c r="QZN134" s="42"/>
      <c r="QZO134" s="42"/>
      <c r="QZP134" s="42"/>
      <c r="QZQ134" s="42"/>
      <c r="QZR134" s="42"/>
      <c r="QZS134" s="42"/>
      <c r="QZT134" s="42"/>
      <c r="QZU134" s="42"/>
      <c r="QZV134" s="42"/>
      <c r="QZW134" s="42"/>
      <c r="QZX134" s="42"/>
      <c r="QZY134" s="42"/>
      <c r="QZZ134" s="42"/>
      <c r="RAA134" s="42"/>
      <c r="RAB134" s="42"/>
      <c r="RAC134" s="42"/>
      <c r="RAD134" s="42"/>
      <c r="RAE134" s="42"/>
      <c r="RAF134" s="42"/>
      <c r="RAG134" s="42"/>
      <c r="RAH134" s="42"/>
      <c r="RAI134" s="42"/>
      <c r="RAJ134" s="42"/>
      <c r="RAK134" s="42"/>
      <c r="RAL134" s="42"/>
      <c r="RAM134" s="42"/>
      <c r="RAN134" s="42"/>
      <c r="RAO134" s="42"/>
      <c r="RAP134" s="42"/>
      <c r="RAQ134" s="42"/>
      <c r="RAR134" s="42"/>
      <c r="RAS134" s="42"/>
      <c r="RAT134" s="42"/>
      <c r="RAU134" s="42"/>
      <c r="RAV134" s="42"/>
      <c r="RAW134" s="42"/>
      <c r="RAX134" s="42"/>
      <c r="RAY134" s="42"/>
      <c r="RAZ134" s="42"/>
      <c r="RBA134" s="42"/>
      <c r="RBB134" s="42"/>
      <c r="RBC134" s="42"/>
      <c r="RBD134" s="42"/>
      <c r="RBE134" s="42"/>
      <c r="RBF134" s="42"/>
      <c r="RBG134" s="42"/>
      <c r="RBH134" s="42"/>
      <c r="RBI134" s="42"/>
      <c r="RBJ134" s="42"/>
      <c r="RBK134" s="42"/>
      <c r="RBL134" s="42"/>
      <c r="RBM134" s="42"/>
      <c r="RBN134" s="42"/>
      <c r="RBO134" s="42"/>
      <c r="RBP134" s="42"/>
      <c r="RBQ134" s="42"/>
      <c r="RBR134" s="42"/>
      <c r="RBS134" s="42"/>
      <c r="RBT134" s="42"/>
      <c r="RBU134" s="42"/>
      <c r="RBV134" s="42"/>
      <c r="RBW134" s="42"/>
      <c r="RBX134" s="42"/>
      <c r="RBY134" s="42"/>
      <c r="RBZ134" s="42"/>
      <c r="RCA134" s="42"/>
      <c r="RCB134" s="42"/>
      <c r="RCC134" s="42"/>
      <c r="RCD134" s="42"/>
      <c r="RCE134" s="42"/>
      <c r="RCF134" s="42"/>
      <c r="RCG134" s="42"/>
      <c r="RCH134" s="42"/>
      <c r="RCI134" s="42"/>
      <c r="RCJ134" s="42"/>
      <c r="RCK134" s="42"/>
      <c r="RCL134" s="42"/>
      <c r="RCM134" s="42"/>
      <c r="RCN134" s="42"/>
      <c r="RCO134" s="42"/>
      <c r="RCP134" s="42"/>
      <c r="RCQ134" s="42"/>
      <c r="RCR134" s="42"/>
      <c r="RCS134" s="42"/>
      <c r="RCT134" s="42"/>
      <c r="RCU134" s="42"/>
      <c r="RCV134" s="42"/>
      <c r="RCW134" s="42"/>
      <c r="RCX134" s="42"/>
      <c r="RCY134" s="42"/>
      <c r="RCZ134" s="42"/>
      <c r="RDA134" s="42"/>
      <c r="RDB134" s="42"/>
      <c r="RDC134" s="42"/>
      <c r="RDD134" s="42"/>
      <c r="RDE134" s="42"/>
      <c r="RDF134" s="42"/>
      <c r="RDG134" s="42"/>
      <c r="RDH134" s="42"/>
      <c r="RDI134" s="42"/>
      <c r="RDJ134" s="42"/>
      <c r="RDK134" s="42"/>
      <c r="RDL134" s="42"/>
      <c r="RDM134" s="42"/>
      <c r="RDN134" s="42"/>
      <c r="RDO134" s="42"/>
      <c r="RDP134" s="42"/>
      <c r="RDQ134" s="42"/>
      <c r="RDR134" s="42"/>
      <c r="RDS134" s="42"/>
      <c r="RDT134" s="42"/>
      <c r="RDU134" s="42"/>
      <c r="RDV134" s="42"/>
      <c r="RDW134" s="42"/>
      <c r="RDX134" s="42"/>
      <c r="RDY134" s="42"/>
      <c r="RDZ134" s="42"/>
      <c r="REA134" s="42"/>
      <c r="REB134" s="42"/>
      <c r="REC134" s="42"/>
      <c r="RED134" s="42"/>
      <c r="REE134" s="42"/>
      <c r="REF134" s="42"/>
      <c r="REG134" s="42"/>
      <c r="REH134" s="42"/>
      <c r="REI134" s="42"/>
      <c r="REJ134" s="42"/>
      <c r="REK134" s="42"/>
      <c r="REL134" s="42"/>
      <c r="REM134" s="42"/>
      <c r="REN134" s="42"/>
      <c r="REO134" s="42"/>
      <c r="REP134" s="42"/>
      <c r="REQ134" s="42"/>
      <c r="RER134" s="42"/>
      <c r="RES134" s="42"/>
      <c r="RET134" s="42"/>
      <c r="REU134" s="42"/>
      <c r="REV134" s="42"/>
      <c r="REW134" s="42"/>
      <c r="REX134" s="42"/>
      <c r="REY134" s="42"/>
      <c r="REZ134" s="42"/>
      <c r="RFA134" s="42"/>
      <c r="RFB134" s="42"/>
      <c r="RFC134" s="42"/>
      <c r="RFD134" s="42"/>
      <c r="RFE134" s="42"/>
      <c r="RFF134" s="42"/>
      <c r="RFG134" s="42"/>
      <c r="RFH134" s="42"/>
      <c r="RFI134" s="42"/>
      <c r="RFJ134" s="42"/>
      <c r="RFK134" s="42"/>
      <c r="RFL134" s="42"/>
      <c r="RFM134" s="42"/>
      <c r="RFN134" s="42"/>
      <c r="RFO134" s="42"/>
      <c r="RFP134" s="42"/>
      <c r="RFQ134" s="42"/>
      <c r="RFR134" s="42"/>
      <c r="RFS134" s="42"/>
      <c r="RFT134" s="42"/>
      <c r="RFU134" s="42"/>
      <c r="RFV134" s="42"/>
      <c r="RFW134" s="42"/>
      <c r="RFX134" s="42"/>
      <c r="RFY134" s="42"/>
      <c r="RFZ134" s="42"/>
      <c r="RGA134" s="42"/>
      <c r="RGB134" s="42"/>
      <c r="RGC134" s="42"/>
      <c r="RGD134" s="42"/>
      <c r="RGE134" s="42"/>
      <c r="RGF134" s="42"/>
      <c r="RGG134" s="42"/>
      <c r="RGH134" s="42"/>
      <c r="RGI134" s="42"/>
      <c r="RGJ134" s="42"/>
      <c r="RGK134" s="42"/>
      <c r="RGL134" s="42"/>
      <c r="RGM134" s="42"/>
      <c r="RGN134" s="42"/>
      <c r="RGO134" s="42"/>
      <c r="RGP134" s="42"/>
      <c r="RGQ134" s="42"/>
      <c r="RGR134" s="42"/>
      <c r="RGS134" s="42"/>
      <c r="RGT134" s="42"/>
      <c r="RGU134" s="42"/>
      <c r="RGV134" s="42"/>
      <c r="RGW134" s="42"/>
      <c r="RGX134" s="42"/>
      <c r="RGY134" s="42"/>
      <c r="RGZ134" s="42"/>
      <c r="RHA134" s="42"/>
      <c r="RHB134" s="42"/>
      <c r="RHC134" s="42"/>
      <c r="RHD134" s="42"/>
      <c r="RHE134" s="42"/>
      <c r="RHF134" s="42"/>
      <c r="RHG134" s="42"/>
      <c r="RHH134" s="42"/>
      <c r="RHI134" s="42"/>
      <c r="RHJ134" s="42"/>
      <c r="RHK134" s="42"/>
      <c r="RHL134" s="42"/>
      <c r="RHM134" s="42"/>
      <c r="RHN134" s="42"/>
      <c r="RHO134" s="42"/>
      <c r="RHP134" s="42"/>
      <c r="RHQ134" s="42"/>
      <c r="RHR134" s="42"/>
      <c r="RHS134" s="42"/>
      <c r="RHT134" s="42"/>
      <c r="RHU134" s="42"/>
      <c r="RHV134" s="42"/>
      <c r="RHW134" s="42"/>
      <c r="RHX134" s="42"/>
      <c r="RHY134" s="42"/>
      <c r="RHZ134" s="42"/>
      <c r="RIA134" s="42"/>
      <c r="RIB134" s="42"/>
      <c r="RIC134" s="42"/>
      <c r="RID134" s="42"/>
      <c r="RIE134" s="42"/>
      <c r="RIF134" s="42"/>
      <c r="RIG134" s="42"/>
      <c r="RIH134" s="42"/>
      <c r="RII134" s="42"/>
      <c r="RIJ134" s="42"/>
      <c r="RIK134" s="42"/>
      <c r="RIL134" s="42"/>
      <c r="RIM134" s="42"/>
      <c r="RIN134" s="42"/>
      <c r="RIO134" s="42"/>
      <c r="RIP134" s="42"/>
      <c r="RIQ134" s="42"/>
      <c r="RIR134" s="42"/>
      <c r="RIS134" s="42"/>
      <c r="RIT134" s="42"/>
      <c r="RIU134" s="42"/>
      <c r="RIV134" s="42"/>
      <c r="RIW134" s="42"/>
      <c r="RIX134" s="42"/>
      <c r="RIY134" s="42"/>
      <c r="RIZ134" s="42"/>
      <c r="RJA134" s="42"/>
      <c r="RJB134" s="42"/>
      <c r="RJC134" s="42"/>
      <c r="RJD134" s="42"/>
      <c r="RJE134" s="42"/>
      <c r="RJF134" s="42"/>
      <c r="RJG134" s="42"/>
      <c r="RJH134" s="42"/>
      <c r="RJI134" s="42"/>
      <c r="RJJ134" s="42"/>
      <c r="RJK134" s="42"/>
      <c r="RJL134" s="42"/>
      <c r="RJM134" s="42"/>
      <c r="RJN134" s="42"/>
      <c r="RJO134" s="42"/>
      <c r="RJP134" s="42"/>
      <c r="RJQ134" s="42"/>
      <c r="RJR134" s="42"/>
      <c r="RJS134" s="42"/>
      <c r="RJT134" s="42"/>
      <c r="RJU134" s="42"/>
      <c r="RJV134" s="42"/>
      <c r="RJW134" s="42"/>
      <c r="RJX134" s="42"/>
      <c r="RJY134" s="42"/>
      <c r="RJZ134" s="42"/>
      <c r="RKA134" s="42"/>
      <c r="RKB134" s="42"/>
      <c r="RKC134" s="42"/>
      <c r="RKD134" s="42"/>
      <c r="RKE134" s="42"/>
      <c r="RKF134" s="42"/>
      <c r="RKG134" s="42"/>
      <c r="RKH134" s="42"/>
      <c r="RKI134" s="42"/>
      <c r="RKJ134" s="42"/>
      <c r="RKK134" s="42"/>
      <c r="RKL134" s="42"/>
      <c r="RKM134" s="42"/>
      <c r="RKN134" s="42"/>
      <c r="RKO134" s="42"/>
      <c r="RKP134" s="42"/>
      <c r="RKQ134" s="42"/>
      <c r="RKR134" s="42"/>
      <c r="RKS134" s="42"/>
      <c r="RKT134" s="42"/>
      <c r="RKU134" s="42"/>
      <c r="RKV134" s="42"/>
      <c r="RKW134" s="42"/>
      <c r="RKX134" s="42"/>
      <c r="RKY134" s="42"/>
      <c r="RKZ134" s="42"/>
      <c r="RLA134" s="42"/>
      <c r="RLB134" s="42"/>
      <c r="RLC134" s="42"/>
      <c r="RLD134" s="42"/>
      <c r="RLE134" s="42"/>
      <c r="RLF134" s="42"/>
      <c r="RLG134" s="42"/>
      <c r="RLH134" s="42"/>
      <c r="RLI134" s="42"/>
      <c r="RLJ134" s="42"/>
      <c r="RLK134" s="42"/>
      <c r="RLL134" s="42"/>
      <c r="RLM134" s="42"/>
      <c r="RLN134" s="42"/>
      <c r="RLO134" s="42"/>
      <c r="RLP134" s="42"/>
      <c r="RLQ134" s="42"/>
      <c r="RLR134" s="42"/>
      <c r="RLS134" s="42"/>
      <c r="RLT134" s="42"/>
      <c r="RLU134" s="42"/>
      <c r="RLV134" s="42"/>
      <c r="RLW134" s="42"/>
      <c r="RLX134" s="42"/>
      <c r="RLY134" s="42"/>
      <c r="RLZ134" s="42"/>
      <c r="RMA134" s="42"/>
      <c r="RMB134" s="42"/>
      <c r="RMC134" s="42"/>
      <c r="RMD134" s="42"/>
      <c r="RME134" s="42"/>
      <c r="RMF134" s="42"/>
      <c r="RMG134" s="42"/>
      <c r="RMH134" s="42"/>
      <c r="RMI134" s="42"/>
      <c r="RMJ134" s="42"/>
      <c r="RMK134" s="42"/>
      <c r="RML134" s="42"/>
      <c r="RMM134" s="42"/>
      <c r="RMN134" s="42"/>
      <c r="RMO134" s="42"/>
      <c r="RMP134" s="42"/>
      <c r="RMQ134" s="42"/>
      <c r="RMR134" s="42"/>
      <c r="RMS134" s="42"/>
      <c r="RMT134" s="42"/>
      <c r="RMU134" s="42"/>
      <c r="RMV134" s="42"/>
      <c r="RMW134" s="42"/>
      <c r="RMX134" s="42"/>
      <c r="RMY134" s="42"/>
      <c r="RMZ134" s="42"/>
      <c r="RNA134" s="42"/>
      <c r="RNB134" s="42"/>
      <c r="RNC134" s="42"/>
      <c r="RND134" s="42"/>
      <c r="RNE134" s="42"/>
      <c r="RNF134" s="42"/>
      <c r="RNG134" s="42"/>
      <c r="RNH134" s="42"/>
      <c r="RNI134" s="42"/>
      <c r="RNJ134" s="42"/>
      <c r="RNK134" s="42"/>
      <c r="RNL134" s="42"/>
      <c r="RNM134" s="42"/>
      <c r="RNN134" s="42"/>
      <c r="RNO134" s="42"/>
      <c r="RNP134" s="42"/>
      <c r="RNQ134" s="42"/>
      <c r="RNR134" s="42"/>
      <c r="RNS134" s="42"/>
      <c r="RNT134" s="42"/>
      <c r="RNU134" s="42"/>
      <c r="RNV134" s="42"/>
      <c r="RNW134" s="42"/>
      <c r="RNX134" s="42"/>
      <c r="RNY134" s="42"/>
      <c r="RNZ134" s="42"/>
      <c r="ROA134" s="42"/>
      <c r="ROB134" s="42"/>
      <c r="ROC134" s="42"/>
      <c r="ROD134" s="42"/>
      <c r="ROE134" s="42"/>
      <c r="ROF134" s="42"/>
      <c r="ROG134" s="42"/>
      <c r="ROH134" s="42"/>
      <c r="ROI134" s="42"/>
      <c r="ROJ134" s="42"/>
      <c r="ROK134" s="42"/>
      <c r="ROL134" s="42"/>
      <c r="ROM134" s="42"/>
      <c r="RON134" s="42"/>
      <c r="ROO134" s="42"/>
      <c r="ROP134" s="42"/>
      <c r="ROQ134" s="42"/>
      <c r="ROR134" s="42"/>
      <c r="ROS134" s="42"/>
      <c r="ROT134" s="42"/>
      <c r="ROU134" s="42"/>
      <c r="ROV134" s="42"/>
      <c r="ROW134" s="42"/>
      <c r="ROX134" s="42"/>
      <c r="ROY134" s="42"/>
      <c r="ROZ134" s="42"/>
      <c r="RPA134" s="42"/>
      <c r="RPB134" s="42"/>
      <c r="RPC134" s="42"/>
      <c r="RPD134" s="42"/>
      <c r="RPE134" s="42"/>
      <c r="RPF134" s="42"/>
      <c r="RPG134" s="42"/>
      <c r="RPH134" s="42"/>
      <c r="RPI134" s="42"/>
      <c r="RPJ134" s="42"/>
      <c r="RPK134" s="42"/>
      <c r="RPL134" s="42"/>
      <c r="RPM134" s="42"/>
      <c r="RPN134" s="42"/>
      <c r="RPO134" s="42"/>
      <c r="RPP134" s="42"/>
      <c r="RPQ134" s="42"/>
      <c r="RPR134" s="42"/>
      <c r="RPS134" s="42"/>
      <c r="RPT134" s="42"/>
      <c r="RPU134" s="42"/>
      <c r="RPV134" s="42"/>
      <c r="RPW134" s="42"/>
      <c r="RPX134" s="42"/>
      <c r="RPY134" s="42"/>
      <c r="RPZ134" s="42"/>
      <c r="RQA134" s="42"/>
      <c r="RQB134" s="42"/>
      <c r="RQC134" s="42"/>
      <c r="RQD134" s="42"/>
      <c r="RQE134" s="42"/>
      <c r="RQF134" s="42"/>
      <c r="RQG134" s="42"/>
      <c r="RQH134" s="42"/>
      <c r="RQI134" s="42"/>
      <c r="RQJ134" s="42"/>
      <c r="RQK134" s="42"/>
      <c r="RQL134" s="42"/>
      <c r="RQM134" s="42"/>
      <c r="RQN134" s="42"/>
      <c r="RQO134" s="42"/>
      <c r="RQP134" s="42"/>
      <c r="RQQ134" s="42"/>
      <c r="RQR134" s="42"/>
      <c r="RQS134" s="42"/>
      <c r="RQT134" s="42"/>
      <c r="RQU134" s="42"/>
      <c r="RQV134" s="42"/>
      <c r="RQW134" s="42"/>
      <c r="RQX134" s="42"/>
      <c r="RQY134" s="42"/>
      <c r="RQZ134" s="42"/>
      <c r="RRA134" s="42"/>
      <c r="RRB134" s="42"/>
      <c r="RRC134" s="42"/>
      <c r="RRD134" s="42"/>
      <c r="RRE134" s="42"/>
      <c r="RRF134" s="42"/>
      <c r="RRG134" s="42"/>
      <c r="RRH134" s="42"/>
      <c r="RRI134" s="42"/>
      <c r="RRJ134" s="42"/>
      <c r="RRK134" s="42"/>
      <c r="RRL134" s="42"/>
      <c r="RRM134" s="42"/>
      <c r="RRN134" s="42"/>
      <c r="RRO134" s="42"/>
      <c r="RRP134" s="42"/>
      <c r="RRQ134" s="42"/>
      <c r="RRR134" s="42"/>
      <c r="RRS134" s="42"/>
      <c r="RRT134" s="42"/>
      <c r="RRU134" s="42"/>
      <c r="RRV134" s="42"/>
      <c r="RRW134" s="42"/>
      <c r="RRX134" s="42"/>
      <c r="RRY134" s="42"/>
      <c r="RRZ134" s="42"/>
      <c r="RSA134" s="42"/>
      <c r="RSB134" s="42"/>
      <c r="RSC134" s="42"/>
      <c r="RSD134" s="42"/>
      <c r="RSE134" s="42"/>
      <c r="RSF134" s="42"/>
      <c r="RSG134" s="42"/>
      <c r="RSH134" s="42"/>
      <c r="RSI134" s="42"/>
      <c r="RSJ134" s="42"/>
      <c r="RSK134" s="42"/>
      <c r="RSL134" s="42"/>
      <c r="RSM134" s="42"/>
      <c r="RSN134" s="42"/>
      <c r="RSO134" s="42"/>
      <c r="RSP134" s="42"/>
      <c r="RSQ134" s="42"/>
      <c r="RSR134" s="42"/>
      <c r="RSS134" s="42"/>
      <c r="RST134" s="42"/>
      <c r="RSU134" s="42"/>
      <c r="RSV134" s="42"/>
      <c r="RSW134" s="42"/>
      <c r="RSX134" s="42"/>
      <c r="RSY134" s="42"/>
      <c r="RSZ134" s="42"/>
      <c r="RTA134" s="42"/>
      <c r="RTB134" s="42"/>
      <c r="RTC134" s="42"/>
      <c r="RTD134" s="42"/>
      <c r="RTE134" s="42"/>
      <c r="RTF134" s="42"/>
      <c r="RTG134" s="42"/>
      <c r="RTH134" s="42"/>
      <c r="RTI134" s="42"/>
      <c r="RTJ134" s="42"/>
      <c r="RTK134" s="42"/>
      <c r="RTL134" s="42"/>
      <c r="RTM134" s="42"/>
      <c r="RTN134" s="42"/>
      <c r="RTO134" s="42"/>
      <c r="RTP134" s="42"/>
      <c r="RTQ134" s="42"/>
      <c r="RTR134" s="42"/>
      <c r="RTS134" s="42"/>
      <c r="RTT134" s="42"/>
      <c r="RTU134" s="42"/>
      <c r="RTV134" s="42"/>
      <c r="RTW134" s="42"/>
      <c r="RTX134" s="42"/>
      <c r="RTY134" s="42"/>
      <c r="RTZ134" s="42"/>
      <c r="RUA134" s="42"/>
      <c r="RUB134" s="42"/>
      <c r="RUC134" s="42"/>
      <c r="RUD134" s="42"/>
      <c r="RUE134" s="42"/>
      <c r="RUF134" s="42"/>
      <c r="RUG134" s="42"/>
      <c r="RUH134" s="42"/>
      <c r="RUI134" s="42"/>
      <c r="RUJ134" s="42"/>
      <c r="RUK134" s="42"/>
      <c r="RUL134" s="42"/>
      <c r="RUM134" s="42"/>
      <c r="RUN134" s="42"/>
      <c r="RUO134" s="42"/>
      <c r="RUP134" s="42"/>
      <c r="RUQ134" s="42"/>
      <c r="RUR134" s="42"/>
      <c r="RUS134" s="42"/>
      <c r="RUT134" s="42"/>
      <c r="RUU134" s="42"/>
      <c r="RUV134" s="42"/>
      <c r="RUW134" s="42"/>
      <c r="RUX134" s="42"/>
      <c r="RUY134" s="42"/>
      <c r="RUZ134" s="42"/>
      <c r="RVA134" s="42"/>
      <c r="RVB134" s="42"/>
      <c r="RVC134" s="42"/>
      <c r="RVD134" s="42"/>
      <c r="RVE134" s="42"/>
      <c r="RVF134" s="42"/>
      <c r="RVG134" s="42"/>
      <c r="RVH134" s="42"/>
      <c r="RVI134" s="42"/>
      <c r="RVJ134" s="42"/>
      <c r="RVK134" s="42"/>
      <c r="RVL134" s="42"/>
      <c r="RVM134" s="42"/>
      <c r="RVN134" s="42"/>
      <c r="RVO134" s="42"/>
      <c r="RVP134" s="42"/>
      <c r="RVQ134" s="42"/>
      <c r="RVR134" s="42"/>
      <c r="RVS134" s="42"/>
      <c r="RVT134" s="42"/>
      <c r="RVU134" s="42"/>
      <c r="RVV134" s="42"/>
      <c r="RVW134" s="42"/>
      <c r="RVX134" s="42"/>
      <c r="RVY134" s="42"/>
      <c r="RVZ134" s="42"/>
      <c r="RWA134" s="42"/>
      <c r="RWB134" s="42"/>
      <c r="RWC134" s="42"/>
      <c r="RWD134" s="42"/>
      <c r="RWE134" s="42"/>
      <c r="RWF134" s="42"/>
      <c r="RWG134" s="42"/>
      <c r="RWH134" s="42"/>
      <c r="RWI134" s="42"/>
      <c r="RWJ134" s="42"/>
      <c r="RWK134" s="42"/>
      <c r="RWL134" s="42"/>
      <c r="RWM134" s="42"/>
      <c r="RWN134" s="42"/>
      <c r="RWO134" s="42"/>
      <c r="RWP134" s="42"/>
      <c r="RWQ134" s="42"/>
      <c r="RWR134" s="42"/>
      <c r="RWS134" s="42"/>
      <c r="RWT134" s="42"/>
      <c r="RWU134" s="42"/>
      <c r="RWV134" s="42"/>
      <c r="RWW134" s="42"/>
      <c r="RWX134" s="42"/>
      <c r="RWY134" s="42"/>
      <c r="RWZ134" s="42"/>
      <c r="RXA134" s="42"/>
      <c r="RXB134" s="42"/>
      <c r="RXC134" s="42"/>
      <c r="RXD134" s="42"/>
      <c r="RXE134" s="42"/>
      <c r="RXF134" s="42"/>
      <c r="RXG134" s="42"/>
      <c r="RXH134" s="42"/>
      <c r="RXI134" s="42"/>
      <c r="RXJ134" s="42"/>
      <c r="RXK134" s="42"/>
      <c r="RXL134" s="42"/>
      <c r="RXM134" s="42"/>
      <c r="RXN134" s="42"/>
      <c r="RXO134" s="42"/>
      <c r="RXP134" s="42"/>
      <c r="RXQ134" s="42"/>
      <c r="RXR134" s="42"/>
      <c r="RXS134" s="42"/>
      <c r="RXT134" s="42"/>
      <c r="RXU134" s="42"/>
      <c r="RXV134" s="42"/>
      <c r="RXW134" s="42"/>
      <c r="RXX134" s="42"/>
      <c r="RXY134" s="42"/>
      <c r="RXZ134" s="42"/>
      <c r="RYA134" s="42"/>
      <c r="RYB134" s="42"/>
      <c r="RYC134" s="42"/>
      <c r="RYD134" s="42"/>
      <c r="RYE134" s="42"/>
      <c r="RYF134" s="42"/>
      <c r="RYG134" s="42"/>
      <c r="RYH134" s="42"/>
      <c r="RYI134" s="42"/>
      <c r="RYJ134" s="42"/>
      <c r="RYK134" s="42"/>
      <c r="RYL134" s="42"/>
      <c r="RYM134" s="42"/>
      <c r="RYN134" s="42"/>
      <c r="RYO134" s="42"/>
      <c r="RYP134" s="42"/>
      <c r="RYQ134" s="42"/>
      <c r="RYR134" s="42"/>
      <c r="RYS134" s="42"/>
      <c r="RYT134" s="42"/>
      <c r="RYU134" s="42"/>
      <c r="RYV134" s="42"/>
      <c r="RYW134" s="42"/>
      <c r="RYX134" s="42"/>
      <c r="RYY134" s="42"/>
      <c r="RYZ134" s="42"/>
      <c r="RZA134" s="42"/>
      <c r="RZB134" s="42"/>
      <c r="RZC134" s="42"/>
      <c r="RZD134" s="42"/>
      <c r="RZE134" s="42"/>
      <c r="RZF134" s="42"/>
      <c r="RZG134" s="42"/>
      <c r="RZH134" s="42"/>
      <c r="RZI134" s="42"/>
      <c r="RZJ134" s="42"/>
      <c r="RZK134" s="42"/>
      <c r="RZL134" s="42"/>
      <c r="RZM134" s="42"/>
      <c r="RZN134" s="42"/>
      <c r="RZO134" s="42"/>
      <c r="RZP134" s="42"/>
      <c r="RZQ134" s="42"/>
      <c r="RZR134" s="42"/>
      <c r="RZS134" s="42"/>
      <c r="RZT134" s="42"/>
      <c r="RZU134" s="42"/>
      <c r="RZV134" s="42"/>
      <c r="RZW134" s="42"/>
      <c r="RZX134" s="42"/>
      <c r="RZY134" s="42"/>
      <c r="RZZ134" s="42"/>
      <c r="SAA134" s="42"/>
      <c r="SAB134" s="42"/>
      <c r="SAC134" s="42"/>
      <c r="SAD134" s="42"/>
      <c r="SAE134" s="42"/>
      <c r="SAF134" s="42"/>
      <c r="SAG134" s="42"/>
      <c r="SAH134" s="42"/>
      <c r="SAI134" s="42"/>
      <c r="SAJ134" s="42"/>
      <c r="SAK134" s="42"/>
      <c r="SAL134" s="42"/>
      <c r="SAM134" s="42"/>
      <c r="SAN134" s="42"/>
      <c r="SAO134" s="42"/>
      <c r="SAP134" s="42"/>
      <c r="SAQ134" s="42"/>
      <c r="SAR134" s="42"/>
      <c r="SAS134" s="42"/>
      <c r="SAT134" s="42"/>
      <c r="SAU134" s="42"/>
      <c r="SAV134" s="42"/>
      <c r="SAW134" s="42"/>
      <c r="SAX134" s="42"/>
      <c r="SAY134" s="42"/>
      <c r="SAZ134" s="42"/>
      <c r="SBA134" s="42"/>
      <c r="SBB134" s="42"/>
      <c r="SBC134" s="42"/>
      <c r="SBD134" s="42"/>
      <c r="SBE134" s="42"/>
      <c r="SBF134" s="42"/>
      <c r="SBG134" s="42"/>
      <c r="SBH134" s="42"/>
      <c r="SBI134" s="42"/>
      <c r="SBJ134" s="42"/>
      <c r="SBK134" s="42"/>
      <c r="SBL134" s="42"/>
      <c r="SBM134" s="42"/>
      <c r="SBN134" s="42"/>
      <c r="SBO134" s="42"/>
      <c r="SBP134" s="42"/>
      <c r="SBQ134" s="42"/>
      <c r="SBR134" s="42"/>
      <c r="SBS134" s="42"/>
      <c r="SBT134" s="42"/>
      <c r="SBU134" s="42"/>
      <c r="SBV134" s="42"/>
      <c r="SBW134" s="42"/>
      <c r="SBX134" s="42"/>
      <c r="SBY134" s="42"/>
      <c r="SBZ134" s="42"/>
      <c r="SCA134" s="42"/>
      <c r="SCB134" s="42"/>
      <c r="SCC134" s="42"/>
      <c r="SCD134" s="42"/>
      <c r="SCE134" s="42"/>
      <c r="SCF134" s="42"/>
      <c r="SCG134" s="42"/>
      <c r="SCH134" s="42"/>
      <c r="SCI134" s="42"/>
      <c r="SCJ134" s="42"/>
      <c r="SCK134" s="42"/>
      <c r="SCL134" s="42"/>
      <c r="SCM134" s="42"/>
      <c r="SCN134" s="42"/>
      <c r="SCO134" s="42"/>
      <c r="SCP134" s="42"/>
      <c r="SCQ134" s="42"/>
      <c r="SCR134" s="42"/>
      <c r="SCS134" s="42"/>
      <c r="SCT134" s="42"/>
      <c r="SCU134" s="42"/>
      <c r="SCV134" s="42"/>
      <c r="SCW134" s="42"/>
      <c r="SCX134" s="42"/>
      <c r="SCY134" s="42"/>
      <c r="SCZ134" s="42"/>
      <c r="SDA134" s="42"/>
      <c r="SDB134" s="42"/>
      <c r="SDC134" s="42"/>
      <c r="SDD134" s="42"/>
      <c r="SDE134" s="42"/>
      <c r="SDF134" s="42"/>
      <c r="SDG134" s="42"/>
      <c r="SDH134" s="42"/>
      <c r="SDI134" s="42"/>
      <c r="SDJ134" s="42"/>
      <c r="SDK134" s="42"/>
      <c r="SDL134" s="42"/>
      <c r="SDM134" s="42"/>
      <c r="SDN134" s="42"/>
      <c r="SDO134" s="42"/>
      <c r="SDP134" s="42"/>
      <c r="SDQ134" s="42"/>
      <c r="SDR134" s="42"/>
      <c r="SDS134" s="42"/>
      <c r="SDT134" s="42"/>
      <c r="SDU134" s="42"/>
      <c r="SDV134" s="42"/>
      <c r="SDW134" s="42"/>
      <c r="SDX134" s="42"/>
      <c r="SDY134" s="42"/>
      <c r="SDZ134" s="42"/>
      <c r="SEA134" s="42"/>
      <c r="SEB134" s="42"/>
      <c r="SEC134" s="42"/>
      <c r="SED134" s="42"/>
      <c r="SEE134" s="42"/>
      <c r="SEF134" s="42"/>
      <c r="SEG134" s="42"/>
      <c r="SEH134" s="42"/>
      <c r="SEI134" s="42"/>
      <c r="SEJ134" s="42"/>
      <c r="SEK134" s="42"/>
      <c r="SEL134" s="42"/>
      <c r="SEM134" s="42"/>
      <c r="SEN134" s="42"/>
      <c r="SEO134" s="42"/>
      <c r="SEP134" s="42"/>
      <c r="SEQ134" s="42"/>
      <c r="SER134" s="42"/>
      <c r="SES134" s="42"/>
      <c r="SET134" s="42"/>
      <c r="SEU134" s="42"/>
      <c r="SEV134" s="42"/>
      <c r="SEW134" s="42"/>
      <c r="SEX134" s="42"/>
      <c r="SEY134" s="42"/>
      <c r="SEZ134" s="42"/>
      <c r="SFA134" s="42"/>
      <c r="SFB134" s="42"/>
      <c r="SFC134" s="42"/>
      <c r="SFD134" s="42"/>
      <c r="SFE134" s="42"/>
      <c r="SFF134" s="42"/>
      <c r="SFG134" s="42"/>
      <c r="SFH134" s="42"/>
      <c r="SFI134" s="42"/>
      <c r="SFJ134" s="42"/>
      <c r="SFK134" s="42"/>
      <c r="SFL134" s="42"/>
      <c r="SFM134" s="42"/>
      <c r="SFN134" s="42"/>
      <c r="SFO134" s="42"/>
      <c r="SFP134" s="42"/>
      <c r="SFQ134" s="42"/>
      <c r="SFR134" s="42"/>
      <c r="SFS134" s="42"/>
      <c r="SFT134" s="42"/>
      <c r="SFU134" s="42"/>
      <c r="SFV134" s="42"/>
      <c r="SFW134" s="42"/>
      <c r="SFX134" s="42"/>
      <c r="SFY134" s="42"/>
      <c r="SFZ134" s="42"/>
      <c r="SGA134" s="42"/>
      <c r="SGB134" s="42"/>
      <c r="SGC134" s="42"/>
      <c r="SGD134" s="42"/>
      <c r="SGE134" s="42"/>
      <c r="SGF134" s="42"/>
      <c r="SGG134" s="42"/>
      <c r="SGH134" s="42"/>
      <c r="SGI134" s="42"/>
      <c r="SGJ134" s="42"/>
      <c r="SGK134" s="42"/>
      <c r="SGL134" s="42"/>
      <c r="SGM134" s="42"/>
      <c r="SGN134" s="42"/>
      <c r="SGO134" s="42"/>
      <c r="SGP134" s="42"/>
      <c r="SGQ134" s="42"/>
      <c r="SGR134" s="42"/>
      <c r="SGS134" s="42"/>
      <c r="SGT134" s="42"/>
      <c r="SGU134" s="42"/>
      <c r="SGV134" s="42"/>
      <c r="SGW134" s="42"/>
      <c r="SGX134" s="42"/>
      <c r="SGY134" s="42"/>
      <c r="SGZ134" s="42"/>
      <c r="SHA134" s="42"/>
      <c r="SHB134" s="42"/>
      <c r="SHC134" s="42"/>
      <c r="SHD134" s="42"/>
      <c r="SHE134" s="42"/>
      <c r="SHF134" s="42"/>
      <c r="SHG134" s="42"/>
      <c r="SHH134" s="42"/>
      <c r="SHI134" s="42"/>
      <c r="SHJ134" s="42"/>
      <c r="SHK134" s="42"/>
      <c r="SHL134" s="42"/>
      <c r="SHM134" s="42"/>
      <c r="SHN134" s="42"/>
      <c r="SHO134" s="42"/>
      <c r="SHP134" s="42"/>
      <c r="SHQ134" s="42"/>
      <c r="SHR134" s="42"/>
      <c r="SHS134" s="42"/>
      <c r="SHT134" s="42"/>
      <c r="SHU134" s="42"/>
      <c r="SHV134" s="42"/>
      <c r="SHW134" s="42"/>
      <c r="SHX134" s="42"/>
      <c r="SHY134" s="42"/>
      <c r="SHZ134" s="42"/>
      <c r="SIA134" s="42"/>
      <c r="SIB134" s="42"/>
      <c r="SIC134" s="42"/>
      <c r="SID134" s="42"/>
      <c r="SIE134" s="42"/>
      <c r="SIF134" s="42"/>
      <c r="SIG134" s="42"/>
      <c r="SIH134" s="42"/>
      <c r="SII134" s="42"/>
      <c r="SIJ134" s="42"/>
      <c r="SIK134" s="42"/>
      <c r="SIL134" s="42"/>
      <c r="SIM134" s="42"/>
      <c r="SIN134" s="42"/>
      <c r="SIO134" s="42"/>
      <c r="SIP134" s="42"/>
      <c r="SIQ134" s="42"/>
      <c r="SIR134" s="42"/>
      <c r="SIS134" s="42"/>
      <c r="SIT134" s="42"/>
      <c r="SIU134" s="42"/>
      <c r="SIV134" s="42"/>
      <c r="SIW134" s="42"/>
      <c r="SIX134" s="42"/>
      <c r="SIY134" s="42"/>
      <c r="SIZ134" s="42"/>
      <c r="SJA134" s="42"/>
      <c r="SJB134" s="42"/>
      <c r="SJC134" s="42"/>
      <c r="SJD134" s="42"/>
      <c r="SJE134" s="42"/>
      <c r="SJF134" s="42"/>
      <c r="SJG134" s="42"/>
      <c r="SJH134" s="42"/>
      <c r="SJI134" s="42"/>
      <c r="SJJ134" s="42"/>
      <c r="SJK134" s="42"/>
      <c r="SJL134" s="42"/>
      <c r="SJM134" s="42"/>
      <c r="SJN134" s="42"/>
      <c r="SJO134" s="42"/>
      <c r="SJP134" s="42"/>
      <c r="SJQ134" s="42"/>
      <c r="SJR134" s="42"/>
      <c r="SJS134" s="42"/>
      <c r="SJT134" s="42"/>
      <c r="SJU134" s="42"/>
      <c r="SJV134" s="42"/>
      <c r="SJW134" s="42"/>
      <c r="SJX134" s="42"/>
      <c r="SJY134" s="42"/>
      <c r="SJZ134" s="42"/>
      <c r="SKA134" s="42"/>
      <c r="SKB134" s="42"/>
      <c r="SKC134" s="42"/>
      <c r="SKD134" s="42"/>
      <c r="SKE134" s="42"/>
      <c r="SKF134" s="42"/>
      <c r="SKG134" s="42"/>
      <c r="SKH134" s="42"/>
      <c r="SKI134" s="42"/>
      <c r="SKJ134" s="42"/>
      <c r="SKK134" s="42"/>
      <c r="SKL134" s="42"/>
      <c r="SKM134" s="42"/>
      <c r="SKN134" s="42"/>
      <c r="SKO134" s="42"/>
      <c r="SKP134" s="42"/>
      <c r="SKQ134" s="42"/>
      <c r="SKR134" s="42"/>
      <c r="SKS134" s="42"/>
      <c r="SKT134" s="42"/>
      <c r="SKU134" s="42"/>
      <c r="SKV134" s="42"/>
      <c r="SKW134" s="42"/>
      <c r="SKX134" s="42"/>
      <c r="SKY134" s="42"/>
      <c r="SKZ134" s="42"/>
      <c r="SLA134" s="42"/>
      <c r="SLB134" s="42"/>
      <c r="SLC134" s="42"/>
      <c r="SLD134" s="42"/>
      <c r="SLE134" s="42"/>
      <c r="SLF134" s="42"/>
      <c r="SLG134" s="42"/>
      <c r="SLH134" s="42"/>
      <c r="SLI134" s="42"/>
      <c r="SLJ134" s="42"/>
      <c r="SLK134" s="42"/>
      <c r="SLL134" s="42"/>
      <c r="SLM134" s="42"/>
      <c r="SLN134" s="42"/>
      <c r="SLO134" s="42"/>
      <c r="SLP134" s="42"/>
      <c r="SLQ134" s="42"/>
      <c r="SLR134" s="42"/>
      <c r="SLS134" s="42"/>
      <c r="SLT134" s="42"/>
      <c r="SLU134" s="42"/>
      <c r="SLV134" s="42"/>
      <c r="SLW134" s="42"/>
      <c r="SLX134" s="42"/>
      <c r="SLY134" s="42"/>
      <c r="SLZ134" s="42"/>
      <c r="SMA134" s="42"/>
      <c r="SMB134" s="42"/>
      <c r="SMC134" s="42"/>
      <c r="SMD134" s="42"/>
      <c r="SME134" s="42"/>
      <c r="SMF134" s="42"/>
      <c r="SMG134" s="42"/>
      <c r="SMH134" s="42"/>
      <c r="SMI134" s="42"/>
      <c r="SMJ134" s="42"/>
      <c r="SMK134" s="42"/>
      <c r="SML134" s="42"/>
      <c r="SMM134" s="42"/>
      <c r="SMN134" s="42"/>
      <c r="SMO134" s="42"/>
      <c r="SMP134" s="42"/>
      <c r="SMQ134" s="42"/>
      <c r="SMR134" s="42"/>
      <c r="SMS134" s="42"/>
      <c r="SMT134" s="42"/>
      <c r="SMU134" s="42"/>
      <c r="SMV134" s="42"/>
      <c r="SMW134" s="42"/>
      <c r="SMX134" s="42"/>
      <c r="SMY134" s="42"/>
      <c r="SMZ134" s="42"/>
      <c r="SNA134" s="42"/>
      <c r="SNB134" s="42"/>
      <c r="SNC134" s="42"/>
      <c r="SND134" s="42"/>
      <c r="SNE134" s="42"/>
      <c r="SNF134" s="42"/>
      <c r="SNG134" s="42"/>
      <c r="SNH134" s="42"/>
      <c r="SNI134" s="42"/>
      <c r="SNJ134" s="42"/>
      <c r="SNK134" s="42"/>
      <c r="SNL134" s="42"/>
      <c r="SNM134" s="42"/>
      <c r="SNN134" s="42"/>
      <c r="SNO134" s="42"/>
      <c r="SNP134" s="42"/>
      <c r="SNQ134" s="42"/>
      <c r="SNR134" s="42"/>
      <c r="SNS134" s="42"/>
      <c r="SNT134" s="42"/>
      <c r="SNU134" s="42"/>
      <c r="SNV134" s="42"/>
      <c r="SNW134" s="42"/>
      <c r="SNX134" s="42"/>
      <c r="SNY134" s="42"/>
      <c r="SNZ134" s="42"/>
      <c r="SOA134" s="42"/>
      <c r="SOB134" s="42"/>
      <c r="SOC134" s="42"/>
      <c r="SOD134" s="42"/>
      <c r="SOE134" s="42"/>
      <c r="SOF134" s="42"/>
      <c r="SOG134" s="42"/>
      <c r="SOH134" s="42"/>
      <c r="SOI134" s="42"/>
      <c r="SOJ134" s="42"/>
      <c r="SOK134" s="42"/>
      <c r="SOL134" s="42"/>
      <c r="SOM134" s="42"/>
      <c r="SON134" s="42"/>
      <c r="SOO134" s="42"/>
      <c r="SOP134" s="42"/>
      <c r="SOQ134" s="42"/>
      <c r="SOR134" s="42"/>
      <c r="SOS134" s="42"/>
      <c r="SOT134" s="42"/>
      <c r="SOU134" s="42"/>
      <c r="SOV134" s="42"/>
      <c r="SOW134" s="42"/>
      <c r="SOX134" s="42"/>
      <c r="SOY134" s="42"/>
      <c r="SOZ134" s="42"/>
      <c r="SPA134" s="42"/>
      <c r="SPB134" s="42"/>
      <c r="SPC134" s="42"/>
      <c r="SPD134" s="42"/>
      <c r="SPE134" s="42"/>
      <c r="SPF134" s="42"/>
      <c r="SPG134" s="42"/>
      <c r="SPH134" s="42"/>
      <c r="SPI134" s="42"/>
      <c r="SPJ134" s="42"/>
      <c r="SPK134" s="42"/>
      <c r="SPL134" s="42"/>
      <c r="SPM134" s="42"/>
      <c r="SPN134" s="42"/>
      <c r="SPO134" s="42"/>
      <c r="SPP134" s="42"/>
      <c r="SPQ134" s="42"/>
      <c r="SPR134" s="42"/>
      <c r="SPS134" s="42"/>
      <c r="SPT134" s="42"/>
      <c r="SPU134" s="42"/>
      <c r="SPV134" s="42"/>
      <c r="SPW134" s="42"/>
      <c r="SPX134" s="42"/>
      <c r="SPY134" s="42"/>
      <c r="SPZ134" s="42"/>
      <c r="SQA134" s="42"/>
      <c r="SQB134" s="42"/>
      <c r="SQC134" s="42"/>
      <c r="SQD134" s="42"/>
      <c r="SQE134" s="42"/>
      <c r="SQF134" s="42"/>
      <c r="SQG134" s="42"/>
      <c r="SQH134" s="42"/>
      <c r="SQI134" s="42"/>
      <c r="SQJ134" s="42"/>
      <c r="SQK134" s="42"/>
      <c r="SQL134" s="42"/>
      <c r="SQM134" s="42"/>
      <c r="SQN134" s="42"/>
      <c r="SQO134" s="42"/>
      <c r="SQP134" s="42"/>
      <c r="SQQ134" s="42"/>
      <c r="SQR134" s="42"/>
      <c r="SQS134" s="42"/>
      <c r="SQT134" s="42"/>
      <c r="SQU134" s="42"/>
      <c r="SQV134" s="42"/>
      <c r="SQW134" s="42"/>
      <c r="SQX134" s="42"/>
      <c r="SQY134" s="42"/>
      <c r="SQZ134" s="42"/>
      <c r="SRA134" s="42"/>
      <c r="SRB134" s="42"/>
      <c r="SRC134" s="42"/>
      <c r="SRD134" s="42"/>
      <c r="SRE134" s="42"/>
      <c r="SRF134" s="42"/>
      <c r="SRG134" s="42"/>
      <c r="SRH134" s="42"/>
      <c r="SRI134" s="42"/>
      <c r="SRJ134" s="42"/>
      <c r="SRK134" s="42"/>
      <c r="SRL134" s="42"/>
      <c r="SRM134" s="42"/>
      <c r="SRN134" s="42"/>
      <c r="SRO134" s="42"/>
      <c r="SRP134" s="42"/>
      <c r="SRQ134" s="42"/>
      <c r="SRR134" s="42"/>
      <c r="SRS134" s="42"/>
      <c r="SRT134" s="42"/>
      <c r="SRU134" s="42"/>
      <c r="SRV134" s="42"/>
      <c r="SRW134" s="42"/>
      <c r="SRX134" s="42"/>
      <c r="SRY134" s="42"/>
      <c r="SRZ134" s="42"/>
      <c r="SSA134" s="42"/>
      <c r="SSB134" s="42"/>
      <c r="SSC134" s="42"/>
      <c r="SSD134" s="42"/>
      <c r="SSE134" s="42"/>
      <c r="SSF134" s="42"/>
      <c r="SSG134" s="42"/>
      <c r="SSH134" s="42"/>
      <c r="SSI134" s="42"/>
      <c r="SSJ134" s="42"/>
      <c r="SSK134" s="42"/>
      <c r="SSL134" s="42"/>
      <c r="SSM134" s="42"/>
      <c r="SSN134" s="42"/>
      <c r="SSO134" s="42"/>
      <c r="SSP134" s="42"/>
      <c r="SSQ134" s="42"/>
      <c r="SSR134" s="42"/>
      <c r="SSS134" s="42"/>
      <c r="SST134" s="42"/>
      <c r="SSU134" s="42"/>
      <c r="SSV134" s="42"/>
      <c r="SSW134" s="42"/>
      <c r="SSX134" s="42"/>
      <c r="SSY134" s="42"/>
      <c r="SSZ134" s="42"/>
      <c r="STA134" s="42"/>
      <c r="STB134" s="42"/>
      <c r="STC134" s="42"/>
      <c r="STD134" s="42"/>
      <c r="STE134" s="42"/>
      <c r="STF134" s="42"/>
      <c r="STG134" s="42"/>
      <c r="STH134" s="42"/>
      <c r="STI134" s="42"/>
      <c r="STJ134" s="42"/>
      <c r="STK134" s="42"/>
      <c r="STL134" s="42"/>
      <c r="STM134" s="42"/>
      <c r="STN134" s="42"/>
      <c r="STO134" s="42"/>
      <c r="STP134" s="42"/>
      <c r="STQ134" s="42"/>
      <c r="STR134" s="42"/>
      <c r="STS134" s="42"/>
      <c r="STT134" s="42"/>
      <c r="STU134" s="42"/>
      <c r="STV134" s="42"/>
      <c r="STW134" s="42"/>
      <c r="STX134" s="42"/>
      <c r="STY134" s="42"/>
      <c r="STZ134" s="42"/>
      <c r="SUA134" s="42"/>
      <c r="SUB134" s="42"/>
      <c r="SUC134" s="42"/>
      <c r="SUD134" s="42"/>
      <c r="SUE134" s="42"/>
      <c r="SUF134" s="42"/>
      <c r="SUG134" s="42"/>
      <c r="SUH134" s="42"/>
      <c r="SUI134" s="42"/>
      <c r="SUJ134" s="42"/>
      <c r="SUK134" s="42"/>
      <c r="SUL134" s="42"/>
      <c r="SUM134" s="42"/>
      <c r="SUN134" s="42"/>
      <c r="SUO134" s="42"/>
      <c r="SUP134" s="42"/>
      <c r="SUQ134" s="42"/>
      <c r="SUR134" s="42"/>
      <c r="SUS134" s="42"/>
      <c r="SUT134" s="42"/>
      <c r="SUU134" s="42"/>
      <c r="SUV134" s="42"/>
      <c r="SUW134" s="42"/>
      <c r="SUX134" s="42"/>
      <c r="SUY134" s="42"/>
      <c r="SUZ134" s="42"/>
      <c r="SVA134" s="42"/>
      <c r="SVB134" s="42"/>
      <c r="SVC134" s="42"/>
      <c r="SVD134" s="42"/>
      <c r="SVE134" s="42"/>
      <c r="SVF134" s="42"/>
      <c r="SVG134" s="42"/>
      <c r="SVH134" s="42"/>
      <c r="SVI134" s="42"/>
      <c r="SVJ134" s="42"/>
      <c r="SVK134" s="42"/>
      <c r="SVL134" s="42"/>
      <c r="SVM134" s="42"/>
      <c r="SVN134" s="42"/>
      <c r="SVO134" s="42"/>
      <c r="SVP134" s="42"/>
      <c r="SVQ134" s="42"/>
      <c r="SVR134" s="42"/>
      <c r="SVS134" s="42"/>
      <c r="SVT134" s="42"/>
      <c r="SVU134" s="42"/>
      <c r="SVV134" s="42"/>
      <c r="SVW134" s="42"/>
      <c r="SVX134" s="42"/>
      <c r="SVY134" s="42"/>
      <c r="SVZ134" s="42"/>
      <c r="SWA134" s="42"/>
      <c r="SWB134" s="42"/>
      <c r="SWC134" s="42"/>
      <c r="SWD134" s="42"/>
      <c r="SWE134" s="42"/>
      <c r="SWF134" s="42"/>
      <c r="SWG134" s="42"/>
      <c r="SWH134" s="42"/>
      <c r="SWI134" s="42"/>
      <c r="SWJ134" s="42"/>
      <c r="SWK134" s="42"/>
      <c r="SWL134" s="42"/>
      <c r="SWM134" s="42"/>
      <c r="SWN134" s="42"/>
      <c r="SWO134" s="42"/>
      <c r="SWP134" s="42"/>
      <c r="SWQ134" s="42"/>
      <c r="SWR134" s="42"/>
      <c r="SWS134" s="42"/>
      <c r="SWT134" s="42"/>
      <c r="SWU134" s="42"/>
      <c r="SWV134" s="42"/>
      <c r="SWW134" s="42"/>
      <c r="SWX134" s="42"/>
      <c r="SWY134" s="42"/>
      <c r="SWZ134" s="42"/>
      <c r="SXA134" s="42"/>
      <c r="SXB134" s="42"/>
      <c r="SXC134" s="42"/>
      <c r="SXD134" s="42"/>
      <c r="SXE134" s="42"/>
      <c r="SXF134" s="42"/>
      <c r="SXG134" s="42"/>
      <c r="SXH134" s="42"/>
      <c r="SXI134" s="42"/>
      <c r="SXJ134" s="42"/>
      <c r="SXK134" s="42"/>
      <c r="SXL134" s="42"/>
      <c r="SXM134" s="42"/>
      <c r="SXN134" s="42"/>
      <c r="SXO134" s="42"/>
      <c r="SXP134" s="42"/>
      <c r="SXQ134" s="42"/>
      <c r="SXR134" s="42"/>
      <c r="SXS134" s="42"/>
      <c r="SXT134" s="42"/>
      <c r="SXU134" s="42"/>
      <c r="SXV134" s="42"/>
      <c r="SXW134" s="42"/>
      <c r="SXX134" s="42"/>
      <c r="SXY134" s="42"/>
      <c r="SXZ134" s="42"/>
      <c r="SYA134" s="42"/>
      <c r="SYB134" s="42"/>
      <c r="SYC134" s="42"/>
      <c r="SYD134" s="42"/>
      <c r="SYE134" s="42"/>
      <c r="SYF134" s="42"/>
      <c r="SYG134" s="42"/>
      <c r="SYH134" s="42"/>
      <c r="SYI134" s="42"/>
      <c r="SYJ134" s="42"/>
      <c r="SYK134" s="42"/>
      <c r="SYL134" s="42"/>
      <c r="SYM134" s="42"/>
      <c r="SYN134" s="42"/>
      <c r="SYO134" s="42"/>
      <c r="SYP134" s="42"/>
      <c r="SYQ134" s="42"/>
      <c r="SYR134" s="42"/>
      <c r="SYS134" s="42"/>
      <c r="SYT134" s="42"/>
      <c r="SYU134" s="42"/>
      <c r="SYV134" s="42"/>
      <c r="SYW134" s="42"/>
      <c r="SYX134" s="42"/>
      <c r="SYY134" s="42"/>
      <c r="SYZ134" s="42"/>
      <c r="SZA134" s="42"/>
      <c r="SZB134" s="42"/>
      <c r="SZC134" s="42"/>
      <c r="SZD134" s="42"/>
      <c r="SZE134" s="42"/>
      <c r="SZF134" s="42"/>
      <c r="SZG134" s="42"/>
      <c r="SZH134" s="42"/>
      <c r="SZI134" s="42"/>
      <c r="SZJ134" s="42"/>
      <c r="SZK134" s="42"/>
      <c r="SZL134" s="42"/>
      <c r="SZM134" s="42"/>
      <c r="SZN134" s="42"/>
      <c r="SZO134" s="42"/>
      <c r="SZP134" s="42"/>
      <c r="SZQ134" s="42"/>
      <c r="SZR134" s="42"/>
      <c r="SZS134" s="42"/>
      <c r="SZT134" s="42"/>
      <c r="SZU134" s="42"/>
      <c r="SZV134" s="42"/>
      <c r="SZW134" s="42"/>
      <c r="SZX134" s="42"/>
      <c r="SZY134" s="42"/>
      <c r="SZZ134" s="42"/>
      <c r="TAA134" s="42"/>
      <c r="TAB134" s="42"/>
      <c r="TAC134" s="42"/>
      <c r="TAD134" s="42"/>
      <c r="TAE134" s="42"/>
      <c r="TAF134" s="42"/>
      <c r="TAG134" s="42"/>
      <c r="TAH134" s="42"/>
      <c r="TAI134" s="42"/>
      <c r="TAJ134" s="42"/>
      <c r="TAK134" s="42"/>
      <c r="TAL134" s="42"/>
      <c r="TAM134" s="42"/>
      <c r="TAN134" s="42"/>
      <c r="TAO134" s="42"/>
      <c r="TAP134" s="42"/>
      <c r="TAQ134" s="42"/>
      <c r="TAR134" s="42"/>
      <c r="TAS134" s="42"/>
      <c r="TAT134" s="42"/>
      <c r="TAU134" s="42"/>
      <c r="TAV134" s="42"/>
      <c r="TAW134" s="42"/>
      <c r="TAX134" s="42"/>
      <c r="TAY134" s="42"/>
      <c r="TAZ134" s="42"/>
      <c r="TBA134" s="42"/>
      <c r="TBB134" s="42"/>
      <c r="TBC134" s="42"/>
      <c r="TBD134" s="42"/>
      <c r="TBE134" s="42"/>
      <c r="TBF134" s="42"/>
      <c r="TBG134" s="42"/>
      <c r="TBH134" s="42"/>
      <c r="TBI134" s="42"/>
      <c r="TBJ134" s="42"/>
      <c r="TBK134" s="42"/>
      <c r="TBL134" s="42"/>
      <c r="TBM134" s="42"/>
      <c r="TBN134" s="42"/>
      <c r="TBO134" s="42"/>
      <c r="TBP134" s="42"/>
      <c r="TBQ134" s="42"/>
      <c r="TBR134" s="42"/>
      <c r="TBS134" s="42"/>
      <c r="TBT134" s="42"/>
      <c r="TBU134" s="42"/>
      <c r="TBV134" s="42"/>
      <c r="TBW134" s="42"/>
      <c r="TBX134" s="42"/>
      <c r="TBY134" s="42"/>
      <c r="TBZ134" s="42"/>
      <c r="TCA134" s="42"/>
      <c r="TCB134" s="42"/>
      <c r="TCC134" s="42"/>
      <c r="TCD134" s="42"/>
      <c r="TCE134" s="42"/>
      <c r="TCF134" s="42"/>
      <c r="TCG134" s="42"/>
      <c r="TCH134" s="42"/>
      <c r="TCI134" s="42"/>
      <c r="TCJ134" s="42"/>
      <c r="TCK134" s="42"/>
      <c r="TCL134" s="42"/>
      <c r="TCM134" s="42"/>
      <c r="TCN134" s="42"/>
      <c r="TCO134" s="42"/>
      <c r="TCP134" s="42"/>
      <c r="TCQ134" s="42"/>
      <c r="TCR134" s="42"/>
      <c r="TCS134" s="42"/>
      <c r="TCT134" s="42"/>
      <c r="TCU134" s="42"/>
      <c r="TCV134" s="42"/>
      <c r="TCW134" s="42"/>
      <c r="TCX134" s="42"/>
      <c r="TCY134" s="42"/>
      <c r="TCZ134" s="42"/>
      <c r="TDA134" s="42"/>
      <c r="TDB134" s="42"/>
      <c r="TDC134" s="42"/>
      <c r="TDD134" s="42"/>
      <c r="TDE134" s="42"/>
      <c r="TDF134" s="42"/>
      <c r="TDG134" s="42"/>
      <c r="TDH134" s="42"/>
      <c r="TDI134" s="42"/>
      <c r="TDJ134" s="42"/>
      <c r="TDK134" s="42"/>
      <c r="TDL134" s="42"/>
      <c r="TDM134" s="42"/>
      <c r="TDN134" s="42"/>
      <c r="TDO134" s="42"/>
      <c r="TDP134" s="42"/>
      <c r="TDQ134" s="42"/>
      <c r="TDR134" s="42"/>
      <c r="TDS134" s="42"/>
      <c r="TDT134" s="42"/>
      <c r="TDU134" s="42"/>
      <c r="TDV134" s="42"/>
      <c r="TDW134" s="42"/>
      <c r="TDX134" s="42"/>
      <c r="TDY134" s="42"/>
      <c r="TDZ134" s="42"/>
      <c r="TEA134" s="42"/>
      <c r="TEB134" s="42"/>
      <c r="TEC134" s="42"/>
      <c r="TED134" s="42"/>
      <c r="TEE134" s="42"/>
      <c r="TEF134" s="42"/>
      <c r="TEG134" s="42"/>
      <c r="TEH134" s="42"/>
      <c r="TEI134" s="42"/>
      <c r="TEJ134" s="42"/>
      <c r="TEK134" s="42"/>
      <c r="TEL134" s="42"/>
      <c r="TEM134" s="42"/>
      <c r="TEN134" s="42"/>
      <c r="TEO134" s="42"/>
      <c r="TEP134" s="42"/>
      <c r="TEQ134" s="42"/>
      <c r="TER134" s="42"/>
      <c r="TES134" s="42"/>
      <c r="TET134" s="42"/>
      <c r="TEU134" s="42"/>
      <c r="TEV134" s="42"/>
      <c r="TEW134" s="42"/>
      <c r="TEX134" s="42"/>
      <c r="TEY134" s="42"/>
      <c r="TEZ134" s="42"/>
      <c r="TFA134" s="42"/>
      <c r="TFB134" s="42"/>
      <c r="TFC134" s="42"/>
      <c r="TFD134" s="42"/>
      <c r="TFE134" s="42"/>
      <c r="TFF134" s="42"/>
      <c r="TFG134" s="42"/>
      <c r="TFH134" s="42"/>
      <c r="TFI134" s="42"/>
      <c r="TFJ134" s="42"/>
      <c r="TFK134" s="42"/>
      <c r="TFL134" s="42"/>
      <c r="TFM134" s="42"/>
      <c r="TFN134" s="42"/>
      <c r="TFO134" s="42"/>
      <c r="TFP134" s="42"/>
      <c r="TFQ134" s="42"/>
      <c r="TFR134" s="42"/>
      <c r="TFS134" s="42"/>
      <c r="TFT134" s="42"/>
      <c r="TFU134" s="42"/>
      <c r="TFV134" s="42"/>
      <c r="TFW134" s="42"/>
      <c r="TFX134" s="42"/>
      <c r="TFY134" s="42"/>
      <c r="TFZ134" s="42"/>
      <c r="TGA134" s="42"/>
      <c r="TGB134" s="42"/>
      <c r="TGC134" s="42"/>
      <c r="TGD134" s="42"/>
      <c r="TGE134" s="42"/>
      <c r="TGF134" s="42"/>
      <c r="TGG134" s="42"/>
      <c r="TGH134" s="42"/>
      <c r="TGI134" s="42"/>
      <c r="TGJ134" s="42"/>
      <c r="TGK134" s="42"/>
      <c r="TGL134" s="42"/>
      <c r="TGM134" s="42"/>
      <c r="TGN134" s="42"/>
      <c r="TGO134" s="42"/>
      <c r="TGP134" s="42"/>
      <c r="TGQ134" s="42"/>
      <c r="TGR134" s="42"/>
      <c r="TGS134" s="42"/>
      <c r="TGT134" s="42"/>
      <c r="TGU134" s="42"/>
      <c r="TGV134" s="42"/>
      <c r="TGW134" s="42"/>
      <c r="TGX134" s="42"/>
      <c r="TGY134" s="42"/>
      <c r="TGZ134" s="42"/>
      <c r="THA134" s="42"/>
      <c r="THB134" s="42"/>
      <c r="THC134" s="42"/>
      <c r="THD134" s="42"/>
      <c r="THE134" s="42"/>
      <c r="THF134" s="42"/>
      <c r="THG134" s="42"/>
      <c r="THH134" s="42"/>
      <c r="THI134" s="42"/>
      <c r="THJ134" s="42"/>
      <c r="THK134" s="42"/>
      <c r="THL134" s="42"/>
      <c r="THM134" s="42"/>
      <c r="THN134" s="42"/>
      <c r="THO134" s="42"/>
      <c r="THP134" s="42"/>
      <c r="THQ134" s="42"/>
      <c r="THR134" s="42"/>
      <c r="THS134" s="42"/>
      <c r="THT134" s="42"/>
      <c r="THU134" s="42"/>
      <c r="THV134" s="42"/>
      <c r="THW134" s="42"/>
      <c r="THX134" s="42"/>
      <c r="THY134" s="42"/>
      <c r="THZ134" s="42"/>
      <c r="TIA134" s="42"/>
      <c r="TIB134" s="42"/>
      <c r="TIC134" s="42"/>
      <c r="TID134" s="42"/>
      <c r="TIE134" s="42"/>
      <c r="TIF134" s="42"/>
      <c r="TIG134" s="42"/>
      <c r="TIH134" s="42"/>
      <c r="TII134" s="42"/>
      <c r="TIJ134" s="42"/>
      <c r="TIK134" s="42"/>
      <c r="TIL134" s="42"/>
      <c r="TIM134" s="42"/>
      <c r="TIN134" s="42"/>
      <c r="TIO134" s="42"/>
      <c r="TIP134" s="42"/>
      <c r="TIQ134" s="42"/>
      <c r="TIR134" s="42"/>
      <c r="TIS134" s="42"/>
      <c r="TIT134" s="42"/>
      <c r="TIU134" s="42"/>
      <c r="TIV134" s="42"/>
      <c r="TIW134" s="42"/>
      <c r="TIX134" s="42"/>
      <c r="TIY134" s="42"/>
      <c r="TIZ134" s="42"/>
      <c r="TJA134" s="42"/>
      <c r="TJB134" s="42"/>
      <c r="TJC134" s="42"/>
      <c r="TJD134" s="42"/>
      <c r="TJE134" s="42"/>
      <c r="TJF134" s="42"/>
      <c r="TJG134" s="42"/>
      <c r="TJH134" s="42"/>
      <c r="TJI134" s="42"/>
      <c r="TJJ134" s="42"/>
      <c r="TJK134" s="42"/>
      <c r="TJL134" s="42"/>
      <c r="TJM134" s="42"/>
      <c r="TJN134" s="42"/>
      <c r="TJO134" s="42"/>
      <c r="TJP134" s="42"/>
      <c r="TJQ134" s="42"/>
      <c r="TJR134" s="42"/>
      <c r="TJS134" s="42"/>
      <c r="TJT134" s="42"/>
      <c r="TJU134" s="42"/>
      <c r="TJV134" s="42"/>
      <c r="TJW134" s="42"/>
      <c r="TJX134" s="42"/>
      <c r="TJY134" s="42"/>
      <c r="TJZ134" s="42"/>
      <c r="TKA134" s="42"/>
      <c r="TKB134" s="42"/>
      <c r="TKC134" s="42"/>
      <c r="TKD134" s="42"/>
      <c r="TKE134" s="42"/>
      <c r="TKF134" s="42"/>
      <c r="TKG134" s="42"/>
      <c r="TKH134" s="42"/>
      <c r="TKI134" s="42"/>
      <c r="TKJ134" s="42"/>
      <c r="TKK134" s="42"/>
      <c r="TKL134" s="42"/>
      <c r="TKM134" s="42"/>
      <c r="TKN134" s="42"/>
      <c r="TKO134" s="42"/>
      <c r="TKP134" s="42"/>
      <c r="TKQ134" s="42"/>
      <c r="TKR134" s="42"/>
      <c r="TKS134" s="42"/>
      <c r="TKT134" s="42"/>
      <c r="TKU134" s="42"/>
      <c r="TKV134" s="42"/>
      <c r="TKW134" s="42"/>
      <c r="TKX134" s="42"/>
      <c r="TKY134" s="42"/>
      <c r="TKZ134" s="42"/>
      <c r="TLA134" s="42"/>
      <c r="TLB134" s="42"/>
      <c r="TLC134" s="42"/>
      <c r="TLD134" s="42"/>
      <c r="TLE134" s="42"/>
      <c r="TLF134" s="42"/>
      <c r="TLG134" s="42"/>
      <c r="TLH134" s="42"/>
      <c r="TLI134" s="42"/>
      <c r="TLJ134" s="42"/>
      <c r="TLK134" s="42"/>
      <c r="TLL134" s="42"/>
      <c r="TLM134" s="42"/>
      <c r="TLN134" s="42"/>
      <c r="TLO134" s="42"/>
      <c r="TLP134" s="42"/>
      <c r="TLQ134" s="42"/>
      <c r="TLR134" s="42"/>
      <c r="TLS134" s="42"/>
      <c r="TLT134" s="42"/>
      <c r="TLU134" s="42"/>
      <c r="TLV134" s="42"/>
      <c r="TLW134" s="42"/>
      <c r="TLX134" s="42"/>
      <c r="TLY134" s="42"/>
      <c r="TLZ134" s="42"/>
      <c r="TMA134" s="42"/>
      <c r="TMB134" s="42"/>
      <c r="TMC134" s="42"/>
      <c r="TMD134" s="42"/>
      <c r="TME134" s="42"/>
      <c r="TMF134" s="42"/>
      <c r="TMG134" s="42"/>
      <c r="TMH134" s="42"/>
      <c r="TMI134" s="42"/>
      <c r="TMJ134" s="42"/>
      <c r="TMK134" s="42"/>
      <c r="TML134" s="42"/>
      <c r="TMM134" s="42"/>
      <c r="TMN134" s="42"/>
      <c r="TMO134" s="42"/>
      <c r="TMP134" s="42"/>
      <c r="TMQ134" s="42"/>
      <c r="TMR134" s="42"/>
      <c r="TMS134" s="42"/>
      <c r="TMT134" s="42"/>
      <c r="TMU134" s="42"/>
      <c r="TMV134" s="42"/>
      <c r="TMW134" s="42"/>
      <c r="TMX134" s="42"/>
      <c r="TMY134" s="42"/>
      <c r="TMZ134" s="42"/>
      <c r="TNA134" s="42"/>
      <c r="TNB134" s="42"/>
      <c r="TNC134" s="42"/>
      <c r="TND134" s="42"/>
      <c r="TNE134" s="42"/>
      <c r="TNF134" s="42"/>
      <c r="TNG134" s="42"/>
      <c r="TNH134" s="42"/>
      <c r="TNI134" s="42"/>
      <c r="TNJ134" s="42"/>
      <c r="TNK134" s="42"/>
      <c r="TNL134" s="42"/>
      <c r="TNM134" s="42"/>
      <c r="TNN134" s="42"/>
      <c r="TNO134" s="42"/>
      <c r="TNP134" s="42"/>
      <c r="TNQ134" s="42"/>
      <c r="TNR134" s="42"/>
      <c r="TNS134" s="42"/>
      <c r="TNT134" s="42"/>
      <c r="TNU134" s="42"/>
      <c r="TNV134" s="42"/>
      <c r="TNW134" s="42"/>
      <c r="TNX134" s="42"/>
      <c r="TNY134" s="42"/>
      <c r="TNZ134" s="42"/>
      <c r="TOA134" s="42"/>
      <c r="TOB134" s="42"/>
      <c r="TOC134" s="42"/>
      <c r="TOD134" s="42"/>
      <c r="TOE134" s="42"/>
      <c r="TOF134" s="42"/>
      <c r="TOG134" s="42"/>
      <c r="TOH134" s="42"/>
      <c r="TOI134" s="42"/>
      <c r="TOJ134" s="42"/>
      <c r="TOK134" s="42"/>
      <c r="TOL134" s="42"/>
      <c r="TOM134" s="42"/>
      <c r="TON134" s="42"/>
      <c r="TOO134" s="42"/>
      <c r="TOP134" s="42"/>
      <c r="TOQ134" s="42"/>
      <c r="TOR134" s="42"/>
      <c r="TOS134" s="42"/>
      <c r="TOT134" s="42"/>
      <c r="TOU134" s="42"/>
      <c r="TOV134" s="42"/>
      <c r="TOW134" s="42"/>
      <c r="TOX134" s="42"/>
      <c r="TOY134" s="42"/>
      <c r="TOZ134" s="42"/>
      <c r="TPA134" s="42"/>
      <c r="TPB134" s="42"/>
      <c r="TPC134" s="42"/>
      <c r="TPD134" s="42"/>
      <c r="TPE134" s="42"/>
      <c r="TPF134" s="42"/>
      <c r="TPG134" s="42"/>
      <c r="TPH134" s="42"/>
      <c r="TPI134" s="42"/>
      <c r="TPJ134" s="42"/>
      <c r="TPK134" s="42"/>
      <c r="TPL134" s="42"/>
      <c r="TPM134" s="42"/>
      <c r="TPN134" s="42"/>
      <c r="TPO134" s="42"/>
      <c r="TPP134" s="42"/>
      <c r="TPQ134" s="42"/>
      <c r="TPR134" s="42"/>
      <c r="TPS134" s="42"/>
      <c r="TPT134" s="42"/>
      <c r="TPU134" s="42"/>
      <c r="TPV134" s="42"/>
      <c r="TPW134" s="42"/>
      <c r="TPX134" s="42"/>
      <c r="TPY134" s="42"/>
      <c r="TPZ134" s="42"/>
      <c r="TQA134" s="42"/>
      <c r="TQB134" s="42"/>
      <c r="TQC134" s="42"/>
      <c r="TQD134" s="42"/>
      <c r="TQE134" s="42"/>
      <c r="TQF134" s="42"/>
      <c r="TQG134" s="42"/>
      <c r="TQH134" s="42"/>
      <c r="TQI134" s="42"/>
      <c r="TQJ134" s="42"/>
      <c r="TQK134" s="42"/>
      <c r="TQL134" s="42"/>
      <c r="TQM134" s="42"/>
      <c r="TQN134" s="42"/>
      <c r="TQO134" s="42"/>
      <c r="TQP134" s="42"/>
      <c r="TQQ134" s="42"/>
      <c r="TQR134" s="42"/>
      <c r="TQS134" s="42"/>
      <c r="TQT134" s="42"/>
      <c r="TQU134" s="42"/>
      <c r="TQV134" s="42"/>
      <c r="TQW134" s="42"/>
      <c r="TQX134" s="42"/>
      <c r="TQY134" s="42"/>
      <c r="TQZ134" s="42"/>
      <c r="TRA134" s="42"/>
      <c r="TRB134" s="42"/>
      <c r="TRC134" s="42"/>
      <c r="TRD134" s="42"/>
      <c r="TRE134" s="42"/>
      <c r="TRF134" s="42"/>
      <c r="TRG134" s="42"/>
      <c r="TRH134" s="42"/>
      <c r="TRI134" s="42"/>
      <c r="TRJ134" s="42"/>
      <c r="TRK134" s="42"/>
      <c r="TRL134" s="42"/>
      <c r="TRM134" s="42"/>
      <c r="TRN134" s="42"/>
      <c r="TRO134" s="42"/>
      <c r="TRP134" s="42"/>
      <c r="TRQ134" s="42"/>
      <c r="TRR134" s="42"/>
      <c r="TRS134" s="42"/>
      <c r="TRT134" s="42"/>
      <c r="TRU134" s="42"/>
      <c r="TRV134" s="42"/>
      <c r="TRW134" s="42"/>
      <c r="TRX134" s="42"/>
      <c r="TRY134" s="42"/>
      <c r="TRZ134" s="42"/>
      <c r="TSA134" s="42"/>
      <c r="TSB134" s="42"/>
      <c r="TSC134" s="42"/>
      <c r="TSD134" s="42"/>
      <c r="TSE134" s="42"/>
      <c r="TSF134" s="42"/>
      <c r="TSG134" s="42"/>
      <c r="TSH134" s="42"/>
      <c r="TSI134" s="42"/>
      <c r="TSJ134" s="42"/>
      <c r="TSK134" s="42"/>
      <c r="TSL134" s="42"/>
      <c r="TSM134" s="42"/>
      <c r="TSN134" s="42"/>
      <c r="TSO134" s="42"/>
      <c r="TSP134" s="42"/>
      <c r="TSQ134" s="42"/>
      <c r="TSR134" s="42"/>
      <c r="TSS134" s="42"/>
      <c r="TST134" s="42"/>
      <c r="TSU134" s="42"/>
      <c r="TSV134" s="42"/>
      <c r="TSW134" s="42"/>
      <c r="TSX134" s="42"/>
      <c r="TSY134" s="42"/>
      <c r="TSZ134" s="42"/>
      <c r="TTA134" s="42"/>
      <c r="TTB134" s="42"/>
      <c r="TTC134" s="42"/>
      <c r="TTD134" s="42"/>
      <c r="TTE134" s="42"/>
      <c r="TTF134" s="42"/>
      <c r="TTG134" s="42"/>
      <c r="TTH134" s="42"/>
      <c r="TTI134" s="42"/>
      <c r="TTJ134" s="42"/>
      <c r="TTK134" s="42"/>
      <c r="TTL134" s="42"/>
      <c r="TTM134" s="42"/>
      <c r="TTN134" s="42"/>
      <c r="TTO134" s="42"/>
      <c r="TTP134" s="42"/>
      <c r="TTQ134" s="42"/>
      <c r="TTR134" s="42"/>
      <c r="TTS134" s="42"/>
      <c r="TTT134" s="42"/>
      <c r="TTU134" s="42"/>
      <c r="TTV134" s="42"/>
      <c r="TTW134" s="42"/>
      <c r="TTX134" s="42"/>
      <c r="TTY134" s="42"/>
      <c r="TTZ134" s="42"/>
      <c r="TUA134" s="42"/>
      <c r="TUB134" s="42"/>
      <c r="TUC134" s="42"/>
      <c r="TUD134" s="42"/>
      <c r="TUE134" s="42"/>
      <c r="TUF134" s="42"/>
      <c r="TUG134" s="42"/>
      <c r="TUH134" s="42"/>
      <c r="TUI134" s="42"/>
      <c r="TUJ134" s="42"/>
      <c r="TUK134" s="42"/>
      <c r="TUL134" s="42"/>
      <c r="TUM134" s="42"/>
      <c r="TUN134" s="42"/>
      <c r="TUO134" s="42"/>
      <c r="TUP134" s="42"/>
      <c r="TUQ134" s="42"/>
      <c r="TUR134" s="42"/>
      <c r="TUS134" s="42"/>
      <c r="TUT134" s="42"/>
      <c r="TUU134" s="42"/>
      <c r="TUV134" s="42"/>
      <c r="TUW134" s="42"/>
      <c r="TUX134" s="42"/>
      <c r="TUY134" s="42"/>
      <c r="TUZ134" s="42"/>
      <c r="TVA134" s="42"/>
      <c r="TVB134" s="42"/>
      <c r="TVC134" s="42"/>
      <c r="TVD134" s="42"/>
      <c r="TVE134" s="42"/>
      <c r="TVF134" s="42"/>
      <c r="TVG134" s="42"/>
      <c r="TVH134" s="42"/>
      <c r="TVI134" s="42"/>
      <c r="TVJ134" s="42"/>
      <c r="TVK134" s="42"/>
      <c r="TVL134" s="42"/>
      <c r="TVM134" s="42"/>
      <c r="TVN134" s="42"/>
      <c r="TVO134" s="42"/>
      <c r="TVP134" s="42"/>
      <c r="TVQ134" s="42"/>
      <c r="TVR134" s="42"/>
      <c r="TVS134" s="42"/>
      <c r="TVT134" s="42"/>
      <c r="TVU134" s="42"/>
      <c r="TVV134" s="42"/>
      <c r="TVW134" s="42"/>
      <c r="TVX134" s="42"/>
      <c r="TVY134" s="42"/>
      <c r="TVZ134" s="42"/>
      <c r="TWA134" s="42"/>
      <c r="TWB134" s="42"/>
      <c r="TWC134" s="42"/>
      <c r="TWD134" s="42"/>
      <c r="TWE134" s="42"/>
      <c r="TWF134" s="42"/>
      <c r="TWG134" s="42"/>
      <c r="TWH134" s="42"/>
      <c r="TWI134" s="42"/>
      <c r="TWJ134" s="42"/>
      <c r="TWK134" s="42"/>
      <c r="TWL134" s="42"/>
      <c r="TWM134" s="42"/>
      <c r="TWN134" s="42"/>
      <c r="TWO134" s="42"/>
      <c r="TWP134" s="42"/>
      <c r="TWQ134" s="42"/>
      <c r="TWR134" s="42"/>
      <c r="TWS134" s="42"/>
      <c r="TWT134" s="42"/>
      <c r="TWU134" s="42"/>
      <c r="TWV134" s="42"/>
      <c r="TWW134" s="42"/>
      <c r="TWX134" s="42"/>
      <c r="TWY134" s="42"/>
      <c r="TWZ134" s="42"/>
      <c r="TXA134" s="42"/>
      <c r="TXB134" s="42"/>
      <c r="TXC134" s="42"/>
      <c r="TXD134" s="42"/>
      <c r="TXE134" s="42"/>
      <c r="TXF134" s="42"/>
      <c r="TXG134" s="42"/>
      <c r="TXH134" s="42"/>
      <c r="TXI134" s="42"/>
      <c r="TXJ134" s="42"/>
      <c r="TXK134" s="42"/>
      <c r="TXL134" s="42"/>
      <c r="TXM134" s="42"/>
      <c r="TXN134" s="42"/>
      <c r="TXO134" s="42"/>
      <c r="TXP134" s="42"/>
      <c r="TXQ134" s="42"/>
      <c r="TXR134" s="42"/>
      <c r="TXS134" s="42"/>
      <c r="TXT134" s="42"/>
      <c r="TXU134" s="42"/>
      <c r="TXV134" s="42"/>
      <c r="TXW134" s="42"/>
      <c r="TXX134" s="42"/>
      <c r="TXY134" s="42"/>
      <c r="TXZ134" s="42"/>
      <c r="TYA134" s="42"/>
      <c r="TYB134" s="42"/>
      <c r="TYC134" s="42"/>
      <c r="TYD134" s="42"/>
      <c r="TYE134" s="42"/>
      <c r="TYF134" s="42"/>
      <c r="TYG134" s="42"/>
      <c r="TYH134" s="42"/>
      <c r="TYI134" s="42"/>
      <c r="TYJ134" s="42"/>
      <c r="TYK134" s="42"/>
      <c r="TYL134" s="42"/>
      <c r="TYM134" s="42"/>
      <c r="TYN134" s="42"/>
      <c r="TYO134" s="42"/>
      <c r="TYP134" s="42"/>
      <c r="TYQ134" s="42"/>
      <c r="TYR134" s="42"/>
      <c r="TYS134" s="42"/>
      <c r="TYT134" s="42"/>
      <c r="TYU134" s="42"/>
      <c r="TYV134" s="42"/>
      <c r="TYW134" s="42"/>
      <c r="TYX134" s="42"/>
      <c r="TYY134" s="42"/>
      <c r="TYZ134" s="42"/>
      <c r="TZA134" s="42"/>
      <c r="TZB134" s="42"/>
      <c r="TZC134" s="42"/>
      <c r="TZD134" s="42"/>
      <c r="TZE134" s="42"/>
      <c r="TZF134" s="42"/>
      <c r="TZG134" s="42"/>
      <c r="TZH134" s="42"/>
      <c r="TZI134" s="42"/>
      <c r="TZJ134" s="42"/>
      <c r="TZK134" s="42"/>
      <c r="TZL134" s="42"/>
      <c r="TZM134" s="42"/>
      <c r="TZN134" s="42"/>
      <c r="TZO134" s="42"/>
      <c r="TZP134" s="42"/>
      <c r="TZQ134" s="42"/>
      <c r="TZR134" s="42"/>
      <c r="TZS134" s="42"/>
      <c r="TZT134" s="42"/>
      <c r="TZU134" s="42"/>
      <c r="TZV134" s="42"/>
      <c r="TZW134" s="42"/>
      <c r="TZX134" s="42"/>
      <c r="TZY134" s="42"/>
      <c r="TZZ134" s="42"/>
      <c r="UAA134" s="42"/>
      <c r="UAB134" s="42"/>
      <c r="UAC134" s="42"/>
      <c r="UAD134" s="42"/>
      <c r="UAE134" s="42"/>
      <c r="UAF134" s="42"/>
      <c r="UAG134" s="42"/>
      <c r="UAH134" s="42"/>
      <c r="UAI134" s="42"/>
      <c r="UAJ134" s="42"/>
      <c r="UAK134" s="42"/>
      <c r="UAL134" s="42"/>
      <c r="UAM134" s="42"/>
      <c r="UAN134" s="42"/>
      <c r="UAO134" s="42"/>
      <c r="UAP134" s="42"/>
      <c r="UAQ134" s="42"/>
      <c r="UAR134" s="42"/>
      <c r="UAS134" s="42"/>
      <c r="UAT134" s="42"/>
      <c r="UAU134" s="42"/>
      <c r="UAV134" s="42"/>
      <c r="UAW134" s="42"/>
      <c r="UAX134" s="42"/>
      <c r="UAY134" s="42"/>
      <c r="UAZ134" s="42"/>
      <c r="UBA134" s="42"/>
      <c r="UBB134" s="42"/>
      <c r="UBC134" s="42"/>
      <c r="UBD134" s="42"/>
      <c r="UBE134" s="42"/>
      <c r="UBF134" s="42"/>
      <c r="UBG134" s="42"/>
      <c r="UBH134" s="42"/>
      <c r="UBI134" s="42"/>
      <c r="UBJ134" s="42"/>
      <c r="UBK134" s="42"/>
      <c r="UBL134" s="42"/>
      <c r="UBM134" s="42"/>
      <c r="UBN134" s="42"/>
      <c r="UBO134" s="42"/>
      <c r="UBP134" s="42"/>
      <c r="UBQ134" s="42"/>
      <c r="UBR134" s="42"/>
      <c r="UBS134" s="42"/>
      <c r="UBT134" s="42"/>
      <c r="UBU134" s="42"/>
      <c r="UBV134" s="42"/>
      <c r="UBW134" s="42"/>
      <c r="UBX134" s="42"/>
      <c r="UBY134" s="42"/>
      <c r="UBZ134" s="42"/>
      <c r="UCA134" s="42"/>
      <c r="UCB134" s="42"/>
      <c r="UCC134" s="42"/>
      <c r="UCD134" s="42"/>
      <c r="UCE134" s="42"/>
      <c r="UCF134" s="42"/>
      <c r="UCG134" s="42"/>
      <c r="UCH134" s="42"/>
      <c r="UCI134" s="42"/>
      <c r="UCJ134" s="42"/>
      <c r="UCK134" s="42"/>
      <c r="UCL134" s="42"/>
      <c r="UCM134" s="42"/>
      <c r="UCN134" s="42"/>
      <c r="UCO134" s="42"/>
      <c r="UCP134" s="42"/>
      <c r="UCQ134" s="42"/>
      <c r="UCR134" s="42"/>
      <c r="UCS134" s="42"/>
      <c r="UCT134" s="42"/>
      <c r="UCU134" s="42"/>
      <c r="UCV134" s="42"/>
      <c r="UCW134" s="42"/>
      <c r="UCX134" s="42"/>
      <c r="UCY134" s="42"/>
      <c r="UCZ134" s="42"/>
      <c r="UDA134" s="42"/>
      <c r="UDB134" s="42"/>
      <c r="UDC134" s="42"/>
      <c r="UDD134" s="42"/>
      <c r="UDE134" s="42"/>
      <c r="UDF134" s="42"/>
      <c r="UDG134" s="42"/>
      <c r="UDH134" s="42"/>
      <c r="UDI134" s="42"/>
      <c r="UDJ134" s="42"/>
      <c r="UDK134" s="42"/>
      <c r="UDL134" s="42"/>
      <c r="UDM134" s="42"/>
      <c r="UDN134" s="42"/>
      <c r="UDO134" s="42"/>
      <c r="UDP134" s="42"/>
      <c r="UDQ134" s="42"/>
      <c r="UDR134" s="42"/>
      <c r="UDS134" s="42"/>
      <c r="UDT134" s="42"/>
      <c r="UDU134" s="42"/>
      <c r="UDV134" s="42"/>
      <c r="UDW134" s="42"/>
      <c r="UDX134" s="42"/>
      <c r="UDY134" s="42"/>
      <c r="UDZ134" s="42"/>
      <c r="UEA134" s="42"/>
      <c r="UEB134" s="42"/>
      <c r="UEC134" s="42"/>
      <c r="UED134" s="42"/>
      <c r="UEE134" s="42"/>
      <c r="UEF134" s="42"/>
      <c r="UEG134" s="42"/>
      <c r="UEH134" s="42"/>
      <c r="UEI134" s="42"/>
      <c r="UEJ134" s="42"/>
      <c r="UEK134" s="42"/>
      <c r="UEL134" s="42"/>
      <c r="UEM134" s="42"/>
      <c r="UEN134" s="42"/>
      <c r="UEO134" s="42"/>
      <c r="UEP134" s="42"/>
      <c r="UEQ134" s="42"/>
      <c r="UER134" s="42"/>
      <c r="UES134" s="42"/>
      <c r="UET134" s="42"/>
      <c r="UEU134" s="42"/>
      <c r="UEV134" s="42"/>
      <c r="UEW134" s="42"/>
      <c r="UEX134" s="42"/>
      <c r="UEY134" s="42"/>
      <c r="UEZ134" s="42"/>
      <c r="UFA134" s="42"/>
      <c r="UFB134" s="42"/>
      <c r="UFC134" s="42"/>
      <c r="UFD134" s="42"/>
      <c r="UFE134" s="42"/>
      <c r="UFF134" s="42"/>
      <c r="UFG134" s="42"/>
      <c r="UFH134" s="42"/>
      <c r="UFI134" s="42"/>
      <c r="UFJ134" s="42"/>
      <c r="UFK134" s="42"/>
      <c r="UFL134" s="42"/>
      <c r="UFM134" s="42"/>
      <c r="UFN134" s="42"/>
      <c r="UFO134" s="42"/>
      <c r="UFP134" s="42"/>
      <c r="UFQ134" s="42"/>
      <c r="UFR134" s="42"/>
      <c r="UFS134" s="42"/>
      <c r="UFT134" s="42"/>
      <c r="UFU134" s="42"/>
      <c r="UFV134" s="42"/>
      <c r="UFW134" s="42"/>
      <c r="UFX134" s="42"/>
      <c r="UFY134" s="42"/>
      <c r="UFZ134" s="42"/>
      <c r="UGA134" s="42"/>
      <c r="UGB134" s="42"/>
      <c r="UGC134" s="42"/>
      <c r="UGD134" s="42"/>
      <c r="UGE134" s="42"/>
      <c r="UGF134" s="42"/>
      <c r="UGG134" s="42"/>
      <c r="UGH134" s="42"/>
      <c r="UGI134" s="42"/>
      <c r="UGJ134" s="42"/>
      <c r="UGK134" s="42"/>
      <c r="UGL134" s="42"/>
      <c r="UGM134" s="42"/>
      <c r="UGN134" s="42"/>
      <c r="UGO134" s="42"/>
      <c r="UGP134" s="42"/>
      <c r="UGQ134" s="42"/>
      <c r="UGR134" s="42"/>
      <c r="UGS134" s="42"/>
      <c r="UGT134" s="42"/>
      <c r="UGU134" s="42"/>
      <c r="UGV134" s="42"/>
      <c r="UGW134" s="42"/>
      <c r="UGX134" s="42"/>
      <c r="UGY134" s="42"/>
      <c r="UGZ134" s="42"/>
      <c r="UHA134" s="42"/>
      <c r="UHB134" s="42"/>
      <c r="UHC134" s="42"/>
      <c r="UHD134" s="42"/>
      <c r="UHE134" s="42"/>
      <c r="UHF134" s="42"/>
      <c r="UHG134" s="42"/>
      <c r="UHH134" s="42"/>
      <c r="UHI134" s="42"/>
      <c r="UHJ134" s="42"/>
      <c r="UHK134" s="42"/>
      <c r="UHL134" s="42"/>
      <c r="UHM134" s="42"/>
      <c r="UHN134" s="42"/>
      <c r="UHO134" s="42"/>
      <c r="UHP134" s="42"/>
      <c r="UHQ134" s="42"/>
      <c r="UHR134" s="42"/>
      <c r="UHS134" s="42"/>
      <c r="UHT134" s="42"/>
      <c r="UHU134" s="42"/>
      <c r="UHV134" s="42"/>
      <c r="UHW134" s="42"/>
      <c r="UHX134" s="42"/>
      <c r="UHY134" s="42"/>
      <c r="UHZ134" s="42"/>
      <c r="UIA134" s="42"/>
      <c r="UIB134" s="42"/>
      <c r="UIC134" s="42"/>
      <c r="UID134" s="42"/>
      <c r="UIE134" s="42"/>
      <c r="UIF134" s="42"/>
      <c r="UIG134" s="42"/>
      <c r="UIH134" s="42"/>
      <c r="UII134" s="42"/>
      <c r="UIJ134" s="42"/>
      <c r="UIK134" s="42"/>
      <c r="UIL134" s="42"/>
      <c r="UIM134" s="42"/>
      <c r="UIN134" s="42"/>
      <c r="UIO134" s="42"/>
      <c r="UIP134" s="42"/>
      <c r="UIQ134" s="42"/>
      <c r="UIR134" s="42"/>
      <c r="UIS134" s="42"/>
      <c r="UIT134" s="42"/>
      <c r="UIU134" s="42"/>
      <c r="UIV134" s="42"/>
      <c r="UIW134" s="42"/>
      <c r="UIX134" s="42"/>
      <c r="UIY134" s="42"/>
      <c r="UIZ134" s="42"/>
      <c r="UJA134" s="42"/>
      <c r="UJB134" s="42"/>
      <c r="UJC134" s="42"/>
      <c r="UJD134" s="42"/>
      <c r="UJE134" s="42"/>
      <c r="UJF134" s="42"/>
      <c r="UJG134" s="42"/>
      <c r="UJH134" s="42"/>
      <c r="UJI134" s="42"/>
      <c r="UJJ134" s="42"/>
      <c r="UJK134" s="42"/>
      <c r="UJL134" s="42"/>
      <c r="UJM134" s="42"/>
      <c r="UJN134" s="42"/>
      <c r="UJO134" s="42"/>
      <c r="UJP134" s="42"/>
      <c r="UJQ134" s="42"/>
      <c r="UJR134" s="42"/>
      <c r="UJS134" s="42"/>
      <c r="UJT134" s="42"/>
      <c r="UJU134" s="42"/>
      <c r="UJV134" s="42"/>
      <c r="UJW134" s="42"/>
      <c r="UJX134" s="42"/>
      <c r="UJY134" s="42"/>
      <c r="UJZ134" s="42"/>
      <c r="UKA134" s="42"/>
      <c r="UKB134" s="42"/>
      <c r="UKC134" s="42"/>
      <c r="UKD134" s="42"/>
      <c r="UKE134" s="42"/>
      <c r="UKF134" s="42"/>
      <c r="UKG134" s="42"/>
      <c r="UKH134" s="42"/>
      <c r="UKI134" s="42"/>
      <c r="UKJ134" s="42"/>
      <c r="UKK134" s="42"/>
      <c r="UKL134" s="42"/>
      <c r="UKM134" s="42"/>
      <c r="UKN134" s="42"/>
      <c r="UKO134" s="42"/>
      <c r="UKP134" s="42"/>
      <c r="UKQ134" s="42"/>
      <c r="UKR134" s="42"/>
      <c r="UKS134" s="42"/>
      <c r="UKT134" s="42"/>
      <c r="UKU134" s="42"/>
      <c r="UKV134" s="42"/>
      <c r="UKW134" s="42"/>
      <c r="UKX134" s="42"/>
      <c r="UKY134" s="42"/>
      <c r="UKZ134" s="42"/>
      <c r="ULA134" s="42"/>
      <c r="ULB134" s="42"/>
      <c r="ULC134" s="42"/>
      <c r="ULD134" s="42"/>
      <c r="ULE134" s="42"/>
      <c r="ULF134" s="42"/>
      <c r="ULG134" s="42"/>
      <c r="ULH134" s="42"/>
      <c r="ULI134" s="42"/>
      <c r="ULJ134" s="42"/>
      <c r="ULK134" s="42"/>
      <c r="ULL134" s="42"/>
      <c r="ULM134" s="42"/>
      <c r="ULN134" s="42"/>
      <c r="ULO134" s="42"/>
      <c r="ULP134" s="42"/>
      <c r="ULQ134" s="42"/>
      <c r="ULR134" s="42"/>
      <c r="ULS134" s="42"/>
      <c r="ULT134" s="42"/>
      <c r="ULU134" s="42"/>
      <c r="ULV134" s="42"/>
      <c r="ULW134" s="42"/>
      <c r="ULX134" s="42"/>
      <c r="ULY134" s="42"/>
      <c r="ULZ134" s="42"/>
      <c r="UMA134" s="42"/>
      <c r="UMB134" s="42"/>
      <c r="UMC134" s="42"/>
      <c r="UMD134" s="42"/>
      <c r="UME134" s="42"/>
      <c r="UMF134" s="42"/>
      <c r="UMG134" s="42"/>
      <c r="UMH134" s="42"/>
      <c r="UMI134" s="42"/>
      <c r="UMJ134" s="42"/>
      <c r="UMK134" s="42"/>
      <c r="UML134" s="42"/>
      <c r="UMM134" s="42"/>
      <c r="UMN134" s="42"/>
      <c r="UMO134" s="42"/>
      <c r="UMP134" s="42"/>
      <c r="UMQ134" s="42"/>
      <c r="UMR134" s="42"/>
      <c r="UMS134" s="42"/>
      <c r="UMT134" s="42"/>
      <c r="UMU134" s="42"/>
      <c r="UMV134" s="42"/>
      <c r="UMW134" s="42"/>
      <c r="UMX134" s="42"/>
      <c r="UMY134" s="42"/>
      <c r="UMZ134" s="42"/>
      <c r="UNA134" s="42"/>
      <c r="UNB134" s="42"/>
      <c r="UNC134" s="42"/>
      <c r="UND134" s="42"/>
      <c r="UNE134" s="42"/>
      <c r="UNF134" s="42"/>
      <c r="UNG134" s="42"/>
      <c r="UNH134" s="42"/>
      <c r="UNI134" s="42"/>
      <c r="UNJ134" s="42"/>
      <c r="UNK134" s="42"/>
      <c r="UNL134" s="42"/>
      <c r="UNM134" s="42"/>
      <c r="UNN134" s="42"/>
      <c r="UNO134" s="42"/>
      <c r="UNP134" s="42"/>
      <c r="UNQ134" s="42"/>
      <c r="UNR134" s="42"/>
      <c r="UNS134" s="42"/>
      <c r="UNT134" s="42"/>
      <c r="UNU134" s="42"/>
      <c r="UNV134" s="42"/>
      <c r="UNW134" s="42"/>
      <c r="UNX134" s="42"/>
      <c r="UNY134" s="42"/>
      <c r="UNZ134" s="42"/>
      <c r="UOA134" s="42"/>
      <c r="UOB134" s="42"/>
      <c r="UOC134" s="42"/>
      <c r="UOD134" s="42"/>
      <c r="UOE134" s="42"/>
      <c r="UOF134" s="42"/>
      <c r="UOG134" s="42"/>
      <c r="UOH134" s="42"/>
      <c r="UOI134" s="42"/>
      <c r="UOJ134" s="42"/>
      <c r="UOK134" s="42"/>
      <c r="UOL134" s="42"/>
      <c r="UOM134" s="42"/>
      <c r="UON134" s="42"/>
      <c r="UOO134" s="42"/>
      <c r="UOP134" s="42"/>
      <c r="UOQ134" s="42"/>
      <c r="UOR134" s="42"/>
      <c r="UOS134" s="42"/>
      <c r="UOT134" s="42"/>
      <c r="UOU134" s="42"/>
      <c r="UOV134" s="42"/>
      <c r="UOW134" s="42"/>
      <c r="UOX134" s="42"/>
      <c r="UOY134" s="42"/>
      <c r="UOZ134" s="42"/>
      <c r="UPA134" s="42"/>
      <c r="UPB134" s="42"/>
      <c r="UPC134" s="42"/>
      <c r="UPD134" s="42"/>
      <c r="UPE134" s="42"/>
      <c r="UPF134" s="42"/>
      <c r="UPG134" s="42"/>
      <c r="UPH134" s="42"/>
      <c r="UPI134" s="42"/>
      <c r="UPJ134" s="42"/>
      <c r="UPK134" s="42"/>
      <c r="UPL134" s="42"/>
      <c r="UPM134" s="42"/>
      <c r="UPN134" s="42"/>
      <c r="UPO134" s="42"/>
      <c r="UPP134" s="42"/>
      <c r="UPQ134" s="42"/>
      <c r="UPR134" s="42"/>
      <c r="UPS134" s="42"/>
      <c r="UPT134" s="42"/>
      <c r="UPU134" s="42"/>
      <c r="UPV134" s="42"/>
      <c r="UPW134" s="42"/>
      <c r="UPX134" s="42"/>
      <c r="UPY134" s="42"/>
      <c r="UPZ134" s="42"/>
      <c r="UQA134" s="42"/>
      <c r="UQB134" s="42"/>
      <c r="UQC134" s="42"/>
      <c r="UQD134" s="42"/>
      <c r="UQE134" s="42"/>
      <c r="UQF134" s="42"/>
      <c r="UQG134" s="42"/>
      <c r="UQH134" s="42"/>
      <c r="UQI134" s="42"/>
      <c r="UQJ134" s="42"/>
      <c r="UQK134" s="42"/>
      <c r="UQL134" s="42"/>
      <c r="UQM134" s="42"/>
      <c r="UQN134" s="42"/>
      <c r="UQO134" s="42"/>
      <c r="UQP134" s="42"/>
      <c r="UQQ134" s="42"/>
      <c r="UQR134" s="42"/>
      <c r="UQS134" s="42"/>
      <c r="UQT134" s="42"/>
      <c r="UQU134" s="42"/>
      <c r="UQV134" s="42"/>
      <c r="UQW134" s="42"/>
      <c r="UQX134" s="42"/>
      <c r="UQY134" s="42"/>
      <c r="UQZ134" s="42"/>
      <c r="URA134" s="42"/>
      <c r="URB134" s="42"/>
      <c r="URC134" s="42"/>
      <c r="URD134" s="42"/>
      <c r="URE134" s="42"/>
      <c r="URF134" s="42"/>
      <c r="URG134" s="42"/>
      <c r="URH134" s="42"/>
      <c r="URI134" s="42"/>
      <c r="URJ134" s="42"/>
      <c r="URK134" s="42"/>
      <c r="URL134" s="42"/>
      <c r="URM134" s="42"/>
      <c r="URN134" s="42"/>
      <c r="URO134" s="42"/>
      <c r="URP134" s="42"/>
      <c r="URQ134" s="42"/>
      <c r="URR134" s="42"/>
      <c r="URS134" s="42"/>
      <c r="URT134" s="42"/>
      <c r="URU134" s="42"/>
      <c r="URV134" s="42"/>
      <c r="URW134" s="42"/>
      <c r="URX134" s="42"/>
      <c r="URY134" s="42"/>
      <c r="URZ134" s="42"/>
      <c r="USA134" s="42"/>
      <c r="USB134" s="42"/>
      <c r="USC134" s="42"/>
      <c r="USD134" s="42"/>
      <c r="USE134" s="42"/>
      <c r="USF134" s="42"/>
      <c r="USG134" s="42"/>
      <c r="USH134" s="42"/>
      <c r="USI134" s="42"/>
      <c r="USJ134" s="42"/>
      <c r="USK134" s="42"/>
      <c r="USL134" s="42"/>
      <c r="USM134" s="42"/>
      <c r="USN134" s="42"/>
      <c r="USO134" s="42"/>
      <c r="USP134" s="42"/>
      <c r="USQ134" s="42"/>
      <c r="USR134" s="42"/>
      <c r="USS134" s="42"/>
      <c r="UST134" s="42"/>
      <c r="USU134" s="42"/>
      <c r="USV134" s="42"/>
      <c r="USW134" s="42"/>
      <c r="USX134" s="42"/>
      <c r="USY134" s="42"/>
      <c r="USZ134" s="42"/>
      <c r="UTA134" s="42"/>
      <c r="UTB134" s="42"/>
      <c r="UTC134" s="42"/>
      <c r="UTD134" s="42"/>
      <c r="UTE134" s="42"/>
      <c r="UTF134" s="42"/>
      <c r="UTG134" s="42"/>
      <c r="UTH134" s="42"/>
      <c r="UTI134" s="42"/>
      <c r="UTJ134" s="42"/>
      <c r="UTK134" s="42"/>
      <c r="UTL134" s="42"/>
      <c r="UTM134" s="42"/>
      <c r="UTN134" s="42"/>
      <c r="UTO134" s="42"/>
      <c r="UTP134" s="42"/>
      <c r="UTQ134" s="42"/>
      <c r="UTR134" s="42"/>
      <c r="UTS134" s="42"/>
      <c r="UTT134" s="42"/>
      <c r="UTU134" s="42"/>
      <c r="UTV134" s="42"/>
      <c r="UTW134" s="42"/>
      <c r="UTX134" s="42"/>
      <c r="UTY134" s="42"/>
      <c r="UTZ134" s="42"/>
      <c r="UUA134" s="42"/>
      <c r="UUB134" s="42"/>
      <c r="UUC134" s="42"/>
      <c r="UUD134" s="42"/>
      <c r="UUE134" s="42"/>
      <c r="UUF134" s="42"/>
      <c r="UUG134" s="42"/>
      <c r="UUH134" s="42"/>
      <c r="UUI134" s="42"/>
      <c r="UUJ134" s="42"/>
      <c r="UUK134" s="42"/>
      <c r="UUL134" s="42"/>
      <c r="UUM134" s="42"/>
      <c r="UUN134" s="42"/>
      <c r="UUO134" s="42"/>
      <c r="UUP134" s="42"/>
      <c r="UUQ134" s="42"/>
      <c r="UUR134" s="42"/>
      <c r="UUS134" s="42"/>
      <c r="UUT134" s="42"/>
      <c r="UUU134" s="42"/>
      <c r="UUV134" s="42"/>
      <c r="UUW134" s="42"/>
      <c r="UUX134" s="42"/>
      <c r="UUY134" s="42"/>
      <c r="UUZ134" s="42"/>
      <c r="UVA134" s="42"/>
      <c r="UVB134" s="42"/>
      <c r="UVC134" s="42"/>
      <c r="UVD134" s="42"/>
      <c r="UVE134" s="42"/>
      <c r="UVF134" s="42"/>
      <c r="UVG134" s="42"/>
      <c r="UVH134" s="42"/>
      <c r="UVI134" s="42"/>
      <c r="UVJ134" s="42"/>
      <c r="UVK134" s="42"/>
      <c r="UVL134" s="42"/>
      <c r="UVM134" s="42"/>
      <c r="UVN134" s="42"/>
      <c r="UVO134" s="42"/>
      <c r="UVP134" s="42"/>
      <c r="UVQ134" s="42"/>
      <c r="UVR134" s="42"/>
      <c r="UVS134" s="42"/>
      <c r="UVT134" s="42"/>
      <c r="UVU134" s="42"/>
      <c r="UVV134" s="42"/>
      <c r="UVW134" s="42"/>
      <c r="UVX134" s="42"/>
      <c r="UVY134" s="42"/>
      <c r="UVZ134" s="42"/>
      <c r="UWA134" s="42"/>
      <c r="UWB134" s="42"/>
      <c r="UWC134" s="42"/>
      <c r="UWD134" s="42"/>
      <c r="UWE134" s="42"/>
      <c r="UWF134" s="42"/>
      <c r="UWG134" s="42"/>
      <c r="UWH134" s="42"/>
      <c r="UWI134" s="42"/>
      <c r="UWJ134" s="42"/>
      <c r="UWK134" s="42"/>
      <c r="UWL134" s="42"/>
      <c r="UWM134" s="42"/>
      <c r="UWN134" s="42"/>
      <c r="UWO134" s="42"/>
      <c r="UWP134" s="42"/>
      <c r="UWQ134" s="42"/>
      <c r="UWR134" s="42"/>
      <c r="UWS134" s="42"/>
      <c r="UWT134" s="42"/>
      <c r="UWU134" s="42"/>
      <c r="UWV134" s="42"/>
      <c r="UWW134" s="42"/>
      <c r="UWX134" s="42"/>
      <c r="UWY134" s="42"/>
      <c r="UWZ134" s="42"/>
      <c r="UXA134" s="42"/>
      <c r="UXB134" s="42"/>
      <c r="UXC134" s="42"/>
      <c r="UXD134" s="42"/>
      <c r="UXE134" s="42"/>
      <c r="UXF134" s="42"/>
      <c r="UXG134" s="42"/>
      <c r="UXH134" s="42"/>
      <c r="UXI134" s="42"/>
      <c r="UXJ134" s="42"/>
      <c r="UXK134" s="42"/>
      <c r="UXL134" s="42"/>
      <c r="UXM134" s="42"/>
      <c r="UXN134" s="42"/>
      <c r="UXO134" s="42"/>
      <c r="UXP134" s="42"/>
      <c r="UXQ134" s="42"/>
      <c r="UXR134" s="42"/>
      <c r="UXS134" s="42"/>
      <c r="UXT134" s="42"/>
      <c r="UXU134" s="42"/>
      <c r="UXV134" s="42"/>
      <c r="UXW134" s="42"/>
      <c r="UXX134" s="42"/>
      <c r="UXY134" s="42"/>
      <c r="UXZ134" s="42"/>
      <c r="UYA134" s="42"/>
      <c r="UYB134" s="42"/>
      <c r="UYC134" s="42"/>
      <c r="UYD134" s="42"/>
      <c r="UYE134" s="42"/>
      <c r="UYF134" s="42"/>
      <c r="UYG134" s="42"/>
      <c r="UYH134" s="42"/>
      <c r="UYI134" s="42"/>
      <c r="UYJ134" s="42"/>
      <c r="UYK134" s="42"/>
      <c r="UYL134" s="42"/>
      <c r="UYM134" s="42"/>
      <c r="UYN134" s="42"/>
      <c r="UYO134" s="42"/>
      <c r="UYP134" s="42"/>
      <c r="UYQ134" s="42"/>
      <c r="UYR134" s="42"/>
      <c r="UYS134" s="42"/>
      <c r="UYT134" s="42"/>
      <c r="UYU134" s="42"/>
      <c r="UYV134" s="42"/>
      <c r="UYW134" s="42"/>
      <c r="UYX134" s="42"/>
      <c r="UYY134" s="42"/>
      <c r="UYZ134" s="42"/>
      <c r="UZA134" s="42"/>
      <c r="UZB134" s="42"/>
      <c r="UZC134" s="42"/>
      <c r="UZD134" s="42"/>
      <c r="UZE134" s="42"/>
      <c r="UZF134" s="42"/>
      <c r="UZG134" s="42"/>
      <c r="UZH134" s="42"/>
      <c r="UZI134" s="42"/>
      <c r="UZJ134" s="42"/>
      <c r="UZK134" s="42"/>
      <c r="UZL134" s="42"/>
      <c r="UZM134" s="42"/>
      <c r="UZN134" s="42"/>
      <c r="UZO134" s="42"/>
      <c r="UZP134" s="42"/>
      <c r="UZQ134" s="42"/>
      <c r="UZR134" s="42"/>
      <c r="UZS134" s="42"/>
      <c r="UZT134" s="42"/>
      <c r="UZU134" s="42"/>
      <c r="UZV134" s="42"/>
      <c r="UZW134" s="42"/>
      <c r="UZX134" s="42"/>
      <c r="UZY134" s="42"/>
      <c r="UZZ134" s="42"/>
      <c r="VAA134" s="42"/>
      <c r="VAB134" s="42"/>
      <c r="VAC134" s="42"/>
      <c r="VAD134" s="42"/>
      <c r="VAE134" s="42"/>
      <c r="VAF134" s="42"/>
      <c r="VAG134" s="42"/>
      <c r="VAH134" s="42"/>
      <c r="VAI134" s="42"/>
      <c r="VAJ134" s="42"/>
      <c r="VAK134" s="42"/>
      <c r="VAL134" s="42"/>
      <c r="VAM134" s="42"/>
      <c r="VAN134" s="42"/>
      <c r="VAO134" s="42"/>
      <c r="VAP134" s="42"/>
      <c r="VAQ134" s="42"/>
      <c r="VAR134" s="42"/>
      <c r="VAS134" s="42"/>
      <c r="VAT134" s="42"/>
      <c r="VAU134" s="42"/>
      <c r="VAV134" s="42"/>
      <c r="VAW134" s="42"/>
      <c r="VAX134" s="42"/>
      <c r="VAY134" s="42"/>
      <c r="VAZ134" s="42"/>
      <c r="VBA134" s="42"/>
      <c r="VBB134" s="42"/>
      <c r="VBC134" s="42"/>
      <c r="VBD134" s="42"/>
      <c r="VBE134" s="42"/>
      <c r="VBF134" s="42"/>
      <c r="VBG134" s="42"/>
      <c r="VBH134" s="42"/>
      <c r="VBI134" s="42"/>
      <c r="VBJ134" s="42"/>
      <c r="VBK134" s="42"/>
      <c r="VBL134" s="42"/>
      <c r="VBM134" s="42"/>
      <c r="VBN134" s="42"/>
      <c r="VBO134" s="42"/>
      <c r="VBP134" s="42"/>
      <c r="VBQ134" s="42"/>
      <c r="VBR134" s="42"/>
      <c r="VBS134" s="42"/>
      <c r="VBT134" s="42"/>
      <c r="VBU134" s="42"/>
      <c r="VBV134" s="42"/>
      <c r="VBW134" s="42"/>
      <c r="VBX134" s="42"/>
      <c r="VBY134" s="42"/>
      <c r="VBZ134" s="42"/>
      <c r="VCA134" s="42"/>
      <c r="VCB134" s="42"/>
      <c r="VCC134" s="42"/>
      <c r="VCD134" s="42"/>
      <c r="VCE134" s="42"/>
      <c r="VCF134" s="42"/>
      <c r="VCG134" s="42"/>
      <c r="VCH134" s="42"/>
      <c r="VCI134" s="42"/>
      <c r="VCJ134" s="42"/>
      <c r="VCK134" s="42"/>
      <c r="VCL134" s="42"/>
      <c r="VCM134" s="42"/>
      <c r="VCN134" s="42"/>
      <c r="VCO134" s="42"/>
      <c r="VCP134" s="42"/>
      <c r="VCQ134" s="42"/>
      <c r="VCR134" s="42"/>
      <c r="VCS134" s="42"/>
      <c r="VCT134" s="42"/>
      <c r="VCU134" s="42"/>
      <c r="VCV134" s="42"/>
      <c r="VCW134" s="42"/>
      <c r="VCX134" s="42"/>
      <c r="VCY134" s="42"/>
      <c r="VCZ134" s="42"/>
      <c r="VDA134" s="42"/>
      <c r="VDB134" s="42"/>
      <c r="VDC134" s="42"/>
      <c r="VDD134" s="42"/>
      <c r="VDE134" s="42"/>
      <c r="VDF134" s="42"/>
      <c r="VDG134" s="42"/>
      <c r="VDH134" s="42"/>
      <c r="VDI134" s="42"/>
      <c r="VDJ134" s="42"/>
      <c r="VDK134" s="42"/>
      <c r="VDL134" s="42"/>
      <c r="VDM134" s="42"/>
      <c r="VDN134" s="42"/>
      <c r="VDO134" s="42"/>
      <c r="VDP134" s="42"/>
      <c r="VDQ134" s="42"/>
      <c r="VDR134" s="42"/>
      <c r="VDS134" s="42"/>
      <c r="VDT134" s="42"/>
      <c r="VDU134" s="42"/>
      <c r="VDV134" s="42"/>
      <c r="VDW134" s="42"/>
      <c r="VDX134" s="42"/>
      <c r="VDY134" s="42"/>
      <c r="VDZ134" s="42"/>
      <c r="VEA134" s="42"/>
      <c r="VEB134" s="42"/>
      <c r="VEC134" s="42"/>
      <c r="VED134" s="42"/>
      <c r="VEE134" s="42"/>
      <c r="VEF134" s="42"/>
      <c r="VEG134" s="42"/>
      <c r="VEH134" s="42"/>
      <c r="VEI134" s="42"/>
      <c r="VEJ134" s="42"/>
      <c r="VEK134" s="42"/>
      <c r="VEL134" s="42"/>
      <c r="VEM134" s="42"/>
      <c r="VEN134" s="42"/>
      <c r="VEO134" s="42"/>
      <c r="VEP134" s="42"/>
      <c r="VEQ134" s="42"/>
      <c r="VER134" s="42"/>
      <c r="VES134" s="42"/>
      <c r="VET134" s="42"/>
      <c r="VEU134" s="42"/>
      <c r="VEV134" s="42"/>
      <c r="VEW134" s="42"/>
      <c r="VEX134" s="42"/>
      <c r="VEY134" s="42"/>
      <c r="VEZ134" s="42"/>
      <c r="VFA134" s="42"/>
      <c r="VFB134" s="42"/>
      <c r="VFC134" s="42"/>
      <c r="VFD134" s="42"/>
      <c r="VFE134" s="42"/>
      <c r="VFF134" s="42"/>
      <c r="VFG134" s="42"/>
      <c r="VFH134" s="42"/>
      <c r="VFI134" s="42"/>
      <c r="VFJ134" s="42"/>
      <c r="VFK134" s="42"/>
      <c r="VFL134" s="42"/>
      <c r="VFM134" s="42"/>
      <c r="VFN134" s="42"/>
      <c r="VFO134" s="42"/>
      <c r="VFP134" s="42"/>
      <c r="VFQ134" s="42"/>
      <c r="VFR134" s="42"/>
      <c r="VFS134" s="42"/>
      <c r="VFT134" s="42"/>
      <c r="VFU134" s="42"/>
      <c r="VFV134" s="42"/>
      <c r="VFW134" s="42"/>
      <c r="VFX134" s="42"/>
      <c r="VFY134" s="42"/>
      <c r="VFZ134" s="42"/>
      <c r="VGA134" s="42"/>
      <c r="VGB134" s="42"/>
      <c r="VGC134" s="42"/>
      <c r="VGD134" s="42"/>
      <c r="VGE134" s="42"/>
      <c r="VGF134" s="42"/>
      <c r="VGG134" s="42"/>
      <c r="VGH134" s="42"/>
      <c r="VGI134" s="42"/>
      <c r="VGJ134" s="42"/>
      <c r="VGK134" s="42"/>
      <c r="VGL134" s="42"/>
      <c r="VGM134" s="42"/>
      <c r="VGN134" s="42"/>
      <c r="VGO134" s="42"/>
      <c r="VGP134" s="42"/>
      <c r="VGQ134" s="42"/>
      <c r="VGR134" s="42"/>
      <c r="VGS134" s="42"/>
      <c r="VGT134" s="42"/>
      <c r="VGU134" s="42"/>
      <c r="VGV134" s="42"/>
      <c r="VGW134" s="42"/>
      <c r="VGX134" s="42"/>
      <c r="VGY134" s="42"/>
      <c r="VGZ134" s="42"/>
      <c r="VHA134" s="42"/>
      <c r="VHB134" s="42"/>
      <c r="VHC134" s="42"/>
      <c r="VHD134" s="42"/>
      <c r="VHE134" s="42"/>
      <c r="VHF134" s="42"/>
      <c r="VHG134" s="42"/>
      <c r="VHH134" s="42"/>
      <c r="VHI134" s="42"/>
      <c r="VHJ134" s="42"/>
      <c r="VHK134" s="42"/>
      <c r="VHL134" s="42"/>
      <c r="VHM134" s="42"/>
      <c r="VHN134" s="42"/>
      <c r="VHO134" s="42"/>
      <c r="VHP134" s="42"/>
      <c r="VHQ134" s="42"/>
      <c r="VHR134" s="42"/>
      <c r="VHS134" s="42"/>
      <c r="VHT134" s="42"/>
      <c r="VHU134" s="42"/>
      <c r="VHV134" s="42"/>
      <c r="VHW134" s="42"/>
      <c r="VHX134" s="42"/>
      <c r="VHY134" s="42"/>
      <c r="VHZ134" s="42"/>
      <c r="VIA134" s="42"/>
      <c r="VIB134" s="42"/>
      <c r="VIC134" s="42"/>
      <c r="VID134" s="42"/>
      <c r="VIE134" s="42"/>
      <c r="VIF134" s="42"/>
      <c r="VIG134" s="42"/>
      <c r="VIH134" s="42"/>
      <c r="VII134" s="42"/>
      <c r="VIJ134" s="42"/>
      <c r="VIK134" s="42"/>
      <c r="VIL134" s="42"/>
      <c r="VIM134" s="42"/>
      <c r="VIN134" s="42"/>
      <c r="VIO134" s="42"/>
      <c r="VIP134" s="42"/>
      <c r="VIQ134" s="42"/>
      <c r="VIR134" s="42"/>
      <c r="VIS134" s="42"/>
      <c r="VIT134" s="42"/>
      <c r="VIU134" s="42"/>
      <c r="VIV134" s="42"/>
      <c r="VIW134" s="42"/>
      <c r="VIX134" s="42"/>
      <c r="VIY134" s="42"/>
      <c r="VIZ134" s="42"/>
      <c r="VJA134" s="42"/>
      <c r="VJB134" s="42"/>
      <c r="VJC134" s="42"/>
      <c r="VJD134" s="42"/>
      <c r="VJE134" s="42"/>
      <c r="VJF134" s="42"/>
      <c r="VJG134" s="42"/>
      <c r="VJH134" s="42"/>
      <c r="VJI134" s="42"/>
      <c r="VJJ134" s="42"/>
      <c r="VJK134" s="42"/>
      <c r="VJL134" s="42"/>
      <c r="VJM134" s="42"/>
      <c r="VJN134" s="42"/>
      <c r="VJO134" s="42"/>
      <c r="VJP134" s="42"/>
      <c r="VJQ134" s="42"/>
      <c r="VJR134" s="42"/>
      <c r="VJS134" s="42"/>
      <c r="VJT134" s="42"/>
      <c r="VJU134" s="42"/>
      <c r="VJV134" s="42"/>
      <c r="VJW134" s="42"/>
      <c r="VJX134" s="42"/>
      <c r="VJY134" s="42"/>
      <c r="VJZ134" s="42"/>
      <c r="VKA134" s="42"/>
      <c r="VKB134" s="42"/>
      <c r="VKC134" s="42"/>
      <c r="VKD134" s="42"/>
      <c r="VKE134" s="42"/>
      <c r="VKF134" s="42"/>
      <c r="VKG134" s="42"/>
      <c r="VKH134" s="42"/>
      <c r="VKI134" s="42"/>
      <c r="VKJ134" s="42"/>
      <c r="VKK134" s="42"/>
      <c r="VKL134" s="42"/>
      <c r="VKM134" s="42"/>
      <c r="VKN134" s="42"/>
      <c r="VKO134" s="42"/>
      <c r="VKP134" s="42"/>
      <c r="VKQ134" s="42"/>
      <c r="VKR134" s="42"/>
      <c r="VKS134" s="42"/>
      <c r="VKT134" s="42"/>
      <c r="VKU134" s="42"/>
      <c r="VKV134" s="42"/>
      <c r="VKW134" s="42"/>
      <c r="VKX134" s="42"/>
      <c r="VKY134" s="42"/>
      <c r="VKZ134" s="42"/>
      <c r="VLA134" s="42"/>
      <c r="VLB134" s="42"/>
      <c r="VLC134" s="42"/>
      <c r="VLD134" s="42"/>
      <c r="VLE134" s="42"/>
      <c r="VLF134" s="42"/>
      <c r="VLG134" s="42"/>
      <c r="VLH134" s="42"/>
      <c r="VLI134" s="42"/>
      <c r="VLJ134" s="42"/>
      <c r="VLK134" s="42"/>
      <c r="VLL134" s="42"/>
      <c r="VLM134" s="42"/>
      <c r="VLN134" s="42"/>
      <c r="VLO134" s="42"/>
      <c r="VLP134" s="42"/>
      <c r="VLQ134" s="42"/>
      <c r="VLR134" s="42"/>
      <c r="VLS134" s="42"/>
      <c r="VLT134" s="42"/>
      <c r="VLU134" s="42"/>
      <c r="VLV134" s="42"/>
      <c r="VLW134" s="42"/>
      <c r="VLX134" s="42"/>
      <c r="VLY134" s="42"/>
      <c r="VLZ134" s="42"/>
      <c r="VMA134" s="42"/>
      <c r="VMB134" s="42"/>
      <c r="VMC134" s="42"/>
      <c r="VMD134" s="42"/>
      <c r="VME134" s="42"/>
      <c r="VMF134" s="42"/>
      <c r="VMG134" s="42"/>
      <c r="VMH134" s="42"/>
      <c r="VMI134" s="42"/>
      <c r="VMJ134" s="42"/>
      <c r="VMK134" s="42"/>
      <c r="VML134" s="42"/>
      <c r="VMM134" s="42"/>
      <c r="VMN134" s="42"/>
      <c r="VMO134" s="42"/>
      <c r="VMP134" s="42"/>
      <c r="VMQ134" s="42"/>
      <c r="VMR134" s="42"/>
      <c r="VMS134" s="42"/>
      <c r="VMT134" s="42"/>
      <c r="VMU134" s="42"/>
      <c r="VMV134" s="42"/>
      <c r="VMW134" s="42"/>
      <c r="VMX134" s="42"/>
      <c r="VMY134" s="42"/>
      <c r="VMZ134" s="42"/>
      <c r="VNA134" s="42"/>
      <c r="VNB134" s="42"/>
      <c r="VNC134" s="42"/>
      <c r="VND134" s="42"/>
      <c r="VNE134" s="42"/>
      <c r="VNF134" s="42"/>
      <c r="VNG134" s="42"/>
      <c r="VNH134" s="42"/>
      <c r="VNI134" s="42"/>
      <c r="VNJ134" s="42"/>
      <c r="VNK134" s="42"/>
      <c r="VNL134" s="42"/>
      <c r="VNM134" s="42"/>
      <c r="VNN134" s="42"/>
      <c r="VNO134" s="42"/>
      <c r="VNP134" s="42"/>
      <c r="VNQ134" s="42"/>
      <c r="VNR134" s="42"/>
      <c r="VNS134" s="42"/>
      <c r="VNT134" s="42"/>
      <c r="VNU134" s="42"/>
      <c r="VNV134" s="42"/>
      <c r="VNW134" s="42"/>
      <c r="VNX134" s="42"/>
      <c r="VNY134" s="42"/>
      <c r="VNZ134" s="42"/>
      <c r="VOA134" s="42"/>
      <c r="VOB134" s="42"/>
      <c r="VOC134" s="42"/>
      <c r="VOD134" s="42"/>
      <c r="VOE134" s="42"/>
      <c r="VOF134" s="42"/>
      <c r="VOG134" s="42"/>
      <c r="VOH134" s="42"/>
      <c r="VOI134" s="42"/>
      <c r="VOJ134" s="42"/>
      <c r="VOK134" s="42"/>
      <c r="VOL134" s="42"/>
      <c r="VOM134" s="42"/>
      <c r="VON134" s="42"/>
      <c r="VOO134" s="42"/>
      <c r="VOP134" s="42"/>
      <c r="VOQ134" s="42"/>
      <c r="VOR134" s="42"/>
      <c r="VOS134" s="42"/>
      <c r="VOT134" s="42"/>
      <c r="VOU134" s="42"/>
      <c r="VOV134" s="42"/>
      <c r="VOW134" s="42"/>
      <c r="VOX134" s="42"/>
      <c r="VOY134" s="42"/>
      <c r="VOZ134" s="42"/>
      <c r="VPA134" s="42"/>
      <c r="VPB134" s="42"/>
      <c r="VPC134" s="42"/>
      <c r="VPD134" s="42"/>
      <c r="VPE134" s="42"/>
      <c r="VPF134" s="42"/>
      <c r="VPG134" s="42"/>
      <c r="VPH134" s="42"/>
      <c r="VPI134" s="42"/>
      <c r="VPJ134" s="42"/>
      <c r="VPK134" s="42"/>
      <c r="VPL134" s="42"/>
      <c r="VPM134" s="42"/>
      <c r="VPN134" s="42"/>
      <c r="VPO134" s="42"/>
      <c r="VPP134" s="42"/>
      <c r="VPQ134" s="42"/>
      <c r="VPR134" s="42"/>
      <c r="VPS134" s="42"/>
      <c r="VPT134" s="42"/>
      <c r="VPU134" s="42"/>
      <c r="VPV134" s="42"/>
      <c r="VPW134" s="42"/>
      <c r="VPX134" s="42"/>
      <c r="VPY134" s="42"/>
      <c r="VPZ134" s="42"/>
      <c r="VQA134" s="42"/>
      <c r="VQB134" s="42"/>
      <c r="VQC134" s="42"/>
      <c r="VQD134" s="42"/>
      <c r="VQE134" s="42"/>
      <c r="VQF134" s="42"/>
      <c r="VQG134" s="42"/>
      <c r="VQH134" s="42"/>
      <c r="VQI134" s="42"/>
      <c r="VQJ134" s="42"/>
      <c r="VQK134" s="42"/>
      <c r="VQL134" s="42"/>
      <c r="VQM134" s="42"/>
      <c r="VQN134" s="42"/>
      <c r="VQO134" s="42"/>
      <c r="VQP134" s="42"/>
      <c r="VQQ134" s="42"/>
      <c r="VQR134" s="42"/>
      <c r="VQS134" s="42"/>
      <c r="VQT134" s="42"/>
      <c r="VQU134" s="42"/>
      <c r="VQV134" s="42"/>
      <c r="VQW134" s="42"/>
      <c r="VQX134" s="42"/>
      <c r="VQY134" s="42"/>
      <c r="VQZ134" s="42"/>
      <c r="VRA134" s="42"/>
      <c r="VRB134" s="42"/>
      <c r="VRC134" s="42"/>
      <c r="VRD134" s="42"/>
      <c r="VRE134" s="42"/>
      <c r="VRF134" s="42"/>
      <c r="VRG134" s="42"/>
      <c r="VRH134" s="42"/>
      <c r="VRI134" s="42"/>
      <c r="VRJ134" s="42"/>
      <c r="VRK134" s="42"/>
      <c r="VRL134" s="42"/>
      <c r="VRM134" s="42"/>
      <c r="VRN134" s="42"/>
      <c r="VRO134" s="42"/>
      <c r="VRP134" s="42"/>
      <c r="VRQ134" s="42"/>
      <c r="VRR134" s="42"/>
      <c r="VRS134" s="42"/>
      <c r="VRT134" s="42"/>
      <c r="VRU134" s="42"/>
      <c r="VRV134" s="42"/>
      <c r="VRW134" s="42"/>
      <c r="VRX134" s="42"/>
      <c r="VRY134" s="42"/>
      <c r="VRZ134" s="42"/>
      <c r="VSA134" s="42"/>
      <c r="VSB134" s="42"/>
      <c r="VSC134" s="42"/>
      <c r="VSD134" s="42"/>
      <c r="VSE134" s="42"/>
      <c r="VSF134" s="42"/>
      <c r="VSG134" s="42"/>
      <c r="VSH134" s="42"/>
      <c r="VSI134" s="42"/>
      <c r="VSJ134" s="42"/>
      <c r="VSK134" s="42"/>
      <c r="VSL134" s="42"/>
      <c r="VSM134" s="42"/>
      <c r="VSN134" s="42"/>
      <c r="VSO134" s="42"/>
      <c r="VSP134" s="42"/>
      <c r="VSQ134" s="42"/>
      <c r="VSR134" s="42"/>
      <c r="VSS134" s="42"/>
      <c r="VST134" s="42"/>
      <c r="VSU134" s="42"/>
      <c r="VSV134" s="42"/>
      <c r="VSW134" s="42"/>
      <c r="VSX134" s="42"/>
      <c r="VSY134" s="42"/>
      <c r="VSZ134" s="42"/>
      <c r="VTA134" s="42"/>
      <c r="VTB134" s="42"/>
      <c r="VTC134" s="42"/>
      <c r="VTD134" s="42"/>
      <c r="VTE134" s="42"/>
      <c r="VTF134" s="42"/>
      <c r="VTG134" s="42"/>
      <c r="VTH134" s="42"/>
      <c r="VTI134" s="42"/>
      <c r="VTJ134" s="42"/>
      <c r="VTK134" s="42"/>
      <c r="VTL134" s="42"/>
      <c r="VTM134" s="42"/>
      <c r="VTN134" s="42"/>
      <c r="VTO134" s="42"/>
      <c r="VTP134" s="42"/>
      <c r="VTQ134" s="42"/>
      <c r="VTR134" s="42"/>
      <c r="VTS134" s="42"/>
      <c r="VTT134" s="42"/>
      <c r="VTU134" s="42"/>
      <c r="VTV134" s="42"/>
      <c r="VTW134" s="42"/>
      <c r="VTX134" s="42"/>
      <c r="VTY134" s="42"/>
      <c r="VTZ134" s="42"/>
      <c r="VUA134" s="42"/>
      <c r="VUB134" s="42"/>
      <c r="VUC134" s="42"/>
      <c r="VUD134" s="42"/>
      <c r="VUE134" s="42"/>
      <c r="VUF134" s="42"/>
      <c r="VUG134" s="42"/>
      <c r="VUH134" s="42"/>
      <c r="VUI134" s="42"/>
      <c r="VUJ134" s="42"/>
      <c r="VUK134" s="42"/>
      <c r="VUL134" s="42"/>
      <c r="VUM134" s="42"/>
      <c r="VUN134" s="42"/>
      <c r="VUO134" s="42"/>
      <c r="VUP134" s="42"/>
      <c r="VUQ134" s="42"/>
      <c r="VUR134" s="42"/>
      <c r="VUS134" s="42"/>
      <c r="VUT134" s="42"/>
      <c r="VUU134" s="42"/>
      <c r="VUV134" s="42"/>
      <c r="VUW134" s="42"/>
      <c r="VUX134" s="42"/>
      <c r="VUY134" s="42"/>
      <c r="VUZ134" s="42"/>
      <c r="VVA134" s="42"/>
      <c r="VVB134" s="42"/>
      <c r="VVC134" s="42"/>
      <c r="VVD134" s="42"/>
      <c r="VVE134" s="42"/>
      <c r="VVF134" s="42"/>
      <c r="VVG134" s="42"/>
      <c r="VVH134" s="42"/>
      <c r="VVI134" s="42"/>
      <c r="VVJ134" s="42"/>
      <c r="VVK134" s="42"/>
      <c r="VVL134" s="42"/>
      <c r="VVM134" s="42"/>
      <c r="VVN134" s="42"/>
      <c r="VVO134" s="42"/>
      <c r="VVP134" s="42"/>
      <c r="VVQ134" s="42"/>
      <c r="VVR134" s="42"/>
      <c r="VVS134" s="42"/>
      <c r="VVT134" s="42"/>
      <c r="VVU134" s="42"/>
      <c r="VVV134" s="42"/>
      <c r="VVW134" s="42"/>
      <c r="VVX134" s="42"/>
      <c r="VVY134" s="42"/>
      <c r="VVZ134" s="42"/>
      <c r="VWA134" s="42"/>
      <c r="VWB134" s="42"/>
      <c r="VWC134" s="42"/>
      <c r="VWD134" s="42"/>
      <c r="VWE134" s="42"/>
      <c r="VWF134" s="42"/>
      <c r="VWG134" s="42"/>
      <c r="VWH134" s="42"/>
      <c r="VWI134" s="42"/>
      <c r="VWJ134" s="42"/>
      <c r="VWK134" s="42"/>
      <c r="VWL134" s="42"/>
      <c r="VWM134" s="42"/>
      <c r="VWN134" s="42"/>
      <c r="VWO134" s="42"/>
      <c r="VWP134" s="42"/>
      <c r="VWQ134" s="42"/>
      <c r="VWR134" s="42"/>
      <c r="VWS134" s="42"/>
      <c r="VWT134" s="42"/>
      <c r="VWU134" s="42"/>
      <c r="VWV134" s="42"/>
      <c r="VWW134" s="42"/>
      <c r="VWX134" s="42"/>
      <c r="VWY134" s="42"/>
      <c r="VWZ134" s="42"/>
      <c r="VXA134" s="42"/>
      <c r="VXB134" s="42"/>
      <c r="VXC134" s="42"/>
      <c r="VXD134" s="42"/>
      <c r="VXE134" s="42"/>
      <c r="VXF134" s="42"/>
      <c r="VXG134" s="42"/>
      <c r="VXH134" s="42"/>
      <c r="VXI134" s="42"/>
      <c r="VXJ134" s="42"/>
      <c r="VXK134" s="42"/>
      <c r="VXL134" s="42"/>
      <c r="VXM134" s="42"/>
      <c r="VXN134" s="42"/>
      <c r="VXO134" s="42"/>
      <c r="VXP134" s="42"/>
      <c r="VXQ134" s="42"/>
      <c r="VXR134" s="42"/>
      <c r="VXS134" s="42"/>
      <c r="VXT134" s="42"/>
      <c r="VXU134" s="42"/>
      <c r="VXV134" s="42"/>
      <c r="VXW134" s="42"/>
      <c r="VXX134" s="42"/>
      <c r="VXY134" s="42"/>
      <c r="VXZ134" s="42"/>
      <c r="VYA134" s="42"/>
      <c r="VYB134" s="42"/>
      <c r="VYC134" s="42"/>
      <c r="VYD134" s="42"/>
      <c r="VYE134" s="42"/>
      <c r="VYF134" s="42"/>
      <c r="VYG134" s="42"/>
      <c r="VYH134" s="42"/>
      <c r="VYI134" s="42"/>
      <c r="VYJ134" s="42"/>
      <c r="VYK134" s="42"/>
      <c r="VYL134" s="42"/>
      <c r="VYM134" s="42"/>
      <c r="VYN134" s="42"/>
      <c r="VYO134" s="42"/>
      <c r="VYP134" s="42"/>
      <c r="VYQ134" s="42"/>
      <c r="VYR134" s="42"/>
      <c r="VYS134" s="42"/>
      <c r="VYT134" s="42"/>
      <c r="VYU134" s="42"/>
      <c r="VYV134" s="42"/>
      <c r="VYW134" s="42"/>
      <c r="VYX134" s="42"/>
      <c r="VYY134" s="42"/>
      <c r="VYZ134" s="42"/>
      <c r="VZA134" s="42"/>
      <c r="VZB134" s="42"/>
      <c r="VZC134" s="42"/>
      <c r="VZD134" s="42"/>
      <c r="VZE134" s="42"/>
      <c r="VZF134" s="42"/>
      <c r="VZG134" s="42"/>
      <c r="VZH134" s="42"/>
      <c r="VZI134" s="42"/>
      <c r="VZJ134" s="42"/>
      <c r="VZK134" s="42"/>
      <c r="VZL134" s="42"/>
      <c r="VZM134" s="42"/>
      <c r="VZN134" s="42"/>
      <c r="VZO134" s="42"/>
      <c r="VZP134" s="42"/>
      <c r="VZQ134" s="42"/>
      <c r="VZR134" s="42"/>
      <c r="VZS134" s="42"/>
      <c r="VZT134" s="42"/>
      <c r="VZU134" s="42"/>
      <c r="VZV134" s="42"/>
      <c r="VZW134" s="42"/>
      <c r="VZX134" s="42"/>
      <c r="VZY134" s="42"/>
      <c r="VZZ134" s="42"/>
      <c r="WAA134" s="42"/>
      <c r="WAB134" s="42"/>
      <c r="WAC134" s="42"/>
      <c r="WAD134" s="42"/>
      <c r="WAE134" s="42"/>
      <c r="WAF134" s="42"/>
      <c r="WAG134" s="42"/>
      <c r="WAH134" s="42"/>
      <c r="WAI134" s="42"/>
      <c r="WAJ134" s="42"/>
      <c r="WAK134" s="42"/>
      <c r="WAL134" s="42"/>
      <c r="WAM134" s="42"/>
      <c r="WAN134" s="42"/>
      <c r="WAO134" s="42"/>
      <c r="WAP134" s="42"/>
      <c r="WAQ134" s="42"/>
      <c r="WAR134" s="42"/>
      <c r="WAS134" s="42"/>
      <c r="WAT134" s="42"/>
      <c r="WAU134" s="42"/>
      <c r="WAV134" s="42"/>
      <c r="WAW134" s="42"/>
      <c r="WAX134" s="42"/>
      <c r="WAY134" s="42"/>
      <c r="WAZ134" s="42"/>
      <c r="WBA134" s="42"/>
      <c r="WBB134" s="42"/>
      <c r="WBC134" s="42"/>
      <c r="WBD134" s="42"/>
      <c r="WBE134" s="42"/>
      <c r="WBF134" s="42"/>
      <c r="WBG134" s="42"/>
      <c r="WBH134" s="42"/>
      <c r="WBI134" s="42"/>
      <c r="WBJ134" s="42"/>
      <c r="WBK134" s="42"/>
      <c r="WBL134" s="42"/>
      <c r="WBM134" s="42"/>
      <c r="WBN134" s="42"/>
      <c r="WBO134" s="42"/>
      <c r="WBP134" s="42"/>
      <c r="WBQ134" s="42"/>
      <c r="WBR134" s="42"/>
      <c r="WBS134" s="42"/>
      <c r="WBT134" s="42"/>
      <c r="WBU134" s="42"/>
      <c r="WBV134" s="42"/>
      <c r="WBW134" s="42"/>
      <c r="WBX134" s="42"/>
      <c r="WBY134" s="42"/>
      <c r="WBZ134" s="42"/>
      <c r="WCA134" s="42"/>
      <c r="WCB134" s="42"/>
      <c r="WCC134" s="42"/>
      <c r="WCD134" s="42"/>
      <c r="WCE134" s="42"/>
      <c r="WCF134" s="42"/>
      <c r="WCG134" s="42"/>
      <c r="WCH134" s="42"/>
      <c r="WCI134" s="42"/>
      <c r="WCJ134" s="42"/>
      <c r="WCK134" s="42"/>
      <c r="WCL134" s="42"/>
      <c r="WCM134" s="42"/>
      <c r="WCN134" s="42"/>
      <c r="WCO134" s="42"/>
      <c r="WCP134" s="42"/>
      <c r="WCQ134" s="42"/>
      <c r="WCR134" s="42"/>
      <c r="WCS134" s="42"/>
      <c r="WCT134" s="42"/>
      <c r="WCU134" s="42"/>
      <c r="WCV134" s="42"/>
      <c r="WCW134" s="42"/>
      <c r="WCX134" s="42"/>
      <c r="WCY134" s="42"/>
      <c r="WCZ134" s="42"/>
      <c r="WDA134" s="42"/>
      <c r="WDB134" s="42"/>
      <c r="WDC134" s="42"/>
      <c r="WDD134" s="42"/>
      <c r="WDE134" s="42"/>
      <c r="WDF134" s="42"/>
      <c r="WDG134" s="42"/>
      <c r="WDH134" s="42"/>
      <c r="WDI134" s="42"/>
      <c r="WDJ134" s="42"/>
      <c r="WDK134" s="42"/>
      <c r="WDL134" s="42"/>
      <c r="WDM134" s="42"/>
      <c r="WDN134" s="42"/>
      <c r="WDO134" s="42"/>
      <c r="WDP134" s="42"/>
      <c r="WDQ134" s="42"/>
      <c r="WDR134" s="42"/>
      <c r="WDS134" s="42"/>
      <c r="WDT134" s="42"/>
      <c r="WDU134" s="42"/>
      <c r="WDV134" s="42"/>
      <c r="WDW134" s="42"/>
      <c r="WDX134" s="42"/>
      <c r="WDY134" s="42"/>
      <c r="WDZ134" s="42"/>
      <c r="WEA134" s="42"/>
      <c r="WEB134" s="42"/>
      <c r="WEC134" s="42"/>
      <c r="WED134" s="42"/>
      <c r="WEE134" s="42"/>
      <c r="WEF134" s="42"/>
      <c r="WEG134" s="42"/>
      <c r="WEH134" s="42"/>
      <c r="WEI134" s="42"/>
      <c r="WEJ134" s="42"/>
      <c r="WEK134" s="42"/>
      <c r="WEL134" s="42"/>
      <c r="WEM134" s="42"/>
      <c r="WEN134" s="42"/>
      <c r="WEO134" s="42"/>
      <c r="WEP134" s="42"/>
      <c r="WEQ134" s="42"/>
      <c r="WER134" s="42"/>
      <c r="WES134" s="42"/>
      <c r="WET134" s="42"/>
      <c r="WEU134" s="42"/>
      <c r="WEV134" s="42"/>
      <c r="WEW134" s="42"/>
      <c r="WEX134" s="42"/>
      <c r="WEY134" s="42"/>
      <c r="WEZ134" s="42"/>
      <c r="WFA134" s="42"/>
      <c r="WFB134" s="42"/>
      <c r="WFC134" s="42"/>
      <c r="WFD134" s="42"/>
      <c r="WFE134" s="42"/>
      <c r="WFF134" s="42"/>
      <c r="WFG134" s="42"/>
      <c r="WFH134" s="42"/>
      <c r="WFI134" s="42"/>
      <c r="WFJ134" s="42"/>
      <c r="WFK134" s="42"/>
      <c r="WFL134" s="42"/>
      <c r="WFM134" s="42"/>
      <c r="WFN134" s="42"/>
      <c r="WFO134" s="42"/>
      <c r="WFP134" s="42"/>
      <c r="WFQ134" s="42"/>
      <c r="WFR134" s="42"/>
      <c r="WFS134" s="42"/>
      <c r="WFT134" s="42"/>
      <c r="WFU134" s="42"/>
      <c r="WFV134" s="42"/>
      <c r="WFW134" s="42"/>
      <c r="WFX134" s="42"/>
      <c r="WFY134" s="42"/>
      <c r="WFZ134" s="42"/>
      <c r="WGA134" s="42"/>
      <c r="WGB134" s="42"/>
      <c r="WGC134" s="42"/>
      <c r="WGD134" s="42"/>
      <c r="WGE134" s="42"/>
      <c r="WGF134" s="42"/>
      <c r="WGG134" s="42"/>
      <c r="WGH134" s="42"/>
      <c r="WGI134" s="42"/>
      <c r="WGJ134" s="42"/>
      <c r="WGK134" s="42"/>
      <c r="WGL134" s="42"/>
      <c r="WGM134" s="42"/>
      <c r="WGN134" s="42"/>
      <c r="WGO134" s="42"/>
      <c r="WGP134" s="42"/>
      <c r="WGQ134" s="42"/>
      <c r="WGR134" s="42"/>
      <c r="WGS134" s="42"/>
      <c r="WGT134" s="42"/>
      <c r="WGU134" s="42"/>
      <c r="WGV134" s="42"/>
      <c r="WGW134" s="42"/>
      <c r="WGX134" s="42"/>
      <c r="WGY134" s="42"/>
      <c r="WGZ134" s="42"/>
      <c r="WHA134" s="42"/>
      <c r="WHB134" s="42"/>
      <c r="WHC134" s="42"/>
      <c r="WHD134" s="42"/>
      <c r="WHE134" s="42"/>
      <c r="WHF134" s="42"/>
      <c r="WHG134" s="42"/>
      <c r="WHH134" s="42"/>
      <c r="WHI134" s="42"/>
      <c r="WHJ134" s="42"/>
      <c r="WHK134" s="42"/>
      <c r="WHL134" s="42"/>
      <c r="WHM134" s="42"/>
      <c r="WHN134" s="42"/>
      <c r="WHO134" s="42"/>
      <c r="WHP134" s="42"/>
      <c r="WHQ134" s="42"/>
      <c r="WHR134" s="42"/>
      <c r="WHS134" s="42"/>
      <c r="WHT134" s="42"/>
      <c r="WHU134" s="42"/>
      <c r="WHV134" s="42"/>
      <c r="WHW134" s="42"/>
      <c r="WHX134" s="42"/>
      <c r="WHY134" s="42"/>
      <c r="WHZ134" s="42"/>
      <c r="WIA134" s="42"/>
      <c r="WIB134" s="42"/>
      <c r="WIC134" s="42"/>
      <c r="WID134" s="42"/>
      <c r="WIE134" s="42"/>
      <c r="WIF134" s="42"/>
      <c r="WIG134" s="42"/>
      <c r="WIH134" s="42"/>
      <c r="WII134" s="42"/>
      <c r="WIJ134" s="42"/>
      <c r="WIK134" s="42"/>
      <c r="WIL134" s="42"/>
      <c r="WIM134" s="42"/>
      <c r="WIN134" s="42"/>
      <c r="WIO134" s="42"/>
      <c r="WIP134" s="42"/>
      <c r="WIQ134" s="42"/>
      <c r="WIR134" s="42"/>
      <c r="WIS134" s="42"/>
      <c r="WIT134" s="42"/>
      <c r="WIU134" s="42"/>
      <c r="WIV134" s="42"/>
      <c r="WIW134" s="42"/>
      <c r="WIX134" s="42"/>
      <c r="WIY134" s="42"/>
      <c r="WIZ134" s="42"/>
      <c r="WJA134" s="42"/>
      <c r="WJB134" s="42"/>
      <c r="WJC134" s="42"/>
      <c r="WJD134" s="42"/>
      <c r="WJE134" s="42"/>
      <c r="WJF134" s="42"/>
      <c r="WJG134" s="42"/>
      <c r="WJH134" s="42"/>
      <c r="WJI134" s="42"/>
      <c r="WJJ134" s="42"/>
      <c r="WJK134" s="42"/>
      <c r="WJL134" s="42"/>
      <c r="WJM134" s="42"/>
      <c r="WJN134" s="42"/>
      <c r="WJO134" s="42"/>
      <c r="WJP134" s="42"/>
      <c r="WJQ134" s="42"/>
      <c r="WJR134" s="42"/>
      <c r="WJS134" s="42"/>
      <c r="WJT134" s="42"/>
      <c r="WJU134" s="42"/>
      <c r="WJV134" s="42"/>
      <c r="WJW134" s="42"/>
      <c r="WJX134" s="42"/>
      <c r="WJY134" s="42"/>
      <c r="WJZ134" s="42"/>
      <c r="WKA134" s="42"/>
      <c r="WKB134" s="42"/>
      <c r="WKC134" s="42"/>
      <c r="WKD134" s="42"/>
      <c r="WKE134" s="42"/>
      <c r="WKF134" s="42"/>
      <c r="WKG134" s="42"/>
      <c r="WKH134" s="42"/>
      <c r="WKI134" s="42"/>
      <c r="WKJ134" s="42"/>
      <c r="WKK134" s="42"/>
      <c r="WKL134" s="42"/>
      <c r="WKM134" s="42"/>
      <c r="WKN134" s="42"/>
      <c r="WKO134" s="42"/>
      <c r="WKP134" s="42"/>
      <c r="WKQ134" s="42"/>
      <c r="WKR134" s="42"/>
      <c r="WKS134" s="42"/>
      <c r="WKT134" s="42"/>
      <c r="WKU134" s="42"/>
      <c r="WKV134" s="42"/>
      <c r="WKW134" s="42"/>
      <c r="WKX134" s="42"/>
      <c r="WKY134" s="42"/>
      <c r="WKZ134" s="42"/>
      <c r="WLA134" s="42"/>
      <c r="WLB134" s="42"/>
      <c r="WLC134" s="42"/>
      <c r="WLD134" s="42"/>
      <c r="WLE134" s="42"/>
      <c r="WLF134" s="42"/>
      <c r="WLG134" s="42"/>
      <c r="WLH134" s="42"/>
      <c r="WLI134" s="42"/>
      <c r="WLJ134" s="42"/>
      <c r="WLK134" s="42"/>
      <c r="WLL134" s="42"/>
      <c r="WLM134" s="42"/>
      <c r="WLN134" s="42"/>
      <c r="WLO134" s="42"/>
      <c r="WLP134" s="42"/>
      <c r="WLQ134" s="42"/>
      <c r="WLR134" s="42"/>
      <c r="WLS134" s="42"/>
      <c r="WLT134" s="42"/>
      <c r="WLU134" s="42"/>
      <c r="WLV134" s="42"/>
      <c r="WLW134" s="42"/>
      <c r="WLX134" s="42"/>
      <c r="WLY134" s="42"/>
      <c r="WLZ134" s="42"/>
      <c r="WMA134" s="42"/>
      <c r="WMB134" s="42"/>
      <c r="WMC134" s="42"/>
      <c r="WMD134" s="42"/>
      <c r="WME134" s="42"/>
      <c r="WMF134" s="42"/>
      <c r="WMG134" s="42"/>
      <c r="WMH134" s="42"/>
      <c r="WMI134" s="42"/>
      <c r="WMJ134" s="42"/>
      <c r="WMK134" s="42"/>
      <c r="WML134" s="42"/>
      <c r="WMM134" s="42"/>
      <c r="WMN134" s="42"/>
      <c r="WMO134" s="42"/>
      <c r="WMP134" s="42"/>
      <c r="WMQ134" s="42"/>
      <c r="WMR134" s="42"/>
      <c r="WMS134" s="42"/>
      <c r="WMT134" s="42"/>
      <c r="WMU134" s="42"/>
      <c r="WMV134" s="42"/>
      <c r="WMW134" s="42"/>
      <c r="WMX134" s="42"/>
      <c r="WMY134" s="42"/>
      <c r="WMZ134" s="42"/>
      <c r="WNA134" s="42"/>
      <c r="WNB134" s="42"/>
      <c r="WNC134" s="42"/>
      <c r="WND134" s="42"/>
      <c r="WNE134" s="42"/>
      <c r="WNF134" s="42"/>
      <c r="WNG134" s="42"/>
      <c r="WNH134" s="42"/>
      <c r="WNI134" s="42"/>
      <c r="WNJ134" s="42"/>
      <c r="WNK134" s="42"/>
      <c r="WNL134" s="42"/>
      <c r="WNM134" s="42"/>
      <c r="WNN134" s="42"/>
      <c r="WNO134" s="42"/>
      <c r="WNP134" s="42"/>
      <c r="WNQ134" s="42"/>
      <c r="WNR134" s="42"/>
      <c r="WNS134" s="42"/>
      <c r="WNT134" s="42"/>
      <c r="WNU134" s="42"/>
      <c r="WNV134" s="42"/>
      <c r="WNW134" s="42"/>
      <c r="WNX134" s="42"/>
      <c r="WNY134" s="42"/>
      <c r="WNZ134" s="42"/>
      <c r="WOA134" s="42"/>
      <c r="WOB134" s="42"/>
      <c r="WOC134" s="42"/>
      <c r="WOD134" s="42"/>
      <c r="WOE134" s="42"/>
      <c r="WOF134" s="42"/>
      <c r="WOG134" s="42"/>
      <c r="WOH134" s="42"/>
      <c r="WOI134" s="42"/>
      <c r="WOJ134" s="42"/>
      <c r="WOK134" s="42"/>
      <c r="WOL134" s="42"/>
      <c r="WOM134" s="42"/>
      <c r="WON134" s="42"/>
      <c r="WOO134" s="42"/>
      <c r="WOP134" s="42"/>
      <c r="WOQ134" s="42"/>
      <c r="WOR134" s="42"/>
      <c r="WOS134" s="42"/>
      <c r="WOT134" s="42"/>
      <c r="WOU134" s="42"/>
      <c r="WOV134" s="42"/>
      <c r="WOW134" s="42"/>
      <c r="WOX134" s="42"/>
      <c r="WOY134" s="42"/>
      <c r="WOZ134" s="42"/>
      <c r="WPA134" s="42"/>
      <c r="WPB134" s="42"/>
      <c r="WPC134" s="42"/>
      <c r="WPD134" s="42"/>
      <c r="WPE134" s="42"/>
      <c r="WPF134" s="42"/>
      <c r="WPG134" s="42"/>
      <c r="WPH134" s="42"/>
      <c r="WPI134" s="42"/>
      <c r="WPJ134" s="42"/>
      <c r="WPK134" s="42"/>
      <c r="WPL134" s="42"/>
      <c r="WPM134" s="42"/>
      <c r="WPN134" s="42"/>
      <c r="WPO134" s="42"/>
      <c r="WPP134" s="42"/>
      <c r="WPQ134" s="42"/>
      <c r="WPR134" s="42"/>
      <c r="WPS134" s="42"/>
      <c r="WPT134" s="42"/>
      <c r="WPU134" s="42"/>
      <c r="WPV134" s="42"/>
      <c r="WPW134" s="42"/>
      <c r="WPX134" s="42"/>
      <c r="WPY134" s="42"/>
      <c r="WPZ134" s="42"/>
      <c r="WQA134" s="42"/>
      <c r="WQB134" s="42"/>
      <c r="WQC134" s="42"/>
      <c r="WQD134" s="42"/>
      <c r="WQE134" s="42"/>
      <c r="WQF134" s="42"/>
      <c r="WQG134" s="42"/>
      <c r="WQH134" s="42"/>
      <c r="WQI134" s="42"/>
      <c r="WQJ134" s="42"/>
      <c r="WQK134" s="42"/>
      <c r="WQL134" s="42"/>
      <c r="WQM134" s="42"/>
      <c r="WQN134" s="42"/>
      <c r="WQO134" s="42"/>
      <c r="WQP134" s="42"/>
      <c r="WQQ134" s="42"/>
      <c r="WQR134" s="42"/>
      <c r="WQS134" s="42"/>
      <c r="WQT134" s="42"/>
      <c r="WQU134" s="42"/>
      <c r="WQV134" s="42"/>
      <c r="WQW134" s="42"/>
      <c r="WQX134" s="42"/>
      <c r="WQY134" s="42"/>
      <c r="WQZ134" s="42"/>
      <c r="WRA134" s="42"/>
      <c r="WRB134" s="42"/>
      <c r="WRC134" s="42"/>
      <c r="WRD134" s="42"/>
      <c r="WRE134" s="42"/>
      <c r="WRF134" s="42"/>
      <c r="WRG134" s="42"/>
      <c r="WRH134" s="42"/>
      <c r="WRI134" s="42"/>
      <c r="WRJ134" s="42"/>
      <c r="WRK134" s="42"/>
      <c r="WRL134" s="42"/>
      <c r="WRM134" s="42"/>
      <c r="WRN134" s="42"/>
      <c r="WRO134" s="42"/>
      <c r="WRP134" s="42"/>
      <c r="WRQ134" s="42"/>
      <c r="WRR134" s="42"/>
      <c r="WRS134" s="42"/>
      <c r="WRT134" s="42"/>
      <c r="WRU134" s="42"/>
      <c r="WRV134" s="42"/>
      <c r="WRW134" s="42"/>
      <c r="WRX134" s="42"/>
      <c r="WRY134" s="42"/>
      <c r="WRZ134" s="42"/>
      <c r="WSA134" s="42"/>
      <c r="WSB134" s="42"/>
      <c r="WSC134" s="42"/>
      <c r="WSD134" s="42"/>
      <c r="WSE134" s="42"/>
      <c r="WSF134" s="42"/>
      <c r="WSG134" s="42"/>
      <c r="WSH134" s="42"/>
      <c r="WSI134" s="42"/>
      <c r="WSJ134" s="42"/>
      <c r="WSK134" s="42"/>
      <c r="WSL134" s="42"/>
      <c r="WSM134" s="42"/>
      <c r="WSN134" s="42"/>
      <c r="WSO134" s="42"/>
      <c r="WSP134" s="42"/>
      <c r="WSQ134" s="42"/>
      <c r="WSR134" s="42"/>
      <c r="WSS134" s="42"/>
      <c r="WST134" s="42"/>
      <c r="WSU134" s="42"/>
      <c r="WSV134" s="42"/>
      <c r="WSW134" s="42"/>
      <c r="WSX134" s="42"/>
      <c r="WSY134" s="42"/>
      <c r="WSZ134" s="42"/>
      <c r="WTA134" s="42"/>
      <c r="WTB134" s="42"/>
      <c r="WTC134" s="42"/>
      <c r="WTD134" s="42"/>
      <c r="WTE134" s="42"/>
      <c r="WTF134" s="42"/>
      <c r="WTG134" s="42"/>
      <c r="WTH134" s="42"/>
      <c r="WTI134" s="42"/>
      <c r="WTJ134" s="42"/>
      <c r="WTK134" s="42"/>
      <c r="WTL134" s="42"/>
      <c r="WTM134" s="42"/>
      <c r="WTN134" s="42"/>
      <c r="WTO134" s="42"/>
      <c r="WTP134" s="42"/>
      <c r="WTQ134" s="42"/>
      <c r="WTR134" s="42"/>
      <c r="WTS134" s="42"/>
      <c r="WTT134" s="42"/>
      <c r="WTU134" s="42"/>
      <c r="WTV134" s="42"/>
      <c r="WTW134" s="42"/>
      <c r="WTX134" s="42"/>
      <c r="WTY134" s="42"/>
      <c r="WTZ134" s="42"/>
      <c r="WUA134" s="42"/>
      <c r="WUB134" s="42"/>
      <c r="WUC134" s="42"/>
      <c r="WUD134" s="42"/>
      <c r="WUE134" s="42"/>
      <c r="WUF134" s="42"/>
      <c r="WUG134" s="42"/>
      <c r="WUH134" s="42"/>
      <c r="WUI134" s="42"/>
      <c r="WUJ134" s="42"/>
      <c r="WUK134" s="42"/>
      <c r="WUL134" s="42"/>
      <c r="WUM134" s="42"/>
      <c r="WUN134" s="42"/>
      <c r="WUO134" s="42"/>
      <c r="WUP134" s="42"/>
      <c r="WUQ134" s="42"/>
      <c r="WUR134" s="42"/>
      <c r="WUS134" s="42"/>
      <c r="WUT134" s="42"/>
      <c r="WUU134" s="42"/>
      <c r="WUV134" s="42"/>
      <c r="WUW134" s="42"/>
      <c r="WUX134" s="42"/>
      <c r="WUY134" s="42"/>
      <c r="WUZ134" s="42"/>
      <c r="WVA134" s="42"/>
      <c r="WVB134" s="42"/>
      <c r="WVC134" s="42"/>
      <c r="WVD134" s="42"/>
      <c r="WVE134" s="42"/>
      <c r="WVF134" s="42"/>
      <c r="WVG134" s="42"/>
      <c r="WVH134" s="42"/>
      <c r="WVI134" s="42"/>
      <c r="WVJ134" s="42"/>
      <c r="WVK134" s="42"/>
      <c r="WVL134" s="42"/>
      <c r="WVM134" s="42"/>
      <c r="WVN134" s="42"/>
      <c r="WVO134" s="42"/>
      <c r="WVP134" s="42"/>
      <c r="WVQ134" s="42"/>
      <c r="WVR134" s="42"/>
      <c r="WVS134" s="42"/>
      <c r="WVT134" s="42"/>
      <c r="WVU134" s="42"/>
      <c r="WVV134" s="42"/>
      <c r="WVW134" s="42"/>
      <c r="WVX134" s="42"/>
      <c r="WVY134" s="42"/>
      <c r="WVZ134" s="42"/>
      <c r="WWA134" s="42"/>
      <c r="WWB134" s="42"/>
      <c r="WWC134" s="42"/>
      <c r="WWD134" s="42"/>
      <c r="WWE134" s="42"/>
      <c r="WWF134" s="42"/>
      <c r="WWG134" s="42"/>
      <c r="WWH134" s="42"/>
      <c r="WWI134" s="42"/>
      <c r="WWJ134" s="42"/>
      <c r="WWK134" s="42"/>
      <c r="WWL134" s="42"/>
      <c r="WWM134" s="42"/>
      <c r="WWN134" s="42"/>
      <c r="WWO134" s="42"/>
      <c r="WWP134" s="42"/>
      <c r="WWQ134" s="42"/>
      <c r="WWR134" s="42"/>
      <c r="WWS134" s="42"/>
      <c r="WWT134" s="42"/>
      <c r="WWU134" s="42"/>
      <c r="WWV134" s="42"/>
      <c r="WWW134" s="42"/>
      <c r="WWX134" s="42"/>
      <c r="WWY134" s="42"/>
      <c r="WWZ134" s="42"/>
      <c r="WXA134" s="42"/>
      <c r="WXB134" s="42"/>
      <c r="WXC134" s="42"/>
      <c r="WXD134" s="42"/>
      <c r="WXE134" s="42"/>
      <c r="WXF134" s="42"/>
      <c r="WXG134" s="42"/>
      <c r="WXH134" s="42"/>
      <c r="WXI134" s="42"/>
      <c r="WXJ134" s="42"/>
      <c r="WXK134" s="42"/>
      <c r="WXL134" s="42"/>
      <c r="WXM134" s="42"/>
      <c r="WXN134" s="42"/>
      <c r="WXO134" s="42"/>
      <c r="WXP134" s="42"/>
      <c r="WXQ134" s="42"/>
      <c r="WXR134" s="42"/>
      <c r="WXS134" s="42"/>
      <c r="WXT134" s="42"/>
      <c r="WXU134" s="42"/>
      <c r="WXV134" s="42"/>
      <c r="WXW134" s="42"/>
      <c r="WXX134" s="42"/>
      <c r="WXY134" s="42"/>
      <c r="WXZ134" s="42"/>
      <c r="WYA134" s="42"/>
      <c r="WYB134" s="42"/>
      <c r="WYC134" s="42"/>
      <c r="WYD134" s="42"/>
      <c r="WYE134" s="42"/>
      <c r="WYF134" s="42"/>
      <c r="WYG134" s="42"/>
      <c r="WYH134" s="42"/>
      <c r="WYI134" s="42"/>
      <c r="WYJ134" s="42"/>
      <c r="WYK134" s="42"/>
      <c r="WYL134" s="42"/>
      <c r="WYM134" s="42"/>
      <c r="WYN134" s="42"/>
      <c r="WYO134" s="42"/>
      <c r="WYP134" s="42"/>
      <c r="WYQ134" s="42"/>
      <c r="WYR134" s="42"/>
      <c r="WYS134" s="42"/>
      <c r="WYT134" s="42"/>
      <c r="WYU134" s="42"/>
      <c r="WYV134" s="42"/>
      <c r="WYW134" s="42"/>
      <c r="WYX134" s="42"/>
      <c r="WYY134" s="42"/>
      <c r="WYZ134" s="42"/>
      <c r="WZA134" s="42"/>
      <c r="WZB134" s="42"/>
      <c r="WZC134" s="42"/>
      <c r="WZD134" s="42"/>
      <c r="WZE134" s="42"/>
      <c r="WZF134" s="42"/>
      <c r="WZG134" s="42"/>
      <c r="WZH134" s="42"/>
      <c r="WZI134" s="42"/>
      <c r="WZJ134" s="42"/>
      <c r="WZK134" s="42"/>
      <c r="WZL134" s="42"/>
      <c r="WZM134" s="42"/>
      <c r="WZN134" s="42"/>
      <c r="WZO134" s="42"/>
      <c r="WZP134" s="42"/>
      <c r="WZQ134" s="42"/>
      <c r="WZR134" s="42"/>
      <c r="WZS134" s="42"/>
      <c r="WZT134" s="42"/>
      <c r="WZU134" s="42"/>
      <c r="WZV134" s="42"/>
      <c r="WZW134" s="42"/>
      <c r="WZX134" s="42"/>
      <c r="WZY134" s="42"/>
      <c r="WZZ134" s="42"/>
      <c r="XAA134" s="42"/>
      <c r="XAB134" s="42"/>
      <c r="XAC134" s="42"/>
      <c r="XAD134" s="42"/>
      <c r="XAE134" s="42"/>
      <c r="XAF134" s="42"/>
      <c r="XAG134" s="42"/>
      <c r="XAH134" s="42"/>
      <c r="XAI134" s="42"/>
      <c r="XAJ134" s="42"/>
      <c r="XAK134" s="42"/>
      <c r="XAL134" s="42"/>
      <c r="XAM134" s="42"/>
      <c r="XAN134" s="42"/>
      <c r="XAO134" s="42"/>
      <c r="XAP134" s="42"/>
      <c r="XAQ134" s="42"/>
      <c r="XAR134" s="42"/>
      <c r="XAS134" s="42"/>
      <c r="XAT134" s="42"/>
      <c r="XAU134" s="42"/>
      <c r="XAV134" s="42"/>
      <c r="XAW134" s="42"/>
      <c r="XAX134" s="42"/>
      <c r="XAY134" s="42"/>
      <c r="XAZ134" s="42"/>
      <c r="XBA134" s="42"/>
      <c r="XBB134" s="42"/>
      <c r="XBC134" s="42"/>
      <c r="XBD134" s="42"/>
      <c r="XBE134" s="42"/>
      <c r="XBF134" s="42"/>
      <c r="XBG134" s="42"/>
      <c r="XBH134" s="42"/>
      <c r="XBI134" s="42"/>
      <c r="XBJ134" s="42"/>
      <c r="XBK134" s="42"/>
      <c r="XBL134" s="42"/>
      <c r="XBM134" s="42"/>
      <c r="XBN134" s="42"/>
      <c r="XBO134" s="42"/>
      <c r="XBP134" s="42"/>
      <c r="XBQ134" s="42"/>
      <c r="XBR134" s="42"/>
      <c r="XBS134" s="42"/>
      <c r="XBT134" s="42"/>
      <c r="XBU134" s="42"/>
      <c r="XBV134" s="42"/>
      <c r="XBW134" s="42"/>
      <c r="XBX134" s="42"/>
      <c r="XBY134" s="42"/>
      <c r="XBZ134" s="42"/>
      <c r="XCA134" s="42"/>
      <c r="XCB134" s="42"/>
      <c r="XCC134" s="42"/>
      <c r="XCD134" s="42"/>
      <c r="XCE134" s="42"/>
      <c r="XCF134" s="42"/>
      <c r="XCG134" s="42"/>
      <c r="XCH134" s="42"/>
      <c r="XCI134" s="42"/>
      <c r="XCJ134" s="42"/>
      <c r="XCK134" s="42"/>
      <c r="XCL134" s="42"/>
      <c r="XCM134" s="42"/>
      <c r="XCN134" s="42"/>
      <c r="XCO134" s="42"/>
      <c r="XCP134" s="42"/>
      <c r="XCQ134" s="42"/>
      <c r="XCR134" s="42"/>
      <c r="XCS134" s="42"/>
      <c r="XCT134" s="42"/>
      <c r="XCU134" s="42"/>
      <c r="XCV134" s="42"/>
      <c r="XCW134" s="42"/>
      <c r="XCX134" s="42"/>
      <c r="XCY134" s="42"/>
      <c r="XCZ134" s="42"/>
      <c r="XDA134" s="42"/>
      <c r="XDB134" s="42"/>
      <c r="XDC134" s="42"/>
      <c r="XDD134" s="42"/>
      <c r="XDE134" s="42"/>
      <c r="XDF134" s="42"/>
      <c r="XDG134" s="42"/>
      <c r="XDH134" s="42"/>
      <c r="XDI134" s="42"/>
      <c r="XDJ134" s="42"/>
      <c r="XDK134" s="42"/>
      <c r="XDL134" s="42"/>
      <c r="XDM134" s="42"/>
      <c r="XDN134" s="42"/>
      <c r="XDO134" s="42"/>
      <c r="XDP134" s="42"/>
      <c r="XDQ134" s="42"/>
      <c r="XDR134" s="42"/>
      <c r="XDS134" s="42"/>
      <c r="XDT134" s="42"/>
      <c r="XDU134" s="42"/>
      <c r="XDV134" s="42"/>
      <c r="XDW134" s="42"/>
      <c r="XDX134" s="42"/>
      <c r="XDY134" s="42"/>
      <c r="XDZ134" s="42"/>
      <c r="XEA134" s="42"/>
      <c r="XEB134" s="42"/>
      <c r="XEC134" s="42"/>
      <c r="XED134" s="42"/>
      <c r="XEE134" s="42"/>
      <c r="XEF134" s="42"/>
      <c r="XEG134" s="42"/>
      <c r="XEH134" s="42"/>
      <c r="XEI134" s="42"/>
      <c r="XEJ134" s="42"/>
      <c r="XEK134" s="42"/>
      <c r="XEL134" s="42"/>
      <c r="XEM134" s="42"/>
      <c r="XEN134" s="42"/>
      <c r="XEO134" s="42"/>
      <c r="XEP134" s="42"/>
      <c r="XEQ134" s="42"/>
      <c r="XER134" s="42"/>
      <c r="XES134" s="42"/>
      <c r="XET134" s="42"/>
      <c r="XEU134" s="42"/>
      <c r="XEV134" s="42"/>
      <c r="XEW134" s="42"/>
      <c r="XEX134" s="42"/>
      <c r="XEY134" s="42"/>
      <c r="XEZ134" s="42"/>
      <c r="XFA134" s="42"/>
    </row>
    <row r="135" spans="1:16381" s="41" customFormat="1" ht="14.1" customHeight="1">
      <c r="A135" s="308" t="s">
        <v>1689</v>
      </c>
      <c r="B135" s="409"/>
      <c r="C135" s="409"/>
      <c r="D135" s="409"/>
      <c r="E135" s="409"/>
      <c r="F135" s="409"/>
      <c r="G135" s="409"/>
      <c r="H135" s="409"/>
      <c r="I135" s="409"/>
      <c r="J135" s="409"/>
      <c r="K135" s="409"/>
      <c r="L135" s="409"/>
      <c r="M135" s="409"/>
      <c r="N135" s="64"/>
      <c r="O135" s="409"/>
      <c r="P135" s="409"/>
      <c r="Q135" s="409"/>
      <c r="R135" s="409"/>
      <c r="S135" s="409"/>
      <c r="T135" s="409"/>
      <c r="U135" s="409"/>
      <c r="V135" s="409"/>
      <c r="W135" s="409"/>
      <c r="X135" s="409"/>
      <c r="Y135" s="409"/>
      <c r="Z135" s="409"/>
      <c r="AA135" s="409"/>
      <c r="AB135" s="409"/>
      <c r="AC135" s="409"/>
      <c r="AD135" s="409"/>
      <c r="AE135" s="409"/>
      <c r="AF135" s="409"/>
      <c r="AG135" s="409"/>
      <c r="AH135" s="409"/>
      <c r="AI135" s="409"/>
      <c r="AJ135" s="409"/>
      <c r="AK135" s="409"/>
      <c r="AL135" s="409"/>
      <c r="AM135" s="409"/>
      <c r="AN135" s="409"/>
      <c r="AO135" s="409"/>
      <c r="AP135" s="409"/>
      <c r="AQ135" s="409"/>
      <c r="AR135" s="409"/>
      <c r="AS135" s="409"/>
      <c r="AT135" s="409"/>
      <c r="AU135" s="409"/>
      <c r="AV135" s="409"/>
      <c r="AW135" s="409"/>
      <c r="AX135" s="409"/>
      <c r="AY135" s="409"/>
      <c r="AZ135" s="409"/>
      <c r="BA135" s="409"/>
      <c r="BB135" s="409"/>
      <c r="BC135" s="409"/>
      <c r="BD135" s="409"/>
      <c r="BE135" s="409"/>
      <c r="BF135" s="409"/>
      <c r="BG135" s="409"/>
      <c r="BH135" s="409"/>
      <c r="BI135" s="409"/>
      <c r="BJ135" s="409"/>
      <c r="BK135" s="409"/>
      <c r="BL135" s="409"/>
      <c r="BM135" s="409"/>
      <c r="BN135" s="409"/>
      <c r="BO135" s="409"/>
      <c r="BP135" s="409"/>
      <c r="BQ135" s="409"/>
      <c r="BR135" s="409"/>
      <c r="BS135" s="409"/>
      <c r="BT135" s="409"/>
      <c r="BU135" s="409"/>
      <c r="BV135" s="409"/>
      <c r="BW135" s="409"/>
      <c r="BX135" s="409"/>
      <c r="BY135" s="409"/>
      <c r="BZ135" s="409"/>
      <c r="CA135" s="409"/>
      <c r="CB135" s="409"/>
      <c r="CC135" s="409"/>
      <c r="CD135" s="409"/>
      <c r="CE135" s="409"/>
      <c r="CF135" s="409"/>
      <c r="CG135" s="409"/>
      <c r="CH135" s="409"/>
      <c r="CI135" s="409"/>
      <c r="CJ135" s="409"/>
      <c r="CK135" s="409"/>
      <c r="CL135" s="409"/>
      <c r="CM135" s="409"/>
      <c r="CN135" s="409"/>
      <c r="CO135" s="409"/>
      <c r="CP135" s="409"/>
      <c r="CQ135" s="409"/>
      <c r="CR135" s="409"/>
      <c r="CS135" s="409"/>
      <c r="CT135" s="409"/>
      <c r="CU135" s="409"/>
      <c r="CV135" s="409"/>
      <c r="CW135" s="409"/>
      <c r="CX135" s="409"/>
      <c r="CY135" s="409"/>
      <c r="CZ135" s="409"/>
      <c r="DA135" s="409"/>
      <c r="DB135" s="409"/>
      <c r="DC135" s="409"/>
      <c r="DD135" s="409"/>
      <c r="DE135" s="409"/>
      <c r="DF135" s="409"/>
      <c r="DG135" s="409"/>
      <c r="DH135" s="409"/>
      <c r="DI135" s="409"/>
      <c r="DJ135" s="409"/>
      <c r="DK135" s="409"/>
      <c r="DL135" s="409"/>
      <c r="DM135" s="409"/>
      <c r="DN135" s="409"/>
      <c r="DO135" s="409"/>
      <c r="DP135" s="409"/>
      <c r="DQ135" s="409"/>
      <c r="DR135" s="409"/>
      <c r="DS135" s="409"/>
      <c r="DT135" s="409"/>
      <c r="DU135" s="409"/>
      <c r="DV135" s="409"/>
      <c r="DW135" s="409"/>
      <c r="DX135" s="409"/>
      <c r="DY135" s="409"/>
      <c r="DZ135" s="409"/>
      <c r="EA135" s="409"/>
      <c r="EB135" s="409"/>
      <c r="EC135" s="409"/>
      <c r="ED135" s="409"/>
      <c r="EE135" s="409"/>
      <c r="EF135" s="409"/>
      <c r="EG135" s="409"/>
      <c r="EH135" s="409"/>
      <c r="EI135" s="409"/>
      <c r="EJ135" s="409"/>
      <c r="EK135" s="409"/>
      <c r="EL135" s="409"/>
      <c r="EM135" s="409"/>
      <c r="EN135" s="409"/>
      <c r="EO135" s="409"/>
      <c r="EP135" s="409"/>
      <c r="EQ135" s="409"/>
      <c r="ER135" s="409"/>
      <c r="ES135" s="409"/>
      <c r="ET135" s="409"/>
      <c r="EU135" s="409"/>
      <c r="EV135" s="409"/>
      <c r="EW135" s="409"/>
      <c r="EX135" s="409"/>
      <c r="EY135" s="409"/>
      <c r="EZ135" s="409"/>
      <c r="FA135" s="409"/>
      <c r="FB135" s="409"/>
      <c r="FC135" s="409"/>
      <c r="FD135" s="409"/>
      <c r="FE135" s="409"/>
      <c r="FF135" s="409"/>
      <c r="FG135" s="409"/>
      <c r="FH135" s="409"/>
      <c r="FI135" s="409"/>
      <c r="FJ135" s="409"/>
      <c r="FK135" s="409"/>
      <c r="FL135" s="409"/>
      <c r="FM135" s="409"/>
      <c r="FN135" s="409"/>
      <c r="FO135" s="409"/>
      <c r="FP135" s="409"/>
      <c r="FQ135" s="409"/>
      <c r="FR135" s="409"/>
      <c r="FS135" s="409"/>
      <c r="FT135" s="409"/>
      <c r="FU135" s="409"/>
      <c r="FV135" s="409"/>
      <c r="FW135" s="409"/>
      <c r="FX135" s="409"/>
      <c r="FY135" s="409"/>
      <c r="FZ135" s="409"/>
      <c r="GA135" s="409"/>
      <c r="GB135" s="409"/>
      <c r="GC135" s="409"/>
      <c r="GD135" s="409"/>
      <c r="GE135" s="409"/>
      <c r="GF135" s="409"/>
      <c r="GG135" s="409"/>
      <c r="GH135" s="409"/>
      <c r="GI135" s="409"/>
      <c r="GJ135" s="409"/>
      <c r="GK135" s="409"/>
      <c r="GL135" s="409"/>
      <c r="GM135" s="409"/>
      <c r="GN135" s="409"/>
      <c r="GO135" s="409"/>
      <c r="GP135" s="409"/>
      <c r="GQ135" s="409"/>
      <c r="GR135" s="409"/>
      <c r="GS135" s="409"/>
      <c r="GT135" s="409"/>
      <c r="GU135" s="409"/>
      <c r="GV135" s="409"/>
      <c r="GW135" s="409"/>
      <c r="GX135" s="409"/>
      <c r="GY135" s="409"/>
      <c r="GZ135" s="409"/>
      <c r="HA135" s="409"/>
      <c r="HB135" s="409"/>
      <c r="HC135" s="409"/>
      <c r="HD135" s="409"/>
      <c r="HE135" s="409"/>
      <c r="HF135" s="409"/>
      <c r="HG135" s="409"/>
      <c r="HH135" s="409"/>
      <c r="HI135" s="409"/>
      <c r="HJ135" s="409"/>
      <c r="HK135" s="409"/>
      <c r="HL135" s="409"/>
      <c r="HM135" s="409"/>
      <c r="HN135" s="409"/>
      <c r="HO135" s="409"/>
      <c r="HP135" s="409"/>
      <c r="HQ135" s="409"/>
      <c r="HR135" s="409"/>
      <c r="HS135" s="409"/>
      <c r="HT135" s="409"/>
      <c r="HU135" s="409"/>
      <c r="HV135" s="409"/>
      <c r="HW135" s="409"/>
      <c r="HX135" s="409"/>
      <c r="HY135" s="409"/>
      <c r="HZ135" s="409"/>
      <c r="IA135" s="409"/>
      <c r="IB135" s="409"/>
      <c r="IC135" s="409"/>
      <c r="ID135" s="409"/>
      <c r="IE135" s="409"/>
      <c r="IF135" s="409"/>
      <c r="IG135" s="409"/>
      <c r="IH135" s="409"/>
      <c r="II135" s="409"/>
      <c r="IJ135" s="409"/>
      <c r="IK135" s="409"/>
      <c r="IL135" s="409"/>
      <c r="IM135" s="409"/>
      <c r="IN135" s="409"/>
      <c r="IO135" s="409"/>
      <c r="IP135" s="409"/>
      <c r="IQ135" s="409"/>
      <c r="IR135" s="409"/>
      <c r="IS135" s="409"/>
      <c r="IT135" s="409"/>
      <c r="IU135" s="409"/>
      <c r="IV135" s="409"/>
      <c r="IW135" s="409"/>
      <c r="IX135" s="409"/>
      <c r="IY135" s="409"/>
      <c r="IZ135" s="409"/>
      <c r="JA135" s="409"/>
      <c r="JB135" s="409"/>
      <c r="JC135" s="409"/>
      <c r="JD135" s="409"/>
      <c r="JE135" s="409"/>
      <c r="JF135" s="409"/>
      <c r="JG135" s="409"/>
      <c r="JH135" s="409"/>
      <c r="JI135" s="409"/>
      <c r="JJ135" s="409"/>
      <c r="JK135" s="409"/>
      <c r="JL135" s="409"/>
      <c r="JM135" s="409"/>
      <c r="JN135" s="409"/>
      <c r="JO135" s="409"/>
      <c r="JP135" s="409"/>
      <c r="JQ135" s="409"/>
      <c r="JR135" s="409"/>
      <c r="JS135" s="409"/>
      <c r="JT135" s="409"/>
      <c r="JU135" s="409"/>
      <c r="JV135" s="409"/>
      <c r="JW135" s="409"/>
      <c r="JX135" s="409"/>
      <c r="JY135" s="409"/>
      <c r="JZ135" s="409"/>
      <c r="KA135" s="409"/>
      <c r="KB135" s="409"/>
      <c r="KC135" s="409"/>
      <c r="KD135" s="409"/>
      <c r="KE135" s="409"/>
      <c r="KF135" s="409"/>
      <c r="KG135" s="409"/>
      <c r="KH135" s="409"/>
      <c r="KI135" s="409"/>
      <c r="KJ135" s="409"/>
      <c r="KK135" s="409"/>
      <c r="KL135" s="409"/>
      <c r="KM135" s="409"/>
      <c r="KN135" s="409"/>
      <c r="KO135" s="409"/>
      <c r="KP135" s="409"/>
      <c r="KQ135" s="409"/>
      <c r="KR135" s="409"/>
      <c r="KS135" s="409"/>
      <c r="KT135" s="409"/>
      <c r="KU135" s="409"/>
      <c r="KV135" s="409"/>
      <c r="KW135" s="409"/>
      <c r="KX135" s="409"/>
      <c r="KY135" s="409"/>
      <c r="KZ135" s="409"/>
      <c r="LA135" s="409"/>
      <c r="LB135" s="409"/>
      <c r="LC135" s="409"/>
      <c r="LD135" s="409"/>
      <c r="LE135" s="409"/>
      <c r="LF135" s="409"/>
      <c r="LG135" s="409"/>
      <c r="LH135" s="409"/>
      <c r="LI135" s="409"/>
      <c r="LJ135" s="409"/>
      <c r="LK135" s="409"/>
      <c r="LL135" s="409"/>
      <c r="LM135" s="409"/>
      <c r="LN135" s="409"/>
      <c r="LO135" s="409"/>
      <c r="LP135" s="409"/>
      <c r="LQ135" s="409"/>
      <c r="LR135" s="409"/>
      <c r="LS135" s="409"/>
      <c r="LT135" s="409"/>
      <c r="LU135" s="409"/>
      <c r="LV135" s="409"/>
      <c r="LW135" s="409"/>
      <c r="LX135" s="409"/>
      <c r="LY135" s="409"/>
      <c r="LZ135" s="409"/>
      <c r="MA135" s="409"/>
      <c r="MB135" s="409"/>
      <c r="MC135" s="409"/>
      <c r="MD135" s="409"/>
      <c r="ME135" s="409"/>
      <c r="MF135" s="409"/>
      <c r="MG135" s="409"/>
      <c r="MH135" s="409"/>
      <c r="MI135" s="409"/>
      <c r="MJ135" s="409"/>
      <c r="MK135" s="409"/>
      <c r="ML135" s="409"/>
      <c r="MM135" s="409"/>
      <c r="MN135" s="409"/>
      <c r="MO135" s="409"/>
      <c r="MP135" s="409"/>
      <c r="MQ135" s="409"/>
      <c r="MR135" s="409"/>
      <c r="MS135" s="409"/>
      <c r="MT135" s="409"/>
      <c r="MU135" s="409"/>
      <c r="MV135" s="409"/>
      <c r="MW135" s="409"/>
      <c r="MX135" s="409"/>
      <c r="MY135" s="409"/>
      <c r="MZ135" s="409"/>
      <c r="NA135" s="409"/>
      <c r="NB135" s="409"/>
      <c r="NC135" s="409"/>
      <c r="ND135" s="409"/>
      <c r="NE135" s="409"/>
      <c r="NF135" s="409"/>
      <c r="NG135" s="409"/>
      <c r="NH135" s="409"/>
      <c r="NI135" s="409"/>
      <c r="NJ135" s="409"/>
      <c r="NK135" s="409"/>
      <c r="NL135" s="409"/>
      <c r="NM135" s="409"/>
      <c r="NN135" s="409"/>
      <c r="NO135" s="409"/>
      <c r="NP135" s="409"/>
      <c r="NQ135" s="409"/>
      <c r="NR135" s="409"/>
      <c r="NS135" s="409"/>
      <c r="NT135" s="409"/>
      <c r="NU135" s="409"/>
      <c r="NV135" s="409"/>
      <c r="NW135" s="409"/>
      <c r="NX135" s="409"/>
      <c r="NY135" s="409"/>
      <c r="NZ135" s="409"/>
      <c r="OA135" s="409"/>
      <c r="OB135" s="409"/>
      <c r="OC135" s="409"/>
      <c r="OD135" s="409"/>
      <c r="OE135" s="409"/>
      <c r="OF135" s="409"/>
      <c r="OG135" s="409"/>
      <c r="OH135" s="409"/>
      <c r="OI135" s="409"/>
      <c r="OJ135" s="409"/>
      <c r="OK135" s="409"/>
      <c r="OL135" s="409"/>
      <c r="OM135" s="409"/>
      <c r="ON135" s="409"/>
      <c r="OO135" s="409"/>
      <c r="OP135" s="409"/>
      <c r="OQ135" s="409"/>
      <c r="OR135" s="409"/>
      <c r="OS135" s="409"/>
      <c r="OT135" s="409"/>
      <c r="OU135" s="409"/>
      <c r="OV135" s="409"/>
      <c r="OW135" s="409"/>
      <c r="OX135" s="409"/>
      <c r="OY135" s="409"/>
      <c r="OZ135" s="409"/>
      <c r="PA135" s="409"/>
      <c r="PB135" s="409"/>
      <c r="PC135" s="409"/>
      <c r="PD135" s="409"/>
      <c r="PE135" s="409"/>
      <c r="PF135" s="409"/>
      <c r="PG135" s="409"/>
      <c r="PH135" s="409"/>
      <c r="PI135" s="409"/>
      <c r="PJ135" s="409"/>
      <c r="PK135" s="409"/>
      <c r="PL135" s="409"/>
      <c r="PM135" s="409"/>
      <c r="PN135" s="409"/>
      <c r="PO135" s="409"/>
      <c r="PP135" s="409"/>
      <c r="PQ135" s="409"/>
      <c r="PR135" s="409"/>
      <c r="PS135" s="409"/>
      <c r="PT135" s="409"/>
      <c r="PU135" s="409"/>
      <c r="PV135" s="409"/>
      <c r="PW135" s="409"/>
      <c r="PX135" s="409"/>
      <c r="PY135" s="409"/>
      <c r="PZ135" s="409"/>
      <c r="QA135" s="409"/>
      <c r="QB135" s="409"/>
      <c r="QC135" s="409"/>
      <c r="QD135" s="409"/>
      <c r="QE135" s="409"/>
      <c r="QF135" s="409"/>
      <c r="QG135" s="409"/>
      <c r="QH135" s="409"/>
      <c r="QI135" s="409"/>
      <c r="QJ135" s="409"/>
      <c r="QK135" s="409"/>
      <c r="QL135" s="409"/>
      <c r="QM135" s="409"/>
      <c r="QN135" s="409"/>
      <c r="QO135" s="409"/>
      <c r="QP135" s="409"/>
      <c r="QQ135" s="409"/>
      <c r="QR135" s="409"/>
      <c r="QS135" s="409"/>
      <c r="QT135" s="409"/>
      <c r="QU135" s="409"/>
      <c r="QV135" s="409"/>
      <c r="QW135" s="409"/>
      <c r="QX135" s="409"/>
      <c r="QY135" s="409"/>
      <c r="QZ135" s="409"/>
      <c r="RA135" s="409"/>
      <c r="RB135" s="409"/>
      <c r="RC135" s="409"/>
      <c r="RD135" s="409"/>
      <c r="RE135" s="409"/>
      <c r="RF135" s="409"/>
      <c r="RG135" s="409"/>
      <c r="RH135" s="409"/>
      <c r="RI135" s="409"/>
      <c r="RJ135" s="409"/>
      <c r="RK135" s="409"/>
      <c r="RL135" s="409"/>
      <c r="RM135" s="409"/>
      <c r="RN135" s="409"/>
      <c r="RO135" s="409"/>
      <c r="RP135" s="409"/>
      <c r="RQ135" s="409"/>
      <c r="RR135" s="409"/>
      <c r="RS135" s="409"/>
      <c r="RT135" s="409"/>
      <c r="RU135" s="409"/>
      <c r="RV135" s="409"/>
      <c r="RW135" s="409"/>
      <c r="RX135" s="409"/>
      <c r="RY135" s="409"/>
      <c r="RZ135" s="409"/>
      <c r="SA135" s="409"/>
      <c r="SB135" s="409"/>
      <c r="SC135" s="409"/>
      <c r="SD135" s="409"/>
      <c r="SE135" s="409"/>
      <c r="SF135" s="409"/>
      <c r="SG135" s="409"/>
      <c r="SH135" s="409"/>
      <c r="SI135" s="409"/>
      <c r="SJ135" s="409"/>
      <c r="SK135" s="409"/>
      <c r="SL135" s="409"/>
      <c r="SM135" s="409"/>
      <c r="SN135" s="409"/>
      <c r="SO135" s="409"/>
      <c r="SP135" s="409"/>
      <c r="SQ135" s="409"/>
      <c r="SR135" s="409"/>
      <c r="SS135" s="409"/>
      <c r="ST135" s="409"/>
      <c r="SU135" s="409"/>
      <c r="SV135" s="409"/>
      <c r="SW135" s="409"/>
      <c r="SX135" s="409"/>
      <c r="SY135" s="409"/>
      <c r="SZ135" s="409"/>
      <c r="TA135" s="409"/>
      <c r="TB135" s="409"/>
      <c r="TC135" s="409"/>
      <c r="TD135" s="409"/>
      <c r="TE135" s="409"/>
      <c r="TF135" s="409"/>
      <c r="TG135" s="409"/>
      <c r="TH135" s="409"/>
      <c r="TI135" s="409"/>
      <c r="TJ135" s="409"/>
      <c r="TK135" s="409"/>
      <c r="TL135" s="409"/>
      <c r="TM135" s="409"/>
      <c r="TN135" s="409"/>
      <c r="TO135" s="409"/>
      <c r="TP135" s="409"/>
      <c r="TQ135" s="409"/>
      <c r="TR135" s="409"/>
      <c r="TS135" s="409"/>
      <c r="TT135" s="409"/>
      <c r="TU135" s="409"/>
      <c r="TV135" s="409"/>
      <c r="TW135" s="409"/>
      <c r="TX135" s="409"/>
      <c r="TY135" s="409"/>
      <c r="TZ135" s="409"/>
      <c r="UA135" s="409"/>
      <c r="UB135" s="409"/>
      <c r="UC135" s="409"/>
      <c r="UD135" s="409"/>
      <c r="UE135" s="409"/>
      <c r="UF135" s="409"/>
      <c r="UG135" s="409"/>
      <c r="UH135" s="409"/>
      <c r="UI135" s="409"/>
      <c r="UJ135" s="409"/>
      <c r="UK135" s="409"/>
      <c r="UL135" s="409"/>
      <c r="UM135" s="409"/>
      <c r="UN135" s="409"/>
      <c r="UO135" s="409"/>
      <c r="UP135" s="409"/>
      <c r="UQ135" s="409"/>
      <c r="UR135" s="409"/>
      <c r="US135" s="409"/>
      <c r="UT135" s="409"/>
      <c r="UU135" s="409"/>
      <c r="UV135" s="409"/>
      <c r="UW135" s="409"/>
      <c r="UX135" s="409"/>
      <c r="UY135" s="409"/>
      <c r="UZ135" s="409"/>
      <c r="VA135" s="409"/>
      <c r="VB135" s="409"/>
      <c r="VC135" s="409"/>
      <c r="VD135" s="409"/>
      <c r="VE135" s="409"/>
      <c r="VF135" s="409"/>
      <c r="VG135" s="409"/>
      <c r="VH135" s="409"/>
      <c r="VI135" s="409"/>
      <c r="VJ135" s="409"/>
      <c r="VK135" s="409"/>
      <c r="VL135" s="409"/>
      <c r="VM135" s="409"/>
      <c r="VN135" s="409"/>
      <c r="VO135" s="409"/>
      <c r="VP135" s="409"/>
      <c r="VQ135" s="409"/>
      <c r="VR135" s="409"/>
      <c r="VS135" s="409"/>
      <c r="VT135" s="409"/>
      <c r="VU135" s="409"/>
      <c r="VV135" s="409"/>
      <c r="VW135" s="409"/>
      <c r="VX135" s="409"/>
      <c r="VY135" s="409"/>
      <c r="VZ135" s="409"/>
      <c r="WA135" s="409"/>
      <c r="WB135" s="409"/>
      <c r="WC135" s="409"/>
      <c r="WD135" s="409"/>
      <c r="WE135" s="409"/>
      <c r="WF135" s="409"/>
      <c r="WG135" s="409"/>
      <c r="WH135" s="409"/>
      <c r="WI135" s="409"/>
      <c r="WJ135" s="409"/>
      <c r="WK135" s="409"/>
      <c r="WL135" s="409"/>
      <c r="WM135" s="409"/>
      <c r="WN135" s="409"/>
      <c r="WO135" s="409"/>
      <c r="WP135" s="409"/>
      <c r="WQ135" s="409"/>
      <c r="WR135" s="409"/>
      <c r="WS135" s="409"/>
      <c r="WT135" s="409"/>
      <c r="WU135" s="409"/>
      <c r="WV135" s="409"/>
      <c r="WW135" s="409"/>
      <c r="WX135" s="409"/>
      <c r="WY135" s="409"/>
      <c r="WZ135" s="409"/>
      <c r="XA135" s="409"/>
      <c r="XB135" s="409"/>
      <c r="XC135" s="409"/>
      <c r="XD135" s="409"/>
      <c r="XE135" s="409"/>
      <c r="XF135" s="409"/>
      <c r="XG135" s="409"/>
      <c r="XH135" s="409"/>
      <c r="XI135" s="409"/>
      <c r="XJ135" s="409"/>
      <c r="XK135" s="409"/>
      <c r="XL135" s="409"/>
      <c r="XM135" s="409"/>
      <c r="XN135" s="409"/>
      <c r="XO135" s="409"/>
      <c r="XP135" s="409"/>
      <c r="XQ135" s="409"/>
      <c r="XR135" s="409"/>
      <c r="XS135" s="409"/>
      <c r="XT135" s="409"/>
      <c r="XU135" s="409"/>
      <c r="XV135" s="409"/>
      <c r="XW135" s="409"/>
      <c r="XX135" s="409"/>
      <c r="XY135" s="409"/>
      <c r="XZ135" s="409"/>
      <c r="YA135" s="409"/>
      <c r="YB135" s="409"/>
      <c r="YC135" s="409"/>
      <c r="YD135" s="409"/>
      <c r="YE135" s="409"/>
      <c r="YF135" s="409"/>
      <c r="YG135" s="409"/>
      <c r="YH135" s="409"/>
      <c r="YI135" s="409"/>
      <c r="YJ135" s="409"/>
      <c r="YK135" s="409"/>
      <c r="YL135" s="409"/>
      <c r="YM135" s="409"/>
      <c r="YN135" s="409"/>
      <c r="YO135" s="409"/>
      <c r="YP135" s="409"/>
      <c r="YQ135" s="409"/>
      <c r="YR135" s="409"/>
      <c r="YS135" s="409"/>
      <c r="YT135" s="409"/>
      <c r="YU135" s="409"/>
      <c r="YV135" s="409"/>
      <c r="YW135" s="409"/>
      <c r="YX135" s="409"/>
      <c r="YY135" s="409"/>
      <c r="YZ135" s="409"/>
      <c r="ZA135" s="409"/>
      <c r="ZB135" s="409"/>
      <c r="ZC135" s="409"/>
      <c r="ZD135" s="409"/>
      <c r="ZE135" s="409"/>
      <c r="ZF135" s="409"/>
      <c r="ZG135" s="409"/>
      <c r="ZH135" s="409"/>
      <c r="ZI135" s="409"/>
      <c r="ZJ135" s="409"/>
      <c r="ZK135" s="409"/>
      <c r="ZL135" s="409"/>
      <c r="ZM135" s="409"/>
      <c r="ZN135" s="409"/>
      <c r="ZO135" s="409"/>
      <c r="ZP135" s="409"/>
      <c r="ZQ135" s="409"/>
      <c r="ZR135" s="409"/>
      <c r="ZS135" s="409"/>
      <c r="ZT135" s="409"/>
      <c r="ZU135" s="409"/>
      <c r="ZV135" s="409"/>
      <c r="ZW135" s="409"/>
      <c r="ZX135" s="409"/>
      <c r="ZY135" s="409"/>
      <c r="ZZ135" s="409"/>
      <c r="AAA135" s="409"/>
      <c r="AAB135" s="409"/>
      <c r="AAC135" s="409"/>
      <c r="AAD135" s="409"/>
      <c r="AAE135" s="409"/>
      <c r="AAF135" s="409"/>
      <c r="AAG135" s="409"/>
      <c r="AAH135" s="409"/>
      <c r="AAI135" s="409"/>
      <c r="AAJ135" s="409"/>
      <c r="AAK135" s="409"/>
      <c r="AAL135" s="409"/>
      <c r="AAM135" s="409"/>
      <c r="AAN135" s="409"/>
      <c r="AAO135" s="409"/>
      <c r="AAP135" s="409"/>
      <c r="AAQ135" s="409"/>
      <c r="AAR135" s="409"/>
      <c r="AAS135" s="409"/>
      <c r="AAT135" s="409"/>
      <c r="AAU135" s="409"/>
      <c r="AAV135" s="409"/>
      <c r="AAW135" s="409"/>
      <c r="AAX135" s="409"/>
      <c r="AAY135" s="409"/>
      <c r="AAZ135" s="409"/>
      <c r="ABA135" s="409"/>
      <c r="ABB135" s="409"/>
      <c r="ABC135" s="409"/>
      <c r="ABD135" s="409"/>
      <c r="ABE135" s="409"/>
      <c r="ABF135" s="409"/>
      <c r="ABG135" s="409"/>
      <c r="ABH135" s="409"/>
      <c r="ABI135" s="409"/>
      <c r="ABJ135" s="409"/>
      <c r="ABK135" s="409"/>
      <c r="ABL135" s="409"/>
      <c r="ABM135" s="409"/>
      <c r="ABN135" s="409"/>
      <c r="ABO135" s="409"/>
      <c r="ABP135" s="409"/>
      <c r="ABQ135" s="409"/>
      <c r="ABR135" s="409"/>
      <c r="ABS135" s="409"/>
      <c r="ABT135" s="409"/>
      <c r="ABU135" s="409"/>
      <c r="ABV135" s="409"/>
      <c r="ABW135" s="409"/>
      <c r="ABX135" s="409"/>
      <c r="ABY135" s="409"/>
      <c r="ABZ135" s="409"/>
      <c r="ACA135" s="409"/>
      <c r="ACB135" s="409"/>
      <c r="ACC135" s="409"/>
      <c r="ACD135" s="409"/>
      <c r="ACE135" s="409"/>
      <c r="ACF135" s="409"/>
      <c r="ACG135" s="409"/>
      <c r="ACH135" s="409"/>
      <c r="ACI135" s="409"/>
      <c r="ACJ135" s="409"/>
      <c r="ACK135" s="409"/>
      <c r="ACL135" s="409"/>
      <c r="ACM135" s="409"/>
      <c r="ACN135" s="409"/>
      <c r="ACO135" s="409"/>
      <c r="ACP135" s="409"/>
      <c r="ACQ135" s="409"/>
      <c r="ACR135" s="409"/>
      <c r="ACS135" s="409"/>
      <c r="ACT135" s="409"/>
      <c r="ACU135" s="409"/>
      <c r="ACV135" s="409"/>
      <c r="ACW135" s="409"/>
      <c r="ACX135" s="409"/>
      <c r="ACY135" s="409"/>
      <c r="ACZ135" s="409"/>
      <c r="ADA135" s="409"/>
      <c r="ADB135" s="409"/>
      <c r="ADC135" s="409"/>
      <c r="ADD135" s="409"/>
      <c r="ADE135" s="409"/>
      <c r="ADF135" s="409"/>
      <c r="ADG135" s="409"/>
      <c r="ADH135" s="409"/>
      <c r="ADI135" s="409"/>
      <c r="ADJ135" s="409"/>
      <c r="ADK135" s="409"/>
      <c r="ADL135" s="409"/>
      <c r="ADM135" s="409"/>
      <c r="ADN135" s="409"/>
      <c r="ADO135" s="409"/>
      <c r="ADP135" s="409"/>
      <c r="ADQ135" s="409"/>
      <c r="ADR135" s="409"/>
      <c r="ADS135" s="409"/>
      <c r="ADT135" s="409"/>
      <c r="ADU135" s="409"/>
      <c r="ADV135" s="409"/>
      <c r="ADW135" s="409"/>
      <c r="ADX135" s="409"/>
      <c r="ADY135" s="409"/>
      <c r="ADZ135" s="409"/>
      <c r="AEA135" s="409"/>
      <c r="AEB135" s="409"/>
      <c r="AEC135" s="409"/>
      <c r="AED135" s="409"/>
      <c r="AEE135" s="409"/>
      <c r="AEF135" s="409"/>
      <c r="AEG135" s="409"/>
      <c r="AEH135" s="409"/>
      <c r="AEI135" s="409"/>
      <c r="AEJ135" s="409"/>
      <c r="AEK135" s="409"/>
      <c r="AEL135" s="409"/>
      <c r="AEM135" s="409"/>
      <c r="AEN135" s="409"/>
      <c r="AEO135" s="409"/>
      <c r="AEP135" s="409"/>
      <c r="AEQ135" s="409"/>
      <c r="AER135" s="409"/>
      <c r="AES135" s="409"/>
      <c r="AET135" s="409"/>
      <c r="AEU135" s="409"/>
      <c r="AEV135" s="409"/>
      <c r="AEW135" s="409"/>
      <c r="AEX135" s="409"/>
      <c r="AEY135" s="409"/>
      <c r="AEZ135" s="409"/>
      <c r="AFA135" s="409"/>
      <c r="AFB135" s="409"/>
      <c r="AFC135" s="409"/>
      <c r="AFD135" s="409"/>
      <c r="AFE135" s="409"/>
      <c r="AFF135" s="409"/>
      <c r="AFG135" s="409"/>
      <c r="AFH135" s="409"/>
      <c r="AFI135" s="409"/>
      <c r="AFJ135" s="409"/>
      <c r="AFK135" s="409"/>
      <c r="AFL135" s="409"/>
      <c r="AFM135" s="409"/>
      <c r="AFN135" s="409"/>
      <c r="AFO135" s="409"/>
      <c r="AFP135" s="409"/>
      <c r="AFQ135" s="409"/>
      <c r="AFR135" s="409"/>
      <c r="AFS135" s="409"/>
      <c r="AFT135" s="409"/>
      <c r="AFU135" s="409"/>
      <c r="AFV135" s="409"/>
      <c r="AFW135" s="409"/>
      <c r="AFX135" s="409"/>
      <c r="AFY135" s="409"/>
      <c r="AFZ135" s="409"/>
      <c r="AGA135" s="409"/>
      <c r="AGB135" s="409"/>
      <c r="AGC135" s="409"/>
      <c r="AGD135" s="409"/>
      <c r="AGE135" s="409"/>
      <c r="AGF135" s="409"/>
      <c r="AGG135" s="409"/>
      <c r="AGH135" s="409"/>
      <c r="AGI135" s="409"/>
      <c r="AGJ135" s="409"/>
      <c r="AGK135" s="409"/>
      <c r="AGL135" s="409"/>
      <c r="AGM135" s="409"/>
      <c r="AGN135" s="409"/>
      <c r="AGO135" s="409"/>
      <c r="AGP135" s="409"/>
      <c r="AGQ135" s="409"/>
      <c r="AGR135" s="409"/>
      <c r="AGS135" s="409"/>
      <c r="AGT135" s="409"/>
      <c r="AGU135" s="409"/>
      <c r="AGV135" s="409"/>
      <c r="AGW135" s="409"/>
      <c r="AGX135" s="409"/>
      <c r="AGY135" s="409"/>
      <c r="AGZ135" s="409"/>
      <c r="AHA135" s="409"/>
      <c r="AHB135" s="409"/>
      <c r="AHC135" s="409"/>
      <c r="AHD135" s="409"/>
      <c r="AHE135" s="409"/>
      <c r="AHF135" s="409"/>
      <c r="AHG135" s="409"/>
      <c r="AHH135" s="409"/>
      <c r="AHI135" s="409"/>
      <c r="AHJ135" s="409"/>
      <c r="AHK135" s="409"/>
      <c r="AHL135" s="409"/>
      <c r="AHM135" s="409"/>
      <c r="AHN135" s="409"/>
      <c r="AHO135" s="409"/>
      <c r="AHP135" s="409"/>
      <c r="AHQ135" s="409"/>
      <c r="AHR135" s="409"/>
      <c r="AHS135" s="409"/>
      <c r="AHT135" s="409"/>
      <c r="AHU135" s="409"/>
      <c r="AHV135" s="409"/>
      <c r="AHW135" s="409"/>
      <c r="AHX135" s="409"/>
      <c r="AHY135" s="409"/>
      <c r="AHZ135" s="409"/>
      <c r="AIA135" s="409"/>
      <c r="AIB135" s="409"/>
      <c r="AIC135" s="409"/>
      <c r="AID135" s="409"/>
      <c r="AIE135" s="409"/>
      <c r="AIF135" s="409"/>
      <c r="AIG135" s="409"/>
      <c r="AIH135" s="409"/>
      <c r="AII135" s="409"/>
      <c r="AIJ135" s="409"/>
      <c r="AIK135" s="409"/>
      <c r="AIL135" s="409"/>
      <c r="AIM135" s="409"/>
      <c r="AIN135" s="409"/>
      <c r="AIO135" s="409"/>
      <c r="AIP135" s="409"/>
      <c r="AIQ135" s="409"/>
      <c r="AIR135" s="409"/>
      <c r="AIS135" s="409"/>
      <c r="AIT135" s="409"/>
      <c r="AIU135" s="409"/>
      <c r="AIV135" s="409"/>
      <c r="AIW135" s="409"/>
      <c r="AIX135" s="409"/>
      <c r="AIY135" s="409"/>
      <c r="AIZ135" s="409"/>
      <c r="AJA135" s="409"/>
      <c r="AJB135" s="409"/>
      <c r="AJC135" s="409"/>
      <c r="AJD135" s="409"/>
      <c r="AJE135" s="409"/>
      <c r="AJF135" s="409"/>
      <c r="AJG135" s="409"/>
      <c r="AJH135" s="409"/>
      <c r="AJI135" s="409"/>
      <c r="AJJ135" s="409"/>
      <c r="AJK135" s="409"/>
      <c r="AJL135" s="409"/>
      <c r="AJM135" s="409"/>
      <c r="AJN135" s="409"/>
      <c r="AJO135" s="409"/>
      <c r="AJP135" s="409"/>
      <c r="AJQ135" s="409"/>
      <c r="AJR135" s="409"/>
      <c r="AJS135" s="409"/>
      <c r="AJT135" s="409"/>
      <c r="AJU135" s="409"/>
      <c r="AJV135" s="409"/>
      <c r="AJW135" s="409"/>
      <c r="AJX135" s="409"/>
      <c r="AJY135" s="409"/>
      <c r="AJZ135" s="409"/>
      <c r="AKA135" s="409"/>
      <c r="AKB135" s="409"/>
      <c r="AKC135" s="409"/>
      <c r="AKD135" s="409"/>
      <c r="AKE135" s="409"/>
      <c r="AKF135" s="409"/>
      <c r="AKG135" s="409"/>
      <c r="AKH135" s="409"/>
      <c r="AKI135" s="409"/>
      <c r="AKJ135" s="409"/>
      <c r="AKK135" s="409"/>
      <c r="AKL135" s="409"/>
      <c r="AKM135" s="409"/>
      <c r="AKN135" s="409"/>
      <c r="AKO135" s="409"/>
      <c r="AKP135" s="409"/>
      <c r="AKQ135" s="409"/>
      <c r="AKR135" s="409"/>
      <c r="AKS135" s="409"/>
      <c r="AKT135" s="409"/>
      <c r="AKU135" s="409"/>
      <c r="AKV135" s="409"/>
      <c r="AKW135" s="409"/>
      <c r="AKX135" s="409"/>
      <c r="AKY135" s="409"/>
      <c r="AKZ135" s="409"/>
      <c r="ALA135" s="409"/>
      <c r="ALB135" s="409"/>
      <c r="ALC135" s="409"/>
      <c r="ALD135" s="409"/>
      <c r="ALE135" s="409"/>
      <c r="ALF135" s="409"/>
      <c r="ALG135" s="409"/>
      <c r="ALH135" s="409"/>
      <c r="ALI135" s="409"/>
      <c r="ALJ135" s="409"/>
      <c r="ALK135" s="409"/>
      <c r="ALL135" s="409"/>
      <c r="ALM135" s="409"/>
      <c r="ALN135" s="409"/>
      <c r="ALO135" s="409"/>
      <c r="ALP135" s="409"/>
      <c r="ALQ135" s="409"/>
      <c r="ALR135" s="409"/>
      <c r="ALS135" s="409"/>
      <c r="ALT135" s="409"/>
      <c r="ALU135" s="409"/>
      <c r="ALV135" s="409"/>
      <c r="ALW135" s="409"/>
      <c r="ALX135" s="409"/>
      <c r="ALY135" s="409"/>
      <c r="ALZ135" s="409"/>
      <c r="AMA135" s="409"/>
      <c r="AMB135" s="409"/>
      <c r="AMC135" s="409"/>
      <c r="AMD135" s="409"/>
      <c r="AME135" s="409"/>
      <c r="AMF135" s="409"/>
      <c r="AMG135" s="409"/>
      <c r="AMH135" s="409"/>
      <c r="AMI135" s="409"/>
      <c r="AMJ135" s="409"/>
      <c r="AMK135" s="409"/>
      <c r="AML135" s="409"/>
      <c r="AMM135" s="409"/>
      <c r="AMN135" s="409"/>
      <c r="AMO135" s="409"/>
      <c r="AMP135" s="409"/>
      <c r="AMQ135" s="409"/>
      <c r="AMR135" s="409"/>
      <c r="AMS135" s="409"/>
      <c r="AMT135" s="409"/>
      <c r="AMU135" s="409"/>
      <c r="AMV135" s="409"/>
      <c r="AMW135" s="409"/>
      <c r="AMX135" s="409"/>
      <c r="AMY135" s="409"/>
      <c r="AMZ135" s="409"/>
      <c r="ANA135" s="409"/>
      <c r="ANB135" s="409"/>
      <c r="ANC135" s="409"/>
      <c r="AND135" s="409"/>
      <c r="ANE135" s="409"/>
      <c r="ANF135" s="409"/>
      <c r="ANG135" s="409"/>
      <c r="ANH135" s="409"/>
      <c r="ANI135" s="409"/>
      <c r="ANJ135" s="409"/>
      <c r="ANK135" s="409"/>
      <c r="ANL135" s="409"/>
      <c r="ANM135" s="409"/>
      <c r="ANN135" s="409"/>
      <c r="ANO135" s="409"/>
      <c r="ANP135" s="409"/>
      <c r="ANQ135" s="409"/>
      <c r="ANR135" s="409"/>
      <c r="ANS135" s="409"/>
      <c r="ANT135" s="409"/>
      <c r="ANU135" s="409"/>
      <c r="ANV135" s="409"/>
      <c r="ANW135" s="409"/>
      <c r="ANX135" s="409"/>
      <c r="ANY135" s="409"/>
      <c r="ANZ135" s="409"/>
      <c r="AOA135" s="409"/>
      <c r="AOB135" s="409"/>
      <c r="AOC135" s="409"/>
      <c r="AOD135" s="409"/>
      <c r="AOE135" s="409"/>
      <c r="AOF135" s="409"/>
      <c r="AOG135" s="409"/>
      <c r="AOH135" s="409"/>
      <c r="AOI135" s="409"/>
      <c r="AOJ135" s="409"/>
      <c r="AOK135" s="409"/>
      <c r="AOL135" s="409"/>
      <c r="AOM135" s="409"/>
      <c r="AON135" s="409"/>
      <c r="AOO135" s="409"/>
      <c r="AOP135" s="409"/>
      <c r="AOQ135" s="409"/>
      <c r="AOR135" s="409"/>
      <c r="AOS135" s="409"/>
      <c r="AOT135" s="409"/>
      <c r="AOU135" s="409"/>
      <c r="AOV135" s="409"/>
      <c r="AOW135" s="409"/>
      <c r="AOX135" s="409"/>
      <c r="AOY135" s="409"/>
      <c r="AOZ135" s="409"/>
      <c r="APA135" s="409"/>
      <c r="APB135" s="409"/>
      <c r="APC135" s="409"/>
      <c r="APD135" s="409"/>
      <c r="APE135" s="409"/>
      <c r="APF135" s="409"/>
      <c r="APG135" s="409"/>
      <c r="APH135" s="409"/>
      <c r="API135" s="409"/>
      <c r="APJ135" s="409"/>
      <c r="APK135" s="409"/>
      <c r="APL135" s="409"/>
      <c r="APM135" s="409"/>
      <c r="APN135" s="409"/>
      <c r="APO135" s="409"/>
      <c r="APP135" s="409"/>
      <c r="APQ135" s="409"/>
      <c r="APR135" s="409"/>
      <c r="APS135" s="409"/>
      <c r="APT135" s="409"/>
      <c r="APU135" s="409"/>
      <c r="APV135" s="409"/>
      <c r="APW135" s="409"/>
      <c r="APX135" s="409"/>
      <c r="APY135" s="409"/>
      <c r="APZ135" s="409"/>
      <c r="AQA135" s="409"/>
      <c r="AQB135" s="409"/>
      <c r="AQC135" s="409"/>
      <c r="AQD135" s="409"/>
      <c r="AQE135" s="409"/>
      <c r="AQF135" s="409"/>
      <c r="AQG135" s="409"/>
      <c r="AQH135" s="409"/>
      <c r="AQI135" s="409"/>
      <c r="AQJ135" s="409"/>
      <c r="AQK135" s="409"/>
      <c r="AQL135" s="409"/>
      <c r="AQM135" s="409"/>
      <c r="AQN135" s="409"/>
      <c r="AQO135" s="409"/>
      <c r="AQP135" s="409"/>
      <c r="AQQ135" s="409"/>
      <c r="AQR135" s="409"/>
      <c r="AQS135" s="409"/>
      <c r="AQT135" s="409"/>
      <c r="AQU135" s="409"/>
      <c r="AQV135" s="409"/>
      <c r="AQW135" s="409"/>
      <c r="AQX135" s="409"/>
      <c r="AQY135" s="409"/>
      <c r="AQZ135" s="409"/>
      <c r="ARA135" s="409"/>
      <c r="ARB135" s="409"/>
      <c r="ARC135" s="409"/>
      <c r="ARD135" s="409"/>
      <c r="ARE135" s="409"/>
      <c r="ARF135" s="409"/>
      <c r="ARG135" s="409"/>
      <c r="ARH135" s="409"/>
      <c r="ARI135" s="409"/>
      <c r="ARJ135" s="409"/>
      <c r="ARK135" s="409"/>
      <c r="ARL135" s="409"/>
      <c r="ARM135" s="409"/>
      <c r="ARN135" s="409"/>
      <c r="ARO135" s="409"/>
      <c r="ARP135" s="409"/>
      <c r="ARQ135" s="409"/>
      <c r="ARR135" s="409"/>
      <c r="ARS135" s="409"/>
      <c r="ART135" s="409"/>
      <c r="ARU135" s="409"/>
      <c r="ARV135" s="409"/>
      <c r="ARW135" s="409"/>
      <c r="ARX135" s="409"/>
      <c r="ARY135" s="409"/>
      <c r="ARZ135" s="409"/>
      <c r="ASA135" s="409"/>
      <c r="ASB135" s="409"/>
      <c r="ASC135" s="409"/>
      <c r="ASD135" s="409"/>
      <c r="ASE135" s="409"/>
      <c r="ASF135" s="409"/>
      <c r="ASG135" s="409"/>
      <c r="ASH135" s="409"/>
      <c r="ASI135" s="409"/>
      <c r="ASJ135" s="409"/>
      <c r="ASK135" s="409"/>
      <c r="ASL135" s="409"/>
      <c r="ASM135" s="409"/>
      <c r="ASN135" s="409"/>
      <c r="ASO135" s="409"/>
      <c r="ASP135" s="409"/>
      <c r="ASQ135" s="409"/>
      <c r="ASR135" s="409"/>
      <c r="ASS135" s="409"/>
      <c r="AST135" s="409"/>
      <c r="ASU135" s="409"/>
      <c r="ASV135" s="409"/>
      <c r="ASW135" s="409"/>
      <c r="ASX135" s="409"/>
      <c r="ASY135" s="409"/>
      <c r="ASZ135" s="409"/>
      <c r="ATA135" s="409"/>
      <c r="ATB135" s="409"/>
      <c r="ATC135" s="409"/>
      <c r="ATD135" s="409"/>
      <c r="ATE135" s="409"/>
      <c r="ATF135" s="409"/>
      <c r="ATG135" s="409"/>
      <c r="ATH135" s="409"/>
      <c r="ATI135" s="409"/>
      <c r="ATJ135" s="409"/>
      <c r="ATK135" s="409"/>
      <c r="ATL135" s="409"/>
      <c r="ATM135" s="409"/>
      <c r="ATN135" s="409"/>
      <c r="ATO135" s="409"/>
      <c r="ATP135" s="409"/>
      <c r="ATQ135" s="409"/>
      <c r="ATR135" s="409"/>
      <c r="ATS135" s="409"/>
      <c r="ATT135" s="409"/>
      <c r="ATU135" s="409"/>
      <c r="ATV135" s="409"/>
      <c r="ATW135" s="409"/>
      <c r="ATX135" s="409"/>
      <c r="ATY135" s="409"/>
      <c r="ATZ135" s="409"/>
      <c r="AUA135" s="409"/>
      <c r="AUB135" s="409"/>
      <c r="AUC135" s="409"/>
      <c r="AUD135" s="409"/>
      <c r="AUE135" s="409"/>
      <c r="AUF135" s="409"/>
      <c r="AUG135" s="409"/>
      <c r="AUH135" s="409"/>
      <c r="AUI135" s="409"/>
      <c r="AUJ135" s="409"/>
      <c r="AUK135" s="409"/>
      <c r="AUL135" s="409"/>
      <c r="AUM135" s="409"/>
      <c r="AUN135" s="409"/>
      <c r="AUO135" s="409"/>
      <c r="AUP135" s="409"/>
      <c r="AUQ135" s="409"/>
      <c r="AUR135" s="409"/>
      <c r="AUS135" s="409"/>
      <c r="AUT135" s="409"/>
      <c r="AUU135" s="409"/>
      <c r="AUV135" s="409"/>
      <c r="AUW135" s="409"/>
      <c r="AUX135" s="409"/>
      <c r="AUY135" s="409"/>
      <c r="AUZ135" s="409"/>
      <c r="AVA135" s="409"/>
      <c r="AVB135" s="409"/>
      <c r="AVC135" s="409"/>
      <c r="AVD135" s="409"/>
      <c r="AVE135" s="409"/>
      <c r="AVF135" s="409"/>
      <c r="AVG135" s="409"/>
      <c r="AVH135" s="409"/>
      <c r="AVI135" s="409"/>
      <c r="AVJ135" s="409"/>
      <c r="AVK135" s="409"/>
      <c r="AVL135" s="409"/>
      <c r="AVM135" s="409"/>
      <c r="AVN135" s="409"/>
      <c r="AVO135" s="409"/>
      <c r="AVP135" s="409"/>
      <c r="AVQ135" s="409"/>
      <c r="AVR135" s="409"/>
      <c r="AVS135" s="409"/>
      <c r="AVT135" s="409"/>
      <c r="AVU135" s="409"/>
      <c r="AVV135" s="409"/>
      <c r="AVW135" s="409"/>
      <c r="AVX135" s="409"/>
      <c r="AVY135" s="409"/>
      <c r="AVZ135" s="409"/>
      <c r="AWA135" s="409"/>
      <c r="AWB135" s="409"/>
      <c r="AWC135" s="409"/>
      <c r="AWD135" s="409"/>
      <c r="AWE135" s="409"/>
      <c r="AWF135" s="409"/>
      <c r="AWG135" s="409"/>
      <c r="AWH135" s="409"/>
      <c r="AWI135" s="409"/>
      <c r="AWJ135" s="409"/>
      <c r="AWK135" s="409"/>
      <c r="AWL135" s="409"/>
      <c r="AWM135" s="409"/>
      <c r="AWN135" s="409"/>
      <c r="AWO135" s="409"/>
      <c r="AWP135" s="409"/>
      <c r="AWQ135" s="409"/>
      <c r="AWR135" s="409"/>
      <c r="AWS135" s="409"/>
      <c r="AWT135" s="409"/>
      <c r="AWU135" s="409"/>
      <c r="AWV135" s="409"/>
      <c r="AWW135" s="409"/>
      <c r="AWX135" s="409"/>
      <c r="AWY135" s="409"/>
      <c r="AWZ135" s="409"/>
      <c r="AXA135" s="409"/>
      <c r="AXB135" s="409"/>
      <c r="AXC135" s="409"/>
      <c r="AXD135" s="409"/>
      <c r="AXE135" s="409"/>
      <c r="AXF135" s="409"/>
      <c r="AXG135" s="409"/>
      <c r="AXH135" s="409"/>
      <c r="AXI135" s="409"/>
      <c r="AXJ135" s="409"/>
      <c r="AXK135" s="409"/>
      <c r="AXL135" s="409"/>
      <c r="AXM135" s="409"/>
      <c r="AXN135" s="409"/>
      <c r="AXO135" s="409"/>
      <c r="AXP135" s="409"/>
      <c r="AXQ135" s="409"/>
      <c r="AXR135" s="409"/>
      <c r="AXS135" s="409"/>
      <c r="AXT135" s="409"/>
      <c r="AXU135" s="409"/>
      <c r="AXV135" s="409"/>
      <c r="AXW135" s="409"/>
      <c r="AXX135" s="409"/>
      <c r="AXY135" s="409"/>
      <c r="AXZ135" s="409"/>
      <c r="AYA135" s="409"/>
      <c r="AYB135" s="409"/>
      <c r="AYC135" s="409"/>
      <c r="AYD135" s="409"/>
      <c r="AYE135" s="409"/>
      <c r="AYF135" s="409"/>
      <c r="AYG135" s="409"/>
      <c r="AYH135" s="409"/>
      <c r="AYI135" s="409"/>
      <c r="AYJ135" s="409"/>
      <c r="AYK135" s="409"/>
      <c r="AYL135" s="409"/>
      <c r="AYM135" s="409"/>
      <c r="AYN135" s="409"/>
      <c r="AYO135" s="409"/>
      <c r="AYP135" s="409"/>
      <c r="AYQ135" s="409"/>
      <c r="AYR135" s="409"/>
      <c r="AYS135" s="409"/>
      <c r="AYT135" s="409"/>
      <c r="AYU135" s="409"/>
      <c r="AYV135" s="409"/>
      <c r="AYW135" s="409"/>
      <c r="AYX135" s="409"/>
      <c r="AYY135" s="409"/>
      <c r="AYZ135" s="409"/>
      <c r="AZA135" s="409"/>
      <c r="AZB135" s="409"/>
      <c r="AZC135" s="409"/>
      <c r="AZD135" s="409"/>
      <c r="AZE135" s="409"/>
      <c r="AZF135" s="409"/>
      <c r="AZG135" s="409"/>
      <c r="AZH135" s="409"/>
      <c r="AZI135" s="409"/>
      <c r="AZJ135" s="409"/>
      <c r="AZK135" s="409"/>
      <c r="AZL135" s="409"/>
      <c r="AZM135" s="409"/>
      <c r="AZN135" s="409"/>
      <c r="AZO135" s="409"/>
      <c r="AZP135" s="409"/>
      <c r="AZQ135" s="409"/>
      <c r="AZR135" s="409"/>
      <c r="AZS135" s="409"/>
      <c r="AZT135" s="409"/>
      <c r="AZU135" s="409"/>
      <c r="AZV135" s="409"/>
      <c r="AZW135" s="409"/>
      <c r="AZX135" s="409"/>
      <c r="AZY135" s="409"/>
      <c r="AZZ135" s="409"/>
      <c r="BAA135" s="409"/>
      <c r="BAB135" s="409"/>
      <c r="BAC135" s="409"/>
      <c r="BAD135" s="409"/>
      <c r="BAE135" s="409"/>
      <c r="BAF135" s="409"/>
      <c r="BAG135" s="409"/>
      <c r="BAH135" s="409"/>
      <c r="BAI135" s="409"/>
      <c r="BAJ135" s="409"/>
      <c r="BAK135" s="409"/>
      <c r="BAL135" s="409"/>
      <c r="BAM135" s="409"/>
      <c r="BAN135" s="409"/>
      <c r="BAO135" s="409"/>
      <c r="BAP135" s="409"/>
      <c r="BAQ135" s="409"/>
      <c r="BAR135" s="409"/>
      <c r="BAS135" s="409"/>
      <c r="BAT135" s="409"/>
      <c r="BAU135" s="409"/>
      <c r="BAV135" s="409"/>
      <c r="BAW135" s="409"/>
      <c r="BAX135" s="409"/>
      <c r="BAY135" s="409"/>
      <c r="BAZ135" s="409"/>
      <c r="BBA135" s="409"/>
      <c r="BBB135" s="409"/>
      <c r="BBC135" s="409"/>
      <c r="BBD135" s="409"/>
      <c r="BBE135" s="409"/>
      <c r="BBF135" s="409"/>
      <c r="BBG135" s="409"/>
      <c r="BBH135" s="409"/>
      <c r="BBI135" s="409"/>
      <c r="BBJ135" s="409"/>
      <c r="BBK135" s="409"/>
      <c r="BBL135" s="409"/>
      <c r="BBM135" s="409"/>
      <c r="BBN135" s="409"/>
      <c r="BBO135" s="409"/>
      <c r="BBP135" s="409"/>
      <c r="BBQ135" s="409"/>
      <c r="BBR135" s="409"/>
      <c r="BBS135" s="409"/>
      <c r="BBT135" s="409"/>
      <c r="BBU135" s="409"/>
      <c r="BBV135" s="409"/>
      <c r="BBW135" s="409"/>
      <c r="BBX135" s="409"/>
      <c r="BBY135" s="409"/>
      <c r="BBZ135" s="409"/>
      <c r="BCA135" s="409"/>
      <c r="BCB135" s="409"/>
      <c r="BCC135" s="409"/>
      <c r="BCD135" s="409"/>
      <c r="BCE135" s="409"/>
      <c r="BCF135" s="409"/>
      <c r="BCG135" s="409"/>
      <c r="BCH135" s="409"/>
      <c r="BCI135" s="409"/>
      <c r="BCJ135" s="409"/>
      <c r="BCK135" s="409"/>
      <c r="BCL135" s="409"/>
      <c r="BCM135" s="409"/>
      <c r="BCN135" s="409"/>
      <c r="BCO135" s="409"/>
      <c r="BCP135" s="409"/>
      <c r="BCQ135" s="409"/>
      <c r="BCR135" s="409"/>
      <c r="BCS135" s="409"/>
      <c r="BCT135" s="409"/>
      <c r="BCU135" s="409"/>
      <c r="BCV135" s="409"/>
      <c r="BCW135" s="409"/>
      <c r="BCX135" s="409"/>
      <c r="BCY135" s="409"/>
      <c r="BCZ135" s="409"/>
      <c r="BDA135" s="409"/>
      <c r="BDB135" s="409"/>
      <c r="BDC135" s="409"/>
      <c r="BDD135" s="409"/>
      <c r="BDE135" s="409"/>
      <c r="BDF135" s="409"/>
      <c r="BDG135" s="409"/>
      <c r="BDH135" s="409"/>
      <c r="BDI135" s="409"/>
      <c r="BDJ135" s="409"/>
      <c r="BDK135" s="409"/>
      <c r="BDL135" s="409"/>
      <c r="BDM135" s="409"/>
      <c r="BDN135" s="409"/>
      <c r="BDO135" s="409"/>
      <c r="BDP135" s="409"/>
      <c r="BDQ135" s="409"/>
      <c r="BDR135" s="409"/>
      <c r="BDS135" s="409"/>
      <c r="BDT135" s="409"/>
      <c r="BDU135" s="409"/>
      <c r="BDV135" s="409"/>
      <c r="BDW135" s="409"/>
      <c r="BDX135" s="409"/>
      <c r="BDY135" s="409"/>
      <c r="BDZ135" s="409"/>
      <c r="BEA135" s="409"/>
      <c r="BEB135" s="409"/>
      <c r="BEC135" s="409"/>
      <c r="BED135" s="409"/>
      <c r="BEE135" s="409"/>
      <c r="BEF135" s="409"/>
      <c r="BEG135" s="409"/>
      <c r="BEH135" s="409"/>
      <c r="BEI135" s="409"/>
      <c r="BEJ135" s="409"/>
      <c r="BEK135" s="409"/>
      <c r="BEL135" s="409"/>
      <c r="BEM135" s="409"/>
      <c r="BEN135" s="409"/>
      <c r="BEO135" s="409"/>
      <c r="BEP135" s="409"/>
      <c r="BEQ135" s="409"/>
      <c r="BER135" s="409"/>
      <c r="BES135" s="409"/>
      <c r="BET135" s="409"/>
      <c r="BEU135" s="409"/>
      <c r="BEV135" s="409"/>
      <c r="BEW135" s="409"/>
      <c r="BEX135" s="409"/>
      <c r="BEY135" s="409"/>
      <c r="BEZ135" s="409"/>
      <c r="BFA135" s="409"/>
      <c r="BFB135" s="409"/>
      <c r="BFC135" s="409"/>
      <c r="BFD135" s="409"/>
      <c r="BFE135" s="409"/>
      <c r="BFF135" s="409"/>
      <c r="BFG135" s="409"/>
      <c r="BFH135" s="409"/>
      <c r="BFI135" s="409"/>
      <c r="BFJ135" s="409"/>
      <c r="BFK135" s="409"/>
      <c r="BFL135" s="409"/>
      <c r="BFM135" s="409"/>
      <c r="BFN135" s="409"/>
      <c r="BFO135" s="409"/>
      <c r="BFP135" s="409"/>
      <c r="BFQ135" s="409"/>
      <c r="BFR135" s="409"/>
      <c r="BFS135" s="409"/>
      <c r="BFT135" s="409"/>
      <c r="BFU135" s="409"/>
      <c r="BFV135" s="409"/>
      <c r="BFW135" s="409"/>
      <c r="BFX135" s="409"/>
      <c r="BFY135" s="409"/>
      <c r="BFZ135" s="409"/>
      <c r="BGA135" s="409"/>
      <c r="BGB135" s="409"/>
      <c r="BGC135" s="409"/>
      <c r="BGD135" s="409"/>
      <c r="BGE135" s="409"/>
      <c r="BGF135" s="409"/>
      <c r="BGG135" s="409"/>
      <c r="BGH135" s="409"/>
      <c r="BGI135" s="409"/>
      <c r="BGJ135" s="409"/>
      <c r="BGK135" s="409"/>
      <c r="BGL135" s="409"/>
      <c r="BGM135" s="409"/>
      <c r="BGN135" s="409"/>
      <c r="BGO135" s="409"/>
      <c r="BGP135" s="409"/>
      <c r="BGQ135" s="409"/>
      <c r="BGR135" s="409"/>
      <c r="BGS135" s="409"/>
      <c r="BGT135" s="409"/>
      <c r="BGU135" s="409"/>
      <c r="BGV135" s="409"/>
      <c r="BGW135" s="409"/>
      <c r="BGX135" s="409"/>
      <c r="BGY135" s="409"/>
      <c r="BGZ135" s="409"/>
      <c r="BHA135" s="409"/>
      <c r="BHB135" s="409"/>
      <c r="BHC135" s="409"/>
      <c r="BHD135" s="409"/>
      <c r="BHE135" s="409"/>
      <c r="BHF135" s="409"/>
      <c r="BHG135" s="409"/>
      <c r="BHH135" s="409"/>
      <c r="BHI135" s="409"/>
      <c r="BHJ135" s="409"/>
      <c r="BHK135" s="409"/>
      <c r="BHL135" s="409"/>
      <c r="BHM135" s="409"/>
      <c r="BHN135" s="409"/>
      <c r="BHO135" s="409"/>
      <c r="BHP135" s="409"/>
      <c r="BHQ135" s="409"/>
      <c r="BHR135" s="409"/>
      <c r="BHS135" s="409"/>
      <c r="BHT135" s="409"/>
      <c r="BHU135" s="409"/>
      <c r="BHV135" s="409"/>
      <c r="BHW135" s="409"/>
      <c r="BHX135" s="409"/>
      <c r="BHY135" s="409"/>
      <c r="BHZ135" s="409"/>
      <c r="BIA135" s="409"/>
      <c r="BIB135" s="409"/>
      <c r="BIC135" s="409"/>
      <c r="BID135" s="409"/>
      <c r="BIE135" s="409"/>
      <c r="BIF135" s="409"/>
      <c r="BIG135" s="409"/>
      <c r="BIH135" s="409"/>
      <c r="BII135" s="409"/>
      <c r="BIJ135" s="409"/>
      <c r="BIK135" s="409"/>
      <c r="BIL135" s="409"/>
      <c r="BIM135" s="409"/>
      <c r="BIN135" s="409"/>
      <c r="BIO135" s="409"/>
      <c r="BIP135" s="409"/>
      <c r="BIQ135" s="409"/>
      <c r="BIR135" s="409"/>
      <c r="BIS135" s="409"/>
      <c r="BIT135" s="409"/>
      <c r="BIU135" s="409"/>
      <c r="BIV135" s="409"/>
      <c r="BIW135" s="409"/>
      <c r="BIX135" s="409"/>
      <c r="BIY135" s="409"/>
      <c r="BIZ135" s="409"/>
      <c r="BJA135" s="409"/>
      <c r="BJB135" s="409"/>
      <c r="BJC135" s="409"/>
      <c r="BJD135" s="409"/>
      <c r="BJE135" s="409"/>
      <c r="BJF135" s="409"/>
      <c r="BJG135" s="409"/>
      <c r="BJH135" s="409"/>
      <c r="BJI135" s="409"/>
      <c r="BJJ135" s="409"/>
      <c r="BJK135" s="409"/>
      <c r="BJL135" s="409"/>
      <c r="BJM135" s="409"/>
      <c r="BJN135" s="409"/>
      <c r="BJO135" s="409"/>
      <c r="BJP135" s="409"/>
      <c r="BJQ135" s="409"/>
      <c r="BJR135" s="409"/>
      <c r="BJS135" s="409"/>
      <c r="BJT135" s="409"/>
      <c r="BJU135" s="409"/>
      <c r="BJV135" s="409"/>
      <c r="BJW135" s="409"/>
      <c r="BJX135" s="409"/>
      <c r="BJY135" s="409"/>
      <c r="BJZ135" s="409"/>
      <c r="BKA135" s="409"/>
      <c r="BKB135" s="409"/>
      <c r="BKC135" s="409"/>
      <c r="BKD135" s="409"/>
      <c r="BKE135" s="409"/>
      <c r="BKF135" s="409"/>
      <c r="BKG135" s="409"/>
      <c r="BKH135" s="409"/>
      <c r="BKI135" s="409"/>
      <c r="BKJ135" s="409"/>
      <c r="BKK135" s="409"/>
      <c r="BKL135" s="409"/>
      <c r="BKM135" s="409"/>
      <c r="BKN135" s="409"/>
      <c r="BKO135" s="409"/>
      <c r="BKP135" s="409"/>
      <c r="BKQ135" s="409"/>
      <c r="BKR135" s="409"/>
      <c r="BKS135" s="409"/>
      <c r="BKT135" s="409"/>
      <c r="BKU135" s="409"/>
      <c r="BKV135" s="409"/>
      <c r="BKW135" s="409"/>
      <c r="BKX135" s="409"/>
      <c r="BKY135" s="409"/>
      <c r="BKZ135" s="409"/>
      <c r="BLA135" s="409"/>
      <c r="BLB135" s="409"/>
      <c r="BLC135" s="409"/>
      <c r="BLD135" s="409"/>
      <c r="BLE135" s="409"/>
      <c r="BLF135" s="409"/>
      <c r="BLG135" s="409"/>
      <c r="BLH135" s="409"/>
      <c r="BLI135" s="409"/>
      <c r="BLJ135" s="409"/>
      <c r="BLK135" s="409"/>
      <c r="BLL135" s="409"/>
      <c r="BLM135" s="409"/>
      <c r="BLN135" s="409"/>
      <c r="BLO135" s="409"/>
      <c r="BLP135" s="409"/>
      <c r="BLQ135" s="409"/>
      <c r="BLR135" s="409"/>
      <c r="BLS135" s="409"/>
      <c r="BLT135" s="409"/>
      <c r="BLU135" s="409"/>
      <c r="BLV135" s="409"/>
      <c r="BLW135" s="409"/>
      <c r="BLX135" s="409"/>
      <c r="BLY135" s="409"/>
      <c r="BLZ135" s="409"/>
      <c r="BMA135" s="409"/>
      <c r="BMB135" s="409"/>
      <c r="BMC135" s="409"/>
      <c r="BMD135" s="409"/>
      <c r="BME135" s="409"/>
      <c r="BMF135" s="409"/>
      <c r="BMG135" s="409"/>
      <c r="BMH135" s="409"/>
      <c r="BMI135" s="409"/>
      <c r="BMJ135" s="409"/>
      <c r="BMK135" s="409"/>
      <c r="BML135" s="409"/>
      <c r="BMM135" s="409"/>
      <c r="BMN135" s="409"/>
      <c r="BMO135" s="409"/>
      <c r="BMP135" s="409"/>
      <c r="BMQ135" s="409"/>
      <c r="BMR135" s="409"/>
      <c r="BMS135" s="409"/>
      <c r="BMT135" s="409"/>
      <c r="BMU135" s="409"/>
      <c r="BMV135" s="409"/>
      <c r="BMW135" s="409"/>
      <c r="BMX135" s="409"/>
      <c r="BMY135" s="409"/>
      <c r="BMZ135" s="409"/>
      <c r="BNA135" s="409"/>
      <c r="BNB135" s="409"/>
      <c r="BNC135" s="409"/>
      <c r="BND135" s="409"/>
      <c r="BNE135" s="409"/>
      <c r="BNF135" s="409"/>
      <c r="BNG135" s="409"/>
      <c r="BNH135" s="409"/>
      <c r="BNI135" s="409"/>
      <c r="BNJ135" s="409"/>
      <c r="BNK135" s="409"/>
      <c r="BNL135" s="409"/>
      <c r="BNM135" s="409"/>
      <c r="BNN135" s="409"/>
      <c r="BNO135" s="409"/>
      <c r="BNP135" s="409"/>
      <c r="BNQ135" s="409"/>
      <c r="BNR135" s="409"/>
      <c r="BNS135" s="409"/>
      <c r="BNT135" s="409"/>
      <c r="BNU135" s="409"/>
      <c r="BNV135" s="409"/>
      <c r="BNW135" s="409"/>
      <c r="BNX135" s="409"/>
      <c r="BNY135" s="409"/>
      <c r="BNZ135" s="409"/>
      <c r="BOA135" s="409"/>
      <c r="BOB135" s="409"/>
      <c r="BOC135" s="409"/>
      <c r="BOD135" s="409"/>
      <c r="BOE135" s="409"/>
      <c r="BOF135" s="409"/>
      <c r="BOG135" s="409"/>
      <c r="BOH135" s="409"/>
      <c r="BOI135" s="409"/>
      <c r="BOJ135" s="409"/>
      <c r="BOK135" s="409"/>
      <c r="BOL135" s="409"/>
      <c r="BOM135" s="409"/>
      <c r="BON135" s="409"/>
      <c r="BOO135" s="409"/>
      <c r="BOP135" s="409"/>
      <c r="BOQ135" s="409"/>
      <c r="BOR135" s="409"/>
      <c r="BOS135" s="409"/>
      <c r="BOT135" s="409"/>
      <c r="BOU135" s="409"/>
      <c r="BOV135" s="409"/>
      <c r="BOW135" s="409"/>
      <c r="BOX135" s="409"/>
      <c r="BOY135" s="409"/>
      <c r="BOZ135" s="409"/>
      <c r="BPA135" s="409"/>
      <c r="BPB135" s="409"/>
      <c r="BPC135" s="409"/>
      <c r="BPD135" s="409"/>
      <c r="BPE135" s="409"/>
      <c r="BPF135" s="409"/>
      <c r="BPG135" s="409"/>
      <c r="BPH135" s="409"/>
      <c r="BPI135" s="409"/>
      <c r="BPJ135" s="409"/>
      <c r="BPK135" s="409"/>
      <c r="BPL135" s="409"/>
      <c r="BPM135" s="409"/>
      <c r="BPN135" s="409"/>
      <c r="BPO135" s="409"/>
      <c r="BPP135" s="409"/>
      <c r="BPQ135" s="409"/>
      <c r="BPR135" s="409"/>
      <c r="BPS135" s="409"/>
      <c r="BPT135" s="409"/>
      <c r="BPU135" s="409"/>
      <c r="BPV135" s="409"/>
      <c r="BPW135" s="409"/>
      <c r="BPX135" s="409"/>
      <c r="BPY135" s="409"/>
      <c r="BPZ135" s="409"/>
      <c r="BQA135" s="409"/>
      <c r="BQB135" s="409"/>
      <c r="BQC135" s="409"/>
      <c r="BQD135" s="409"/>
      <c r="BQE135" s="409"/>
      <c r="BQF135" s="409"/>
      <c r="BQG135" s="409"/>
      <c r="BQH135" s="409"/>
      <c r="BQI135" s="409"/>
      <c r="BQJ135" s="409"/>
      <c r="BQK135" s="409"/>
      <c r="BQL135" s="409"/>
      <c r="BQM135" s="409"/>
      <c r="BQN135" s="409"/>
      <c r="BQO135" s="409"/>
      <c r="BQP135" s="409"/>
      <c r="BQQ135" s="409"/>
      <c r="BQR135" s="409"/>
      <c r="BQS135" s="409"/>
      <c r="BQT135" s="409"/>
      <c r="BQU135" s="409"/>
      <c r="BQV135" s="409"/>
      <c r="BQW135" s="409"/>
      <c r="BQX135" s="409"/>
      <c r="BQY135" s="409"/>
      <c r="BQZ135" s="409"/>
      <c r="BRA135" s="409"/>
      <c r="BRB135" s="409"/>
      <c r="BRC135" s="409"/>
      <c r="BRD135" s="409"/>
      <c r="BRE135" s="409"/>
      <c r="BRF135" s="409"/>
      <c r="BRG135" s="409"/>
      <c r="BRH135" s="409"/>
      <c r="BRI135" s="409"/>
      <c r="BRJ135" s="409"/>
      <c r="BRK135" s="409"/>
      <c r="BRL135" s="409"/>
      <c r="BRM135" s="409"/>
      <c r="BRN135" s="409"/>
      <c r="BRO135" s="409"/>
      <c r="BRP135" s="409"/>
      <c r="BRQ135" s="409"/>
      <c r="BRR135" s="409"/>
      <c r="BRS135" s="409"/>
      <c r="BRT135" s="409"/>
      <c r="BRU135" s="409"/>
      <c r="BRV135" s="409"/>
      <c r="BRW135" s="409"/>
      <c r="BRX135" s="409"/>
      <c r="BRY135" s="409"/>
      <c r="BRZ135" s="409"/>
      <c r="BSA135" s="409"/>
      <c r="BSB135" s="409"/>
      <c r="BSC135" s="409"/>
      <c r="BSD135" s="409"/>
      <c r="BSE135" s="409"/>
      <c r="BSF135" s="409"/>
      <c r="BSG135" s="409"/>
      <c r="BSH135" s="409"/>
      <c r="BSI135" s="409"/>
      <c r="BSJ135" s="409"/>
      <c r="BSK135" s="409"/>
      <c r="BSL135" s="409"/>
      <c r="BSM135" s="409"/>
      <c r="BSN135" s="409"/>
      <c r="BSO135" s="409"/>
      <c r="BSP135" s="409"/>
      <c r="BSQ135" s="409"/>
      <c r="BSR135" s="409"/>
      <c r="BSS135" s="409"/>
      <c r="BST135" s="409"/>
      <c r="BSU135" s="409"/>
      <c r="BSV135" s="409"/>
      <c r="BSW135" s="409"/>
      <c r="BSX135" s="409"/>
      <c r="BSY135" s="409"/>
      <c r="BSZ135" s="409"/>
      <c r="BTA135" s="409"/>
      <c r="BTB135" s="409"/>
      <c r="BTC135" s="409"/>
      <c r="BTD135" s="409"/>
      <c r="BTE135" s="409"/>
      <c r="BTF135" s="409"/>
      <c r="BTG135" s="409"/>
      <c r="BTH135" s="409"/>
      <c r="BTI135" s="409"/>
      <c r="BTJ135" s="409"/>
      <c r="BTK135" s="409"/>
      <c r="BTL135" s="409"/>
      <c r="BTM135" s="409"/>
      <c r="BTN135" s="409"/>
      <c r="BTO135" s="409"/>
      <c r="BTP135" s="409"/>
      <c r="BTQ135" s="409"/>
      <c r="BTR135" s="409"/>
      <c r="BTS135" s="409"/>
      <c r="BTT135" s="409"/>
      <c r="BTU135" s="409"/>
      <c r="BTV135" s="409"/>
      <c r="BTW135" s="409"/>
      <c r="BTX135" s="409"/>
      <c r="BTY135" s="409"/>
      <c r="BTZ135" s="409"/>
      <c r="BUA135" s="409"/>
      <c r="BUB135" s="409"/>
      <c r="BUC135" s="409"/>
      <c r="BUD135" s="409"/>
      <c r="BUE135" s="409"/>
      <c r="BUF135" s="409"/>
      <c r="BUG135" s="409"/>
      <c r="BUH135" s="409"/>
      <c r="BUI135" s="409"/>
      <c r="BUJ135" s="409"/>
      <c r="BUK135" s="409"/>
      <c r="BUL135" s="409"/>
      <c r="BUM135" s="409"/>
      <c r="BUN135" s="409"/>
      <c r="BUO135" s="409"/>
      <c r="BUP135" s="409"/>
      <c r="BUQ135" s="409"/>
      <c r="BUR135" s="409"/>
      <c r="BUS135" s="409"/>
      <c r="BUT135" s="409"/>
      <c r="BUU135" s="409"/>
      <c r="BUV135" s="409"/>
      <c r="BUW135" s="409"/>
      <c r="BUX135" s="409"/>
      <c r="BUY135" s="409"/>
      <c r="BUZ135" s="409"/>
      <c r="BVA135" s="409"/>
      <c r="BVB135" s="409"/>
      <c r="BVC135" s="409"/>
      <c r="BVD135" s="409"/>
      <c r="BVE135" s="409"/>
      <c r="BVF135" s="409"/>
      <c r="BVG135" s="409"/>
      <c r="BVH135" s="409"/>
      <c r="BVI135" s="409"/>
      <c r="BVJ135" s="409"/>
      <c r="BVK135" s="409"/>
      <c r="BVL135" s="409"/>
      <c r="BVM135" s="409"/>
      <c r="BVN135" s="409"/>
      <c r="BVO135" s="409"/>
      <c r="BVP135" s="409"/>
      <c r="BVQ135" s="409"/>
      <c r="BVR135" s="409"/>
      <c r="BVS135" s="409"/>
      <c r="BVT135" s="409"/>
      <c r="BVU135" s="409"/>
      <c r="BVV135" s="409"/>
      <c r="BVW135" s="409"/>
      <c r="BVX135" s="409"/>
      <c r="BVY135" s="409"/>
      <c r="BVZ135" s="409"/>
      <c r="BWA135" s="409"/>
      <c r="BWB135" s="409"/>
      <c r="BWC135" s="409"/>
      <c r="BWD135" s="409"/>
      <c r="BWE135" s="409"/>
      <c r="BWF135" s="409"/>
      <c r="BWG135" s="409"/>
      <c r="BWH135" s="409"/>
      <c r="BWI135" s="409"/>
      <c r="BWJ135" s="409"/>
      <c r="BWK135" s="409"/>
      <c r="BWL135" s="409"/>
      <c r="BWM135" s="409"/>
      <c r="BWN135" s="409"/>
      <c r="BWO135" s="409"/>
      <c r="BWP135" s="409"/>
      <c r="BWQ135" s="409"/>
      <c r="BWR135" s="409"/>
      <c r="BWS135" s="409"/>
      <c r="BWT135" s="409"/>
      <c r="BWU135" s="409"/>
      <c r="BWV135" s="409"/>
      <c r="BWW135" s="409"/>
      <c r="BWX135" s="409"/>
      <c r="BWY135" s="409"/>
      <c r="BWZ135" s="409"/>
      <c r="BXA135" s="409"/>
      <c r="BXB135" s="409"/>
      <c r="BXC135" s="409"/>
      <c r="BXD135" s="409"/>
      <c r="BXE135" s="409"/>
      <c r="BXF135" s="409"/>
      <c r="BXG135" s="409"/>
      <c r="BXH135" s="409"/>
      <c r="BXI135" s="409"/>
      <c r="BXJ135" s="409"/>
      <c r="BXK135" s="409"/>
      <c r="BXL135" s="409"/>
      <c r="BXM135" s="409"/>
      <c r="BXN135" s="409"/>
      <c r="BXO135" s="409"/>
      <c r="BXP135" s="409"/>
      <c r="BXQ135" s="409"/>
      <c r="BXR135" s="409"/>
      <c r="BXS135" s="409"/>
      <c r="BXT135" s="409"/>
      <c r="BXU135" s="409"/>
      <c r="BXV135" s="409"/>
      <c r="BXW135" s="409"/>
      <c r="BXX135" s="409"/>
      <c r="BXY135" s="409"/>
      <c r="BXZ135" s="409"/>
      <c r="BYA135" s="409"/>
      <c r="BYB135" s="409"/>
      <c r="BYC135" s="409"/>
      <c r="BYD135" s="409"/>
      <c r="BYE135" s="409"/>
      <c r="BYF135" s="409"/>
      <c r="BYG135" s="409"/>
      <c r="BYH135" s="409"/>
      <c r="BYI135" s="409"/>
      <c r="BYJ135" s="409"/>
      <c r="BYK135" s="409"/>
      <c r="BYL135" s="409"/>
      <c r="BYM135" s="409"/>
      <c r="BYN135" s="409"/>
      <c r="BYO135" s="409"/>
      <c r="BYP135" s="409"/>
      <c r="BYQ135" s="409"/>
      <c r="BYR135" s="409"/>
      <c r="BYS135" s="409"/>
      <c r="BYT135" s="409"/>
      <c r="BYU135" s="409"/>
      <c r="BYV135" s="409"/>
      <c r="BYW135" s="409"/>
      <c r="BYX135" s="409"/>
      <c r="BYY135" s="409"/>
      <c r="BYZ135" s="409"/>
      <c r="BZA135" s="409"/>
      <c r="BZB135" s="409"/>
      <c r="BZC135" s="409"/>
      <c r="BZD135" s="409"/>
      <c r="BZE135" s="409"/>
      <c r="BZF135" s="409"/>
      <c r="BZG135" s="409"/>
      <c r="BZH135" s="409"/>
      <c r="BZI135" s="409"/>
      <c r="BZJ135" s="409"/>
      <c r="BZK135" s="409"/>
      <c r="BZL135" s="409"/>
      <c r="BZM135" s="409"/>
      <c r="BZN135" s="409"/>
      <c r="BZO135" s="409"/>
      <c r="BZP135" s="409"/>
      <c r="BZQ135" s="409"/>
      <c r="BZR135" s="409"/>
      <c r="BZS135" s="409"/>
      <c r="BZT135" s="409"/>
      <c r="BZU135" s="409"/>
      <c r="BZV135" s="409"/>
      <c r="BZW135" s="409"/>
      <c r="BZX135" s="409"/>
      <c r="BZY135" s="409"/>
      <c r="BZZ135" s="409"/>
      <c r="CAA135" s="409"/>
      <c r="CAB135" s="409"/>
      <c r="CAC135" s="409"/>
      <c r="CAD135" s="409"/>
      <c r="CAE135" s="409"/>
      <c r="CAF135" s="409"/>
      <c r="CAG135" s="409"/>
      <c r="CAH135" s="409"/>
      <c r="CAI135" s="409"/>
      <c r="CAJ135" s="409"/>
      <c r="CAK135" s="409"/>
      <c r="CAL135" s="409"/>
      <c r="CAM135" s="409"/>
      <c r="CAN135" s="409"/>
      <c r="CAO135" s="409"/>
      <c r="CAP135" s="409"/>
      <c r="CAQ135" s="409"/>
      <c r="CAR135" s="409"/>
      <c r="CAS135" s="409"/>
      <c r="CAT135" s="409"/>
      <c r="CAU135" s="409"/>
      <c r="CAV135" s="409"/>
      <c r="CAW135" s="409"/>
      <c r="CAX135" s="409"/>
      <c r="CAY135" s="409"/>
      <c r="CAZ135" s="409"/>
      <c r="CBA135" s="409"/>
      <c r="CBB135" s="409"/>
      <c r="CBC135" s="409"/>
      <c r="CBD135" s="409"/>
      <c r="CBE135" s="409"/>
      <c r="CBF135" s="409"/>
      <c r="CBG135" s="409"/>
      <c r="CBH135" s="409"/>
      <c r="CBI135" s="409"/>
      <c r="CBJ135" s="409"/>
      <c r="CBK135" s="409"/>
      <c r="CBL135" s="409"/>
      <c r="CBM135" s="409"/>
      <c r="CBN135" s="409"/>
      <c r="CBO135" s="409"/>
      <c r="CBP135" s="409"/>
      <c r="CBQ135" s="409"/>
      <c r="CBR135" s="409"/>
      <c r="CBS135" s="409"/>
      <c r="CBT135" s="409"/>
      <c r="CBU135" s="409"/>
      <c r="CBV135" s="409"/>
      <c r="CBW135" s="409"/>
      <c r="CBX135" s="409"/>
      <c r="CBY135" s="409"/>
      <c r="CBZ135" s="409"/>
      <c r="CCA135" s="409"/>
      <c r="CCB135" s="409"/>
      <c r="CCC135" s="409"/>
      <c r="CCD135" s="409"/>
      <c r="CCE135" s="409"/>
      <c r="CCF135" s="409"/>
      <c r="CCG135" s="409"/>
      <c r="CCH135" s="409"/>
      <c r="CCI135" s="409"/>
      <c r="CCJ135" s="409"/>
      <c r="CCK135" s="409"/>
      <c r="CCL135" s="409"/>
      <c r="CCM135" s="409"/>
      <c r="CCN135" s="409"/>
      <c r="CCO135" s="409"/>
      <c r="CCP135" s="409"/>
      <c r="CCQ135" s="409"/>
      <c r="CCR135" s="409"/>
      <c r="CCS135" s="409"/>
      <c r="CCT135" s="409"/>
      <c r="CCU135" s="409"/>
      <c r="CCV135" s="409"/>
      <c r="CCW135" s="409"/>
      <c r="CCX135" s="409"/>
      <c r="CCY135" s="409"/>
      <c r="CCZ135" s="409"/>
      <c r="CDA135" s="409"/>
      <c r="CDB135" s="409"/>
      <c r="CDC135" s="409"/>
      <c r="CDD135" s="409"/>
      <c r="CDE135" s="409"/>
      <c r="CDF135" s="409"/>
      <c r="CDG135" s="409"/>
      <c r="CDH135" s="409"/>
      <c r="CDI135" s="409"/>
      <c r="CDJ135" s="409"/>
      <c r="CDK135" s="409"/>
      <c r="CDL135" s="409"/>
      <c r="CDM135" s="409"/>
      <c r="CDN135" s="409"/>
      <c r="CDO135" s="409"/>
      <c r="CDP135" s="409"/>
      <c r="CDQ135" s="409"/>
      <c r="CDR135" s="409"/>
      <c r="CDS135" s="409"/>
      <c r="CDT135" s="409"/>
      <c r="CDU135" s="409"/>
      <c r="CDV135" s="409"/>
      <c r="CDW135" s="409"/>
      <c r="CDX135" s="409"/>
      <c r="CDY135" s="409"/>
      <c r="CDZ135" s="409"/>
      <c r="CEA135" s="409"/>
      <c r="CEB135" s="409"/>
      <c r="CEC135" s="409"/>
      <c r="CED135" s="409"/>
      <c r="CEE135" s="409"/>
      <c r="CEF135" s="409"/>
      <c r="CEG135" s="409"/>
      <c r="CEH135" s="409"/>
      <c r="CEI135" s="409"/>
      <c r="CEJ135" s="409"/>
      <c r="CEK135" s="409"/>
      <c r="CEL135" s="409"/>
      <c r="CEM135" s="409"/>
      <c r="CEN135" s="409"/>
      <c r="CEO135" s="409"/>
      <c r="CEP135" s="409"/>
      <c r="CEQ135" s="409"/>
      <c r="CER135" s="409"/>
      <c r="CES135" s="409"/>
      <c r="CET135" s="409"/>
      <c r="CEU135" s="409"/>
      <c r="CEV135" s="409"/>
      <c r="CEW135" s="409"/>
      <c r="CEX135" s="409"/>
      <c r="CEY135" s="409"/>
      <c r="CEZ135" s="409"/>
      <c r="CFA135" s="409"/>
      <c r="CFB135" s="409"/>
      <c r="CFC135" s="409"/>
      <c r="CFD135" s="409"/>
      <c r="CFE135" s="409"/>
      <c r="CFF135" s="409"/>
      <c r="CFG135" s="409"/>
      <c r="CFH135" s="409"/>
      <c r="CFI135" s="409"/>
      <c r="CFJ135" s="409"/>
      <c r="CFK135" s="409"/>
      <c r="CFL135" s="409"/>
      <c r="CFM135" s="409"/>
      <c r="CFN135" s="409"/>
      <c r="CFO135" s="409"/>
      <c r="CFP135" s="409"/>
      <c r="CFQ135" s="409"/>
      <c r="CFR135" s="409"/>
      <c r="CFS135" s="409"/>
      <c r="CFT135" s="409"/>
      <c r="CFU135" s="409"/>
      <c r="CFV135" s="409"/>
      <c r="CFW135" s="409"/>
      <c r="CFX135" s="409"/>
      <c r="CFY135" s="409"/>
      <c r="CFZ135" s="409"/>
      <c r="CGA135" s="409"/>
      <c r="CGB135" s="409"/>
      <c r="CGC135" s="409"/>
      <c r="CGD135" s="409"/>
      <c r="CGE135" s="409"/>
      <c r="CGF135" s="409"/>
      <c r="CGG135" s="409"/>
      <c r="CGH135" s="409"/>
      <c r="CGI135" s="409"/>
      <c r="CGJ135" s="409"/>
      <c r="CGK135" s="409"/>
      <c r="CGL135" s="409"/>
      <c r="CGM135" s="409"/>
      <c r="CGN135" s="409"/>
      <c r="CGO135" s="409"/>
      <c r="CGP135" s="409"/>
      <c r="CGQ135" s="409"/>
      <c r="CGR135" s="409"/>
      <c r="CGS135" s="409"/>
      <c r="CGT135" s="409"/>
      <c r="CGU135" s="409"/>
      <c r="CGV135" s="409"/>
      <c r="CGW135" s="409"/>
      <c r="CGX135" s="409"/>
      <c r="CGY135" s="409"/>
      <c r="CGZ135" s="409"/>
      <c r="CHA135" s="409"/>
      <c r="CHB135" s="409"/>
      <c r="CHC135" s="409"/>
      <c r="CHD135" s="409"/>
      <c r="CHE135" s="409"/>
      <c r="CHF135" s="409"/>
      <c r="CHG135" s="409"/>
      <c r="CHH135" s="409"/>
      <c r="CHI135" s="409"/>
      <c r="CHJ135" s="409"/>
      <c r="CHK135" s="409"/>
      <c r="CHL135" s="409"/>
      <c r="CHM135" s="409"/>
      <c r="CHN135" s="409"/>
      <c r="CHO135" s="409"/>
      <c r="CHP135" s="409"/>
      <c r="CHQ135" s="409"/>
      <c r="CHR135" s="409"/>
      <c r="CHS135" s="409"/>
      <c r="CHT135" s="409"/>
      <c r="CHU135" s="409"/>
      <c r="CHV135" s="409"/>
      <c r="CHW135" s="409"/>
      <c r="CHX135" s="409"/>
      <c r="CHY135" s="409"/>
      <c r="CHZ135" s="409"/>
      <c r="CIA135" s="409"/>
      <c r="CIB135" s="409"/>
      <c r="CIC135" s="409"/>
      <c r="CID135" s="409"/>
      <c r="CIE135" s="409"/>
      <c r="CIF135" s="409"/>
      <c r="CIG135" s="409"/>
      <c r="CIH135" s="409"/>
      <c r="CII135" s="409"/>
      <c r="CIJ135" s="409"/>
      <c r="CIK135" s="409"/>
      <c r="CIL135" s="409"/>
      <c r="CIM135" s="409"/>
      <c r="CIN135" s="409"/>
      <c r="CIO135" s="409"/>
      <c r="CIP135" s="409"/>
      <c r="CIQ135" s="409"/>
      <c r="CIR135" s="409"/>
      <c r="CIS135" s="409"/>
      <c r="CIT135" s="409"/>
      <c r="CIU135" s="409"/>
      <c r="CIV135" s="409"/>
      <c r="CIW135" s="409"/>
      <c r="CIX135" s="409"/>
      <c r="CIY135" s="409"/>
      <c r="CIZ135" s="409"/>
      <c r="CJA135" s="409"/>
      <c r="CJB135" s="409"/>
      <c r="CJC135" s="409"/>
      <c r="CJD135" s="409"/>
      <c r="CJE135" s="409"/>
      <c r="CJF135" s="409"/>
      <c r="CJG135" s="409"/>
      <c r="CJH135" s="409"/>
      <c r="CJI135" s="409"/>
      <c r="CJJ135" s="409"/>
      <c r="CJK135" s="409"/>
      <c r="CJL135" s="409"/>
      <c r="CJM135" s="409"/>
      <c r="CJN135" s="409"/>
      <c r="CJO135" s="409"/>
      <c r="CJP135" s="409"/>
      <c r="CJQ135" s="409"/>
      <c r="CJR135" s="409"/>
      <c r="CJS135" s="409"/>
      <c r="CJT135" s="409"/>
      <c r="CJU135" s="409"/>
      <c r="CJV135" s="409"/>
      <c r="CJW135" s="409"/>
      <c r="CJX135" s="409"/>
      <c r="CJY135" s="409"/>
      <c r="CJZ135" s="409"/>
      <c r="CKA135" s="409"/>
      <c r="CKB135" s="409"/>
      <c r="CKC135" s="409"/>
      <c r="CKD135" s="409"/>
      <c r="CKE135" s="409"/>
      <c r="CKF135" s="409"/>
      <c r="CKG135" s="409"/>
      <c r="CKH135" s="409"/>
      <c r="CKI135" s="409"/>
      <c r="CKJ135" s="409"/>
      <c r="CKK135" s="409"/>
      <c r="CKL135" s="409"/>
      <c r="CKM135" s="409"/>
      <c r="CKN135" s="409"/>
      <c r="CKO135" s="409"/>
      <c r="CKP135" s="409"/>
      <c r="CKQ135" s="409"/>
      <c r="CKR135" s="409"/>
      <c r="CKS135" s="409"/>
      <c r="CKT135" s="409"/>
      <c r="CKU135" s="409"/>
      <c r="CKV135" s="409"/>
      <c r="CKW135" s="409"/>
      <c r="CKX135" s="409"/>
      <c r="CKY135" s="409"/>
      <c r="CKZ135" s="409"/>
      <c r="CLA135" s="409"/>
      <c r="CLB135" s="409"/>
      <c r="CLC135" s="409"/>
      <c r="CLD135" s="409"/>
      <c r="CLE135" s="409"/>
      <c r="CLF135" s="409"/>
      <c r="CLG135" s="409"/>
      <c r="CLH135" s="409"/>
      <c r="CLI135" s="409"/>
      <c r="CLJ135" s="409"/>
      <c r="CLK135" s="409"/>
      <c r="CLL135" s="409"/>
      <c r="CLM135" s="409"/>
      <c r="CLN135" s="409"/>
      <c r="CLO135" s="409"/>
      <c r="CLP135" s="409"/>
      <c r="CLQ135" s="409"/>
      <c r="CLR135" s="409"/>
      <c r="CLS135" s="409"/>
      <c r="CLT135" s="409"/>
      <c r="CLU135" s="409"/>
      <c r="CLV135" s="409"/>
      <c r="CLW135" s="409"/>
      <c r="CLX135" s="409"/>
      <c r="CLY135" s="409"/>
      <c r="CLZ135" s="409"/>
      <c r="CMA135" s="409"/>
      <c r="CMB135" s="409"/>
      <c r="CMC135" s="409"/>
      <c r="CMD135" s="409"/>
      <c r="CME135" s="409"/>
      <c r="CMF135" s="409"/>
      <c r="CMG135" s="409"/>
      <c r="CMH135" s="409"/>
      <c r="CMI135" s="409"/>
      <c r="CMJ135" s="409"/>
      <c r="CMK135" s="409"/>
      <c r="CML135" s="409"/>
      <c r="CMM135" s="409"/>
      <c r="CMN135" s="409"/>
      <c r="CMO135" s="409"/>
      <c r="CMP135" s="409"/>
      <c r="CMQ135" s="409"/>
      <c r="CMR135" s="409"/>
      <c r="CMS135" s="409"/>
      <c r="CMT135" s="409"/>
      <c r="CMU135" s="409"/>
      <c r="CMV135" s="409"/>
      <c r="CMW135" s="409"/>
      <c r="CMX135" s="409"/>
      <c r="CMY135" s="409"/>
      <c r="CMZ135" s="409"/>
      <c r="CNA135" s="409"/>
      <c r="CNB135" s="409"/>
      <c r="CNC135" s="409"/>
      <c r="CND135" s="409"/>
      <c r="CNE135" s="409"/>
      <c r="CNF135" s="409"/>
      <c r="CNG135" s="409"/>
      <c r="CNH135" s="409"/>
      <c r="CNI135" s="409"/>
      <c r="CNJ135" s="409"/>
      <c r="CNK135" s="409"/>
      <c r="CNL135" s="409"/>
      <c r="CNM135" s="409"/>
      <c r="CNN135" s="409"/>
      <c r="CNO135" s="409"/>
      <c r="CNP135" s="409"/>
      <c r="CNQ135" s="409"/>
      <c r="CNR135" s="409"/>
      <c r="CNS135" s="409"/>
      <c r="CNT135" s="409"/>
      <c r="CNU135" s="409"/>
      <c r="CNV135" s="409"/>
      <c r="CNW135" s="409"/>
      <c r="CNX135" s="409"/>
      <c r="CNY135" s="409"/>
      <c r="CNZ135" s="409"/>
      <c r="COA135" s="409"/>
      <c r="COB135" s="409"/>
      <c r="COC135" s="409"/>
      <c r="COD135" s="409"/>
      <c r="COE135" s="409"/>
      <c r="COF135" s="409"/>
      <c r="COG135" s="409"/>
      <c r="COH135" s="409"/>
      <c r="COI135" s="409"/>
      <c r="COJ135" s="409"/>
      <c r="COK135" s="409"/>
      <c r="COL135" s="409"/>
      <c r="COM135" s="409"/>
      <c r="CON135" s="409"/>
      <c r="COO135" s="409"/>
      <c r="COP135" s="409"/>
      <c r="COQ135" s="409"/>
      <c r="COR135" s="409"/>
      <c r="COS135" s="409"/>
      <c r="COT135" s="409"/>
      <c r="COU135" s="409"/>
      <c r="COV135" s="409"/>
      <c r="COW135" s="409"/>
      <c r="COX135" s="409"/>
      <c r="COY135" s="409"/>
      <c r="COZ135" s="409"/>
      <c r="CPA135" s="409"/>
      <c r="CPB135" s="409"/>
      <c r="CPC135" s="409"/>
      <c r="CPD135" s="409"/>
      <c r="CPE135" s="409"/>
      <c r="CPF135" s="409"/>
      <c r="CPG135" s="409"/>
      <c r="CPH135" s="409"/>
      <c r="CPI135" s="409"/>
      <c r="CPJ135" s="409"/>
      <c r="CPK135" s="409"/>
      <c r="CPL135" s="409"/>
      <c r="CPM135" s="409"/>
      <c r="CPN135" s="409"/>
      <c r="CPO135" s="409"/>
      <c r="CPP135" s="409"/>
      <c r="CPQ135" s="409"/>
      <c r="CPR135" s="409"/>
      <c r="CPS135" s="409"/>
      <c r="CPT135" s="409"/>
      <c r="CPU135" s="409"/>
      <c r="CPV135" s="409"/>
      <c r="CPW135" s="409"/>
      <c r="CPX135" s="409"/>
      <c r="CPY135" s="409"/>
      <c r="CPZ135" s="409"/>
      <c r="CQA135" s="409"/>
      <c r="CQB135" s="409"/>
      <c r="CQC135" s="409"/>
      <c r="CQD135" s="409"/>
      <c r="CQE135" s="409"/>
      <c r="CQF135" s="409"/>
      <c r="CQG135" s="409"/>
      <c r="CQH135" s="409"/>
      <c r="CQI135" s="409"/>
      <c r="CQJ135" s="409"/>
      <c r="CQK135" s="409"/>
      <c r="CQL135" s="409"/>
      <c r="CQM135" s="409"/>
      <c r="CQN135" s="409"/>
      <c r="CQO135" s="409"/>
      <c r="CQP135" s="409"/>
      <c r="CQQ135" s="409"/>
      <c r="CQR135" s="409"/>
      <c r="CQS135" s="409"/>
      <c r="CQT135" s="409"/>
      <c r="CQU135" s="409"/>
      <c r="CQV135" s="409"/>
      <c r="CQW135" s="409"/>
      <c r="CQX135" s="409"/>
      <c r="CQY135" s="409"/>
      <c r="CQZ135" s="409"/>
      <c r="CRA135" s="409"/>
      <c r="CRB135" s="409"/>
      <c r="CRC135" s="409"/>
      <c r="CRD135" s="409"/>
      <c r="CRE135" s="409"/>
      <c r="CRF135" s="409"/>
      <c r="CRG135" s="409"/>
      <c r="CRH135" s="409"/>
      <c r="CRI135" s="409"/>
      <c r="CRJ135" s="409"/>
      <c r="CRK135" s="409"/>
      <c r="CRL135" s="409"/>
      <c r="CRM135" s="409"/>
      <c r="CRN135" s="409"/>
      <c r="CRO135" s="409"/>
      <c r="CRP135" s="409"/>
      <c r="CRQ135" s="409"/>
      <c r="CRR135" s="409"/>
      <c r="CRS135" s="409"/>
      <c r="CRT135" s="409"/>
      <c r="CRU135" s="409"/>
      <c r="CRV135" s="409"/>
      <c r="CRW135" s="409"/>
      <c r="CRX135" s="409"/>
      <c r="CRY135" s="409"/>
      <c r="CRZ135" s="409"/>
      <c r="CSA135" s="409"/>
      <c r="CSB135" s="409"/>
      <c r="CSC135" s="409"/>
      <c r="CSD135" s="409"/>
      <c r="CSE135" s="409"/>
      <c r="CSF135" s="409"/>
      <c r="CSG135" s="409"/>
      <c r="CSH135" s="409"/>
      <c r="CSI135" s="409"/>
      <c r="CSJ135" s="409"/>
      <c r="CSK135" s="409"/>
      <c r="CSL135" s="409"/>
      <c r="CSM135" s="409"/>
      <c r="CSN135" s="409"/>
      <c r="CSO135" s="409"/>
      <c r="CSP135" s="409"/>
      <c r="CSQ135" s="409"/>
      <c r="CSR135" s="409"/>
      <c r="CSS135" s="409"/>
      <c r="CST135" s="409"/>
      <c r="CSU135" s="409"/>
      <c r="CSV135" s="409"/>
      <c r="CSW135" s="409"/>
      <c r="CSX135" s="409"/>
      <c r="CSY135" s="409"/>
      <c r="CSZ135" s="409"/>
      <c r="CTA135" s="409"/>
      <c r="CTB135" s="409"/>
      <c r="CTC135" s="409"/>
      <c r="CTD135" s="409"/>
      <c r="CTE135" s="409"/>
      <c r="CTF135" s="409"/>
      <c r="CTG135" s="409"/>
      <c r="CTH135" s="409"/>
      <c r="CTI135" s="409"/>
      <c r="CTJ135" s="409"/>
      <c r="CTK135" s="409"/>
      <c r="CTL135" s="409"/>
      <c r="CTM135" s="409"/>
      <c r="CTN135" s="409"/>
      <c r="CTO135" s="409"/>
      <c r="CTP135" s="409"/>
      <c r="CTQ135" s="409"/>
      <c r="CTR135" s="409"/>
      <c r="CTS135" s="409"/>
      <c r="CTT135" s="409"/>
      <c r="CTU135" s="409"/>
      <c r="CTV135" s="409"/>
      <c r="CTW135" s="409"/>
      <c r="CTX135" s="409"/>
      <c r="CTY135" s="409"/>
      <c r="CTZ135" s="409"/>
      <c r="CUA135" s="409"/>
      <c r="CUB135" s="409"/>
      <c r="CUC135" s="409"/>
      <c r="CUD135" s="409"/>
      <c r="CUE135" s="409"/>
      <c r="CUF135" s="409"/>
      <c r="CUG135" s="409"/>
      <c r="CUH135" s="409"/>
      <c r="CUI135" s="409"/>
      <c r="CUJ135" s="409"/>
      <c r="CUK135" s="409"/>
      <c r="CUL135" s="409"/>
      <c r="CUM135" s="409"/>
      <c r="CUN135" s="409"/>
      <c r="CUO135" s="409"/>
      <c r="CUP135" s="409"/>
      <c r="CUQ135" s="409"/>
      <c r="CUR135" s="409"/>
      <c r="CUS135" s="409"/>
      <c r="CUT135" s="409"/>
      <c r="CUU135" s="409"/>
      <c r="CUV135" s="409"/>
      <c r="CUW135" s="409"/>
      <c r="CUX135" s="409"/>
      <c r="CUY135" s="409"/>
      <c r="CUZ135" s="409"/>
      <c r="CVA135" s="409"/>
      <c r="CVB135" s="409"/>
      <c r="CVC135" s="409"/>
      <c r="CVD135" s="409"/>
      <c r="CVE135" s="409"/>
      <c r="CVF135" s="409"/>
      <c r="CVG135" s="409"/>
      <c r="CVH135" s="409"/>
      <c r="CVI135" s="409"/>
      <c r="CVJ135" s="409"/>
      <c r="CVK135" s="409"/>
      <c r="CVL135" s="409"/>
      <c r="CVM135" s="409"/>
      <c r="CVN135" s="409"/>
      <c r="CVO135" s="409"/>
      <c r="CVP135" s="409"/>
      <c r="CVQ135" s="409"/>
      <c r="CVR135" s="409"/>
      <c r="CVS135" s="409"/>
      <c r="CVT135" s="409"/>
      <c r="CVU135" s="409"/>
      <c r="CVV135" s="409"/>
      <c r="CVW135" s="409"/>
      <c r="CVX135" s="409"/>
      <c r="CVY135" s="409"/>
      <c r="CVZ135" s="409"/>
      <c r="CWA135" s="409"/>
      <c r="CWB135" s="409"/>
      <c r="CWC135" s="409"/>
      <c r="CWD135" s="409"/>
      <c r="CWE135" s="409"/>
      <c r="CWF135" s="409"/>
      <c r="CWG135" s="409"/>
      <c r="CWH135" s="409"/>
      <c r="CWI135" s="409"/>
      <c r="CWJ135" s="409"/>
      <c r="CWK135" s="409"/>
      <c r="CWL135" s="409"/>
      <c r="CWM135" s="409"/>
      <c r="CWN135" s="409"/>
      <c r="CWO135" s="409"/>
      <c r="CWP135" s="409"/>
      <c r="CWQ135" s="409"/>
      <c r="CWR135" s="409"/>
      <c r="CWS135" s="409"/>
      <c r="CWT135" s="409"/>
      <c r="CWU135" s="409"/>
      <c r="CWV135" s="409"/>
      <c r="CWW135" s="409"/>
      <c r="CWX135" s="409"/>
      <c r="CWY135" s="409"/>
      <c r="CWZ135" s="409"/>
      <c r="CXA135" s="409"/>
      <c r="CXB135" s="409"/>
      <c r="CXC135" s="409"/>
      <c r="CXD135" s="409"/>
      <c r="CXE135" s="409"/>
      <c r="CXF135" s="409"/>
      <c r="CXG135" s="409"/>
      <c r="CXH135" s="409"/>
      <c r="CXI135" s="409"/>
      <c r="CXJ135" s="409"/>
      <c r="CXK135" s="409"/>
      <c r="CXL135" s="409"/>
      <c r="CXM135" s="409"/>
      <c r="CXN135" s="409"/>
      <c r="CXO135" s="409"/>
      <c r="CXP135" s="409"/>
      <c r="CXQ135" s="409"/>
      <c r="CXR135" s="409"/>
      <c r="CXS135" s="409"/>
      <c r="CXT135" s="409"/>
      <c r="CXU135" s="409"/>
      <c r="CXV135" s="409"/>
      <c r="CXW135" s="409"/>
      <c r="CXX135" s="409"/>
      <c r="CXY135" s="409"/>
      <c r="CXZ135" s="409"/>
      <c r="CYA135" s="409"/>
      <c r="CYB135" s="409"/>
      <c r="CYC135" s="409"/>
      <c r="CYD135" s="409"/>
      <c r="CYE135" s="409"/>
      <c r="CYF135" s="409"/>
      <c r="CYG135" s="409"/>
      <c r="CYH135" s="409"/>
      <c r="CYI135" s="409"/>
      <c r="CYJ135" s="409"/>
      <c r="CYK135" s="409"/>
      <c r="CYL135" s="409"/>
      <c r="CYM135" s="409"/>
      <c r="CYN135" s="409"/>
      <c r="CYO135" s="409"/>
      <c r="CYP135" s="409"/>
      <c r="CYQ135" s="409"/>
      <c r="CYR135" s="409"/>
      <c r="CYS135" s="409"/>
      <c r="CYT135" s="409"/>
      <c r="CYU135" s="409"/>
      <c r="CYV135" s="409"/>
      <c r="CYW135" s="409"/>
      <c r="CYX135" s="409"/>
      <c r="CYY135" s="409"/>
      <c r="CYZ135" s="409"/>
      <c r="CZA135" s="409"/>
      <c r="CZB135" s="409"/>
      <c r="CZC135" s="409"/>
      <c r="CZD135" s="409"/>
      <c r="CZE135" s="409"/>
      <c r="CZF135" s="409"/>
      <c r="CZG135" s="409"/>
      <c r="CZH135" s="409"/>
      <c r="CZI135" s="409"/>
      <c r="CZJ135" s="409"/>
      <c r="CZK135" s="409"/>
      <c r="CZL135" s="409"/>
      <c r="CZM135" s="409"/>
      <c r="CZN135" s="409"/>
      <c r="CZO135" s="409"/>
      <c r="CZP135" s="409"/>
      <c r="CZQ135" s="409"/>
      <c r="CZR135" s="409"/>
      <c r="CZS135" s="409"/>
      <c r="CZT135" s="409"/>
      <c r="CZU135" s="409"/>
      <c r="CZV135" s="409"/>
      <c r="CZW135" s="409"/>
      <c r="CZX135" s="409"/>
      <c r="CZY135" s="409"/>
      <c r="CZZ135" s="409"/>
      <c r="DAA135" s="409"/>
      <c r="DAB135" s="409"/>
      <c r="DAC135" s="409"/>
      <c r="DAD135" s="409"/>
      <c r="DAE135" s="409"/>
      <c r="DAF135" s="409"/>
      <c r="DAG135" s="409"/>
      <c r="DAH135" s="409"/>
      <c r="DAI135" s="409"/>
      <c r="DAJ135" s="409"/>
      <c r="DAK135" s="409"/>
      <c r="DAL135" s="409"/>
      <c r="DAM135" s="409"/>
      <c r="DAN135" s="409"/>
      <c r="DAO135" s="409"/>
      <c r="DAP135" s="409"/>
      <c r="DAQ135" s="409"/>
      <c r="DAR135" s="409"/>
      <c r="DAS135" s="409"/>
      <c r="DAT135" s="409"/>
      <c r="DAU135" s="409"/>
      <c r="DAV135" s="409"/>
      <c r="DAW135" s="409"/>
      <c r="DAX135" s="409"/>
      <c r="DAY135" s="409"/>
      <c r="DAZ135" s="409"/>
      <c r="DBA135" s="409"/>
      <c r="DBB135" s="409"/>
      <c r="DBC135" s="409"/>
      <c r="DBD135" s="409"/>
      <c r="DBE135" s="409"/>
      <c r="DBF135" s="409"/>
      <c r="DBG135" s="409"/>
      <c r="DBH135" s="409"/>
      <c r="DBI135" s="409"/>
      <c r="DBJ135" s="409"/>
      <c r="DBK135" s="409"/>
      <c r="DBL135" s="409"/>
      <c r="DBM135" s="409"/>
      <c r="DBN135" s="409"/>
      <c r="DBO135" s="409"/>
      <c r="DBP135" s="409"/>
      <c r="DBQ135" s="409"/>
      <c r="DBR135" s="409"/>
      <c r="DBS135" s="409"/>
      <c r="DBT135" s="409"/>
      <c r="DBU135" s="409"/>
      <c r="DBV135" s="409"/>
      <c r="DBW135" s="409"/>
      <c r="DBX135" s="409"/>
      <c r="DBY135" s="409"/>
      <c r="DBZ135" s="409"/>
      <c r="DCA135" s="409"/>
      <c r="DCB135" s="409"/>
      <c r="DCC135" s="409"/>
      <c r="DCD135" s="409"/>
      <c r="DCE135" s="409"/>
      <c r="DCF135" s="409"/>
      <c r="DCG135" s="409"/>
      <c r="DCH135" s="409"/>
      <c r="DCI135" s="409"/>
      <c r="DCJ135" s="409"/>
      <c r="DCK135" s="409"/>
      <c r="DCL135" s="409"/>
      <c r="DCM135" s="409"/>
      <c r="DCN135" s="409"/>
      <c r="DCO135" s="409"/>
      <c r="DCP135" s="409"/>
      <c r="DCQ135" s="409"/>
      <c r="DCR135" s="409"/>
      <c r="DCS135" s="409"/>
      <c r="DCT135" s="409"/>
      <c r="DCU135" s="409"/>
      <c r="DCV135" s="409"/>
      <c r="DCW135" s="409"/>
      <c r="DCX135" s="409"/>
      <c r="DCY135" s="409"/>
      <c r="DCZ135" s="409"/>
      <c r="DDA135" s="409"/>
      <c r="DDB135" s="409"/>
      <c r="DDC135" s="409"/>
      <c r="DDD135" s="409"/>
      <c r="DDE135" s="409"/>
      <c r="DDF135" s="409"/>
      <c r="DDG135" s="409"/>
      <c r="DDH135" s="409"/>
      <c r="DDI135" s="409"/>
      <c r="DDJ135" s="409"/>
      <c r="DDK135" s="409"/>
      <c r="DDL135" s="409"/>
      <c r="DDM135" s="409"/>
      <c r="DDN135" s="409"/>
      <c r="DDO135" s="409"/>
      <c r="DDP135" s="409"/>
      <c r="DDQ135" s="409"/>
      <c r="DDR135" s="409"/>
      <c r="DDS135" s="409"/>
      <c r="DDT135" s="409"/>
      <c r="DDU135" s="409"/>
      <c r="DDV135" s="409"/>
      <c r="DDW135" s="409"/>
      <c r="DDX135" s="409"/>
      <c r="DDY135" s="409"/>
      <c r="DDZ135" s="409"/>
      <c r="DEA135" s="409"/>
      <c r="DEB135" s="409"/>
      <c r="DEC135" s="409"/>
      <c r="DED135" s="409"/>
      <c r="DEE135" s="409"/>
      <c r="DEF135" s="409"/>
      <c r="DEG135" s="409"/>
      <c r="DEH135" s="409"/>
      <c r="DEI135" s="409"/>
      <c r="DEJ135" s="409"/>
      <c r="DEK135" s="409"/>
      <c r="DEL135" s="409"/>
      <c r="DEM135" s="409"/>
      <c r="DEN135" s="409"/>
      <c r="DEO135" s="409"/>
      <c r="DEP135" s="409"/>
      <c r="DEQ135" s="409"/>
      <c r="DER135" s="409"/>
      <c r="DES135" s="409"/>
      <c r="DET135" s="409"/>
      <c r="DEU135" s="409"/>
      <c r="DEV135" s="409"/>
      <c r="DEW135" s="409"/>
      <c r="DEX135" s="409"/>
      <c r="DEY135" s="409"/>
      <c r="DEZ135" s="409"/>
      <c r="DFA135" s="409"/>
      <c r="DFB135" s="409"/>
      <c r="DFC135" s="409"/>
      <c r="DFD135" s="409"/>
      <c r="DFE135" s="409"/>
      <c r="DFF135" s="409"/>
      <c r="DFG135" s="409"/>
      <c r="DFH135" s="409"/>
      <c r="DFI135" s="409"/>
      <c r="DFJ135" s="409"/>
      <c r="DFK135" s="409"/>
      <c r="DFL135" s="409"/>
      <c r="DFM135" s="409"/>
      <c r="DFN135" s="409"/>
      <c r="DFO135" s="409"/>
      <c r="DFP135" s="409"/>
      <c r="DFQ135" s="409"/>
      <c r="DFR135" s="409"/>
      <c r="DFS135" s="409"/>
      <c r="DFT135" s="409"/>
      <c r="DFU135" s="409"/>
      <c r="DFV135" s="409"/>
      <c r="DFW135" s="409"/>
      <c r="DFX135" s="409"/>
      <c r="DFY135" s="409"/>
      <c r="DFZ135" s="409"/>
      <c r="DGA135" s="409"/>
      <c r="DGB135" s="409"/>
      <c r="DGC135" s="409"/>
      <c r="DGD135" s="409"/>
      <c r="DGE135" s="409"/>
      <c r="DGF135" s="409"/>
      <c r="DGG135" s="409"/>
      <c r="DGH135" s="409"/>
      <c r="DGI135" s="409"/>
      <c r="DGJ135" s="409"/>
      <c r="DGK135" s="409"/>
      <c r="DGL135" s="409"/>
      <c r="DGM135" s="409"/>
      <c r="DGN135" s="409"/>
      <c r="DGO135" s="409"/>
      <c r="DGP135" s="409"/>
      <c r="DGQ135" s="409"/>
      <c r="DGR135" s="409"/>
      <c r="DGS135" s="409"/>
      <c r="DGT135" s="409"/>
      <c r="DGU135" s="409"/>
      <c r="DGV135" s="409"/>
      <c r="DGW135" s="409"/>
      <c r="DGX135" s="409"/>
      <c r="DGY135" s="409"/>
      <c r="DGZ135" s="409"/>
      <c r="DHA135" s="409"/>
      <c r="DHB135" s="409"/>
      <c r="DHC135" s="409"/>
      <c r="DHD135" s="409"/>
      <c r="DHE135" s="409"/>
      <c r="DHF135" s="409"/>
      <c r="DHG135" s="409"/>
      <c r="DHH135" s="409"/>
      <c r="DHI135" s="409"/>
      <c r="DHJ135" s="409"/>
      <c r="DHK135" s="409"/>
      <c r="DHL135" s="409"/>
      <c r="DHM135" s="409"/>
      <c r="DHN135" s="409"/>
      <c r="DHO135" s="409"/>
      <c r="DHP135" s="409"/>
      <c r="DHQ135" s="409"/>
      <c r="DHR135" s="409"/>
      <c r="DHS135" s="409"/>
      <c r="DHT135" s="409"/>
      <c r="DHU135" s="409"/>
      <c r="DHV135" s="409"/>
      <c r="DHW135" s="409"/>
      <c r="DHX135" s="409"/>
      <c r="DHY135" s="409"/>
      <c r="DHZ135" s="409"/>
      <c r="DIA135" s="409"/>
      <c r="DIB135" s="409"/>
      <c r="DIC135" s="409"/>
      <c r="DID135" s="409"/>
      <c r="DIE135" s="409"/>
      <c r="DIF135" s="409"/>
      <c r="DIG135" s="409"/>
      <c r="DIH135" s="409"/>
      <c r="DII135" s="409"/>
      <c r="DIJ135" s="409"/>
      <c r="DIK135" s="409"/>
      <c r="DIL135" s="409"/>
      <c r="DIM135" s="409"/>
      <c r="DIN135" s="409"/>
      <c r="DIO135" s="409"/>
      <c r="DIP135" s="409"/>
      <c r="DIQ135" s="409"/>
      <c r="DIR135" s="409"/>
      <c r="DIS135" s="409"/>
      <c r="DIT135" s="409"/>
      <c r="DIU135" s="409"/>
      <c r="DIV135" s="409"/>
      <c r="DIW135" s="409"/>
      <c r="DIX135" s="409"/>
      <c r="DIY135" s="409"/>
      <c r="DIZ135" s="409"/>
      <c r="DJA135" s="409"/>
      <c r="DJB135" s="409"/>
      <c r="DJC135" s="409"/>
      <c r="DJD135" s="409"/>
      <c r="DJE135" s="409"/>
      <c r="DJF135" s="409"/>
      <c r="DJG135" s="409"/>
      <c r="DJH135" s="409"/>
      <c r="DJI135" s="409"/>
      <c r="DJJ135" s="409"/>
      <c r="DJK135" s="409"/>
      <c r="DJL135" s="409"/>
      <c r="DJM135" s="409"/>
      <c r="DJN135" s="409"/>
      <c r="DJO135" s="409"/>
      <c r="DJP135" s="409"/>
      <c r="DJQ135" s="409"/>
      <c r="DJR135" s="409"/>
      <c r="DJS135" s="409"/>
      <c r="DJT135" s="409"/>
      <c r="DJU135" s="409"/>
      <c r="DJV135" s="409"/>
      <c r="DJW135" s="409"/>
      <c r="DJX135" s="409"/>
      <c r="DJY135" s="409"/>
      <c r="DJZ135" s="409"/>
      <c r="DKA135" s="409"/>
      <c r="DKB135" s="409"/>
      <c r="DKC135" s="409"/>
      <c r="DKD135" s="409"/>
      <c r="DKE135" s="409"/>
      <c r="DKF135" s="409"/>
      <c r="DKG135" s="409"/>
      <c r="DKH135" s="409"/>
      <c r="DKI135" s="409"/>
      <c r="DKJ135" s="409"/>
      <c r="DKK135" s="409"/>
      <c r="DKL135" s="409"/>
      <c r="DKM135" s="409"/>
      <c r="DKN135" s="409"/>
      <c r="DKO135" s="409"/>
      <c r="DKP135" s="409"/>
      <c r="DKQ135" s="409"/>
      <c r="DKR135" s="409"/>
      <c r="DKS135" s="409"/>
      <c r="DKT135" s="409"/>
      <c r="DKU135" s="409"/>
      <c r="DKV135" s="409"/>
      <c r="DKW135" s="409"/>
      <c r="DKX135" s="409"/>
      <c r="DKY135" s="409"/>
      <c r="DKZ135" s="409"/>
      <c r="DLA135" s="409"/>
      <c r="DLB135" s="409"/>
      <c r="DLC135" s="409"/>
      <c r="DLD135" s="409"/>
      <c r="DLE135" s="409"/>
      <c r="DLF135" s="409"/>
      <c r="DLG135" s="409"/>
      <c r="DLH135" s="409"/>
      <c r="DLI135" s="409"/>
      <c r="DLJ135" s="409"/>
      <c r="DLK135" s="409"/>
      <c r="DLL135" s="409"/>
      <c r="DLM135" s="409"/>
      <c r="DLN135" s="409"/>
      <c r="DLO135" s="409"/>
      <c r="DLP135" s="409"/>
      <c r="DLQ135" s="409"/>
      <c r="DLR135" s="409"/>
      <c r="DLS135" s="409"/>
      <c r="DLT135" s="409"/>
      <c r="DLU135" s="409"/>
      <c r="DLV135" s="409"/>
      <c r="DLW135" s="409"/>
      <c r="DLX135" s="409"/>
      <c r="DLY135" s="409"/>
      <c r="DLZ135" s="409"/>
      <c r="DMA135" s="409"/>
      <c r="DMB135" s="409"/>
      <c r="DMC135" s="409"/>
      <c r="DMD135" s="409"/>
      <c r="DME135" s="409"/>
      <c r="DMF135" s="409"/>
      <c r="DMG135" s="409"/>
      <c r="DMH135" s="409"/>
      <c r="DMI135" s="409"/>
      <c r="DMJ135" s="409"/>
      <c r="DMK135" s="409"/>
      <c r="DML135" s="409"/>
      <c r="DMM135" s="409"/>
      <c r="DMN135" s="409"/>
      <c r="DMO135" s="409"/>
      <c r="DMP135" s="409"/>
      <c r="DMQ135" s="409"/>
      <c r="DMR135" s="409"/>
      <c r="DMS135" s="409"/>
      <c r="DMT135" s="409"/>
      <c r="DMU135" s="409"/>
      <c r="DMV135" s="409"/>
      <c r="DMW135" s="409"/>
      <c r="DMX135" s="409"/>
      <c r="DMY135" s="409"/>
      <c r="DMZ135" s="409"/>
      <c r="DNA135" s="409"/>
      <c r="DNB135" s="409"/>
      <c r="DNC135" s="409"/>
      <c r="DND135" s="409"/>
      <c r="DNE135" s="409"/>
      <c r="DNF135" s="409"/>
      <c r="DNG135" s="409"/>
      <c r="DNH135" s="409"/>
      <c r="DNI135" s="409"/>
      <c r="DNJ135" s="409"/>
      <c r="DNK135" s="409"/>
      <c r="DNL135" s="409"/>
      <c r="DNM135" s="409"/>
      <c r="DNN135" s="409"/>
      <c r="DNO135" s="409"/>
      <c r="DNP135" s="409"/>
      <c r="DNQ135" s="409"/>
      <c r="DNR135" s="409"/>
      <c r="DNS135" s="409"/>
      <c r="DNT135" s="409"/>
      <c r="DNU135" s="409"/>
      <c r="DNV135" s="409"/>
      <c r="DNW135" s="409"/>
      <c r="DNX135" s="409"/>
      <c r="DNY135" s="409"/>
      <c r="DNZ135" s="409"/>
      <c r="DOA135" s="409"/>
      <c r="DOB135" s="409"/>
      <c r="DOC135" s="409"/>
      <c r="DOD135" s="409"/>
      <c r="DOE135" s="409"/>
      <c r="DOF135" s="409"/>
      <c r="DOG135" s="409"/>
      <c r="DOH135" s="409"/>
      <c r="DOI135" s="409"/>
      <c r="DOJ135" s="409"/>
      <c r="DOK135" s="409"/>
      <c r="DOL135" s="409"/>
      <c r="DOM135" s="409"/>
      <c r="DON135" s="409"/>
      <c r="DOO135" s="409"/>
      <c r="DOP135" s="409"/>
      <c r="DOQ135" s="409"/>
      <c r="DOR135" s="409"/>
      <c r="DOS135" s="409"/>
      <c r="DOT135" s="409"/>
      <c r="DOU135" s="409"/>
      <c r="DOV135" s="409"/>
      <c r="DOW135" s="409"/>
      <c r="DOX135" s="409"/>
      <c r="DOY135" s="409"/>
      <c r="DOZ135" s="409"/>
      <c r="DPA135" s="409"/>
      <c r="DPB135" s="409"/>
      <c r="DPC135" s="409"/>
      <c r="DPD135" s="409"/>
      <c r="DPE135" s="409"/>
      <c r="DPF135" s="409"/>
      <c r="DPG135" s="409"/>
      <c r="DPH135" s="409"/>
      <c r="DPI135" s="409"/>
      <c r="DPJ135" s="409"/>
      <c r="DPK135" s="409"/>
      <c r="DPL135" s="409"/>
      <c r="DPM135" s="409"/>
      <c r="DPN135" s="409"/>
      <c r="DPO135" s="409"/>
      <c r="DPP135" s="409"/>
      <c r="DPQ135" s="409"/>
      <c r="DPR135" s="409"/>
      <c r="DPS135" s="409"/>
      <c r="DPT135" s="409"/>
      <c r="DPU135" s="409"/>
      <c r="DPV135" s="409"/>
      <c r="DPW135" s="409"/>
      <c r="DPX135" s="409"/>
      <c r="DPY135" s="409"/>
      <c r="DPZ135" s="409"/>
      <c r="DQA135" s="409"/>
      <c r="DQB135" s="409"/>
      <c r="DQC135" s="409"/>
      <c r="DQD135" s="409"/>
      <c r="DQE135" s="409"/>
      <c r="DQF135" s="409"/>
      <c r="DQG135" s="409"/>
      <c r="DQH135" s="409"/>
      <c r="DQI135" s="409"/>
      <c r="DQJ135" s="409"/>
      <c r="DQK135" s="409"/>
      <c r="DQL135" s="409"/>
      <c r="DQM135" s="409"/>
      <c r="DQN135" s="409"/>
      <c r="DQO135" s="409"/>
      <c r="DQP135" s="409"/>
      <c r="DQQ135" s="409"/>
      <c r="DQR135" s="409"/>
      <c r="DQS135" s="409"/>
      <c r="DQT135" s="409"/>
      <c r="DQU135" s="409"/>
      <c r="DQV135" s="409"/>
      <c r="DQW135" s="409"/>
      <c r="DQX135" s="409"/>
      <c r="DQY135" s="409"/>
      <c r="DQZ135" s="409"/>
      <c r="DRA135" s="409"/>
      <c r="DRB135" s="409"/>
      <c r="DRC135" s="409"/>
      <c r="DRD135" s="409"/>
      <c r="DRE135" s="409"/>
      <c r="DRF135" s="409"/>
      <c r="DRG135" s="409"/>
      <c r="DRH135" s="409"/>
      <c r="DRI135" s="409"/>
      <c r="DRJ135" s="409"/>
      <c r="DRK135" s="409"/>
      <c r="DRL135" s="409"/>
      <c r="DRM135" s="409"/>
      <c r="DRN135" s="409"/>
      <c r="DRO135" s="409"/>
      <c r="DRP135" s="409"/>
      <c r="DRQ135" s="409"/>
      <c r="DRR135" s="409"/>
      <c r="DRS135" s="409"/>
      <c r="DRT135" s="409"/>
      <c r="DRU135" s="409"/>
      <c r="DRV135" s="409"/>
      <c r="DRW135" s="409"/>
      <c r="DRX135" s="409"/>
      <c r="DRY135" s="409"/>
      <c r="DRZ135" s="409"/>
      <c r="DSA135" s="409"/>
      <c r="DSB135" s="409"/>
      <c r="DSC135" s="409"/>
      <c r="DSD135" s="409"/>
      <c r="DSE135" s="409"/>
      <c r="DSF135" s="409"/>
      <c r="DSG135" s="409"/>
      <c r="DSH135" s="409"/>
      <c r="DSI135" s="409"/>
      <c r="DSJ135" s="409"/>
      <c r="DSK135" s="409"/>
      <c r="DSL135" s="409"/>
      <c r="DSM135" s="409"/>
      <c r="DSN135" s="409"/>
      <c r="DSO135" s="409"/>
      <c r="DSP135" s="409"/>
      <c r="DSQ135" s="409"/>
      <c r="DSR135" s="409"/>
      <c r="DSS135" s="409"/>
      <c r="DST135" s="409"/>
      <c r="DSU135" s="409"/>
      <c r="DSV135" s="409"/>
      <c r="DSW135" s="409"/>
      <c r="DSX135" s="409"/>
      <c r="DSY135" s="409"/>
      <c r="DSZ135" s="409"/>
      <c r="DTA135" s="409"/>
      <c r="DTB135" s="409"/>
      <c r="DTC135" s="409"/>
      <c r="DTD135" s="409"/>
      <c r="DTE135" s="409"/>
      <c r="DTF135" s="409"/>
      <c r="DTG135" s="409"/>
      <c r="DTH135" s="409"/>
      <c r="DTI135" s="409"/>
      <c r="DTJ135" s="409"/>
      <c r="DTK135" s="409"/>
      <c r="DTL135" s="409"/>
      <c r="DTM135" s="409"/>
      <c r="DTN135" s="409"/>
      <c r="DTO135" s="409"/>
      <c r="DTP135" s="409"/>
      <c r="DTQ135" s="409"/>
      <c r="DTR135" s="409"/>
      <c r="DTS135" s="409"/>
      <c r="DTT135" s="409"/>
      <c r="DTU135" s="409"/>
      <c r="DTV135" s="409"/>
      <c r="DTW135" s="409"/>
      <c r="DTX135" s="409"/>
      <c r="DTY135" s="409"/>
      <c r="DTZ135" s="409"/>
      <c r="DUA135" s="409"/>
      <c r="DUB135" s="409"/>
      <c r="DUC135" s="409"/>
      <c r="DUD135" s="409"/>
      <c r="DUE135" s="409"/>
      <c r="DUF135" s="409"/>
      <c r="DUG135" s="409"/>
      <c r="DUH135" s="409"/>
      <c r="DUI135" s="409"/>
      <c r="DUJ135" s="409"/>
      <c r="DUK135" s="409"/>
      <c r="DUL135" s="409"/>
      <c r="DUM135" s="409"/>
      <c r="DUN135" s="409"/>
      <c r="DUO135" s="409"/>
      <c r="DUP135" s="409"/>
      <c r="DUQ135" s="409"/>
      <c r="DUR135" s="409"/>
      <c r="DUS135" s="409"/>
      <c r="DUT135" s="409"/>
      <c r="DUU135" s="409"/>
      <c r="DUV135" s="409"/>
      <c r="DUW135" s="409"/>
      <c r="DUX135" s="409"/>
      <c r="DUY135" s="409"/>
      <c r="DUZ135" s="409"/>
      <c r="DVA135" s="409"/>
      <c r="DVB135" s="409"/>
      <c r="DVC135" s="409"/>
      <c r="DVD135" s="409"/>
      <c r="DVE135" s="409"/>
      <c r="DVF135" s="409"/>
      <c r="DVG135" s="409"/>
      <c r="DVH135" s="409"/>
      <c r="DVI135" s="409"/>
      <c r="DVJ135" s="409"/>
      <c r="DVK135" s="409"/>
      <c r="DVL135" s="409"/>
      <c r="DVM135" s="409"/>
      <c r="DVN135" s="409"/>
      <c r="DVO135" s="409"/>
      <c r="DVP135" s="409"/>
      <c r="DVQ135" s="409"/>
      <c r="DVR135" s="409"/>
      <c r="DVS135" s="409"/>
      <c r="DVT135" s="409"/>
      <c r="DVU135" s="409"/>
      <c r="DVV135" s="409"/>
      <c r="DVW135" s="409"/>
      <c r="DVX135" s="409"/>
      <c r="DVY135" s="409"/>
      <c r="DVZ135" s="409"/>
      <c r="DWA135" s="409"/>
      <c r="DWB135" s="409"/>
      <c r="DWC135" s="409"/>
      <c r="DWD135" s="409"/>
      <c r="DWE135" s="409"/>
      <c r="DWF135" s="409"/>
      <c r="DWG135" s="409"/>
      <c r="DWH135" s="409"/>
      <c r="DWI135" s="409"/>
      <c r="DWJ135" s="409"/>
      <c r="DWK135" s="409"/>
      <c r="DWL135" s="409"/>
      <c r="DWM135" s="409"/>
      <c r="DWN135" s="409"/>
      <c r="DWO135" s="409"/>
      <c r="DWP135" s="409"/>
      <c r="DWQ135" s="409"/>
      <c r="DWR135" s="409"/>
      <c r="DWS135" s="409"/>
      <c r="DWT135" s="409"/>
      <c r="DWU135" s="409"/>
      <c r="DWV135" s="409"/>
      <c r="DWW135" s="409"/>
      <c r="DWX135" s="409"/>
      <c r="DWY135" s="409"/>
      <c r="DWZ135" s="409"/>
      <c r="DXA135" s="409"/>
      <c r="DXB135" s="409"/>
      <c r="DXC135" s="409"/>
      <c r="DXD135" s="409"/>
      <c r="DXE135" s="409"/>
      <c r="DXF135" s="409"/>
      <c r="DXG135" s="409"/>
      <c r="DXH135" s="409"/>
      <c r="DXI135" s="409"/>
      <c r="DXJ135" s="409"/>
      <c r="DXK135" s="409"/>
      <c r="DXL135" s="409"/>
      <c r="DXM135" s="409"/>
      <c r="DXN135" s="409"/>
      <c r="DXO135" s="409"/>
      <c r="DXP135" s="409"/>
      <c r="DXQ135" s="409"/>
      <c r="DXR135" s="409"/>
      <c r="DXS135" s="409"/>
      <c r="DXT135" s="409"/>
      <c r="DXU135" s="409"/>
      <c r="DXV135" s="409"/>
      <c r="DXW135" s="409"/>
      <c r="DXX135" s="409"/>
      <c r="DXY135" s="409"/>
      <c r="DXZ135" s="409"/>
      <c r="DYA135" s="409"/>
      <c r="DYB135" s="409"/>
      <c r="DYC135" s="409"/>
      <c r="DYD135" s="409"/>
      <c r="DYE135" s="409"/>
      <c r="DYF135" s="409"/>
      <c r="DYG135" s="409"/>
      <c r="DYH135" s="409"/>
      <c r="DYI135" s="409"/>
      <c r="DYJ135" s="409"/>
      <c r="DYK135" s="409"/>
      <c r="DYL135" s="409"/>
      <c r="DYM135" s="409"/>
      <c r="DYN135" s="409"/>
      <c r="DYO135" s="409"/>
      <c r="DYP135" s="409"/>
      <c r="DYQ135" s="409"/>
      <c r="DYR135" s="409"/>
      <c r="DYS135" s="409"/>
      <c r="DYT135" s="409"/>
      <c r="DYU135" s="409"/>
      <c r="DYV135" s="409"/>
      <c r="DYW135" s="409"/>
      <c r="DYX135" s="409"/>
      <c r="DYY135" s="409"/>
      <c r="DYZ135" s="409"/>
      <c r="DZA135" s="409"/>
      <c r="DZB135" s="409"/>
      <c r="DZC135" s="409"/>
      <c r="DZD135" s="409"/>
      <c r="DZE135" s="409"/>
      <c r="DZF135" s="409"/>
      <c r="DZG135" s="409"/>
      <c r="DZH135" s="409"/>
      <c r="DZI135" s="409"/>
      <c r="DZJ135" s="409"/>
      <c r="DZK135" s="409"/>
      <c r="DZL135" s="409"/>
      <c r="DZM135" s="409"/>
      <c r="DZN135" s="409"/>
      <c r="DZO135" s="409"/>
      <c r="DZP135" s="409"/>
      <c r="DZQ135" s="409"/>
      <c r="DZR135" s="409"/>
      <c r="DZS135" s="409"/>
      <c r="DZT135" s="409"/>
      <c r="DZU135" s="409"/>
      <c r="DZV135" s="409"/>
      <c r="DZW135" s="409"/>
      <c r="DZX135" s="409"/>
      <c r="DZY135" s="409"/>
      <c r="DZZ135" s="409"/>
      <c r="EAA135" s="409"/>
      <c r="EAB135" s="409"/>
      <c r="EAC135" s="409"/>
      <c r="EAD135" s="409"/>
      <c r="EAE135" s="409"/>
      <c r="EAF135" s="409"/>
      <c r="EAG135" s="409"/>
      <c r="EAH135" s="409"/>
      <c r="EAI135" s="409"/>
      <c r="EAJ135" s="409"/>
      <c r="EAK135" s="409"/>
      <c r="EAL135" s="409"/>
      <c r="EAM135" s="409"/>
      <c r="EAN135" s="409"/>
      <c r="EAO135" s="409"/>
      <c r="EAP135" s="409"/>
      <c r="EAQ135" s="409"/>
      <c r="EAR135" s="409"/>
      <c r="EAS135" s="409"/>
      <c r="EAT135" s="409"/>
      <c r="EAU135" s="409"/>
      <c r="EAV135" s="409"/>
      <c r="EAW135" s="409"/>
      <c r="EAX135" s="409"/>
      <c r="EAY135" s="409"/>
      <c r="EAZ135" s="409"/>
      <c r="EBA135" s="409"/>
      <c r="EBB135" s="409"/>
      <c r="EBC135" s="409"/>
      <c r="EBD135" s="409"/>
      <c r="EBE135" s="409"/>
      <c r="EBF135" s="409"/>
      <c r="EBG135" s="409"/>
      <c r="EBH135" s="409"/>
      <c r="EBI135" s="409"/>
      <c r="EBJ135" s="409"/>
      <c r="EBK135" s="409"/>
      <c r="EBL135" s="409"/>
      <c r="EBM135" s="409"/>
      <c r="EBN135" s="409"/>
      <c r="EBO135" s="409"/>
      <c r="EBP135" s="409"/>
      <c r="EBQ135" s="409"/>
      <c r="EBR135" s="409"/>
      <c r="EBS135" s="409"/>
      <c r="EBT135" s="409"/>
      <c r="EBU135" s="409"/>
      <c r="EBV135" s="409"/>
      <c r="EBW135" s="409"/>
      <c r="EBX135" s="409"/>
      <c r="EBY135" s="409"/>
      <c r="EBZ135" s="409"/>
      <c r="ECA135" s="409"/>
      <c r="ECB135" s="409"/>
      <c r="ECC135" s="409"/>
      <c r="ECD135" s="409"/>
      <c r="ECE135" s="409"/>
      <c r="ECF135" s="409"/>
      <c r="ECG135" s="409"/>
      <c r="ECH135" s="409"/>
      <c r="ECI135" s="409"/>
      <c r="ECJ135" s="409"/>
      <c r="ECK135" s="409"/>
      <c r="ECL135" s="409"/>
      <c r="ECM135" s="409"/>
      <c r="ECN135" s="409"/>
      <c r="ECO135" s="409"/>
      <c r="ECP135" s="409"/>
      <c r="ECQ135" s="409"/>
      <c r="ECR135" s="409"/>
      <c r="ECS135" s="409"/>
      <c r="ECT135" s="409"/>
      <c r="ECU135" s="409"/>
      <c r="ECV135" s="409"/>
      <c r="ECW135" s="409"/>
      <c r="ECX135" s="409"/>
      <c r="ECY135" s="409"/>
      <c r="ECZ135" s="409"/>
      <c r="EDA135" s="409"/>
      <c r="EDB135" s="409"/>
      <c r="EDC135" s="409"/>
      <c r="EDD135" s="409"/>
      <c r="EDE135" s="409"/>
      <c r="EDF135" s="409"/>
      <c r="EDG135" s="409"/>
      <c r="EDH135" s="409"/>
      <c r="EDI135" s="409"/>
      <c r="EDJ135" s="409"/>
      <c r="EDK135" s="409"/>
      <c r="EDL135" s="409"/>
      <c r="EDM135" s="409"/>
      <c r="EDN135" s="409"/>
      <c r="EDO135" s="409"/>
      <c r="EDP135" s="409"/>
      <c r="EDQ135" s="409"/>
      <c r="EDR135" s="409"/>
      <c r="EDS135" s="409"/>
      <c r="EDT135" s="409"/>
      <c r="EDU135" s="409"/>
      <c r="EDV135" s="409"/>
      <c r="EDW135" s="409"/>
      <c r="EDX135" s="409"/>
      <c r="EDY135" s="409"/>
      <c r="EDZ135" s="409"/>
      <c r="EEA135" s="409"/>
      <c r="EEB135" s="409"/>
      <c r="EEC135" s="409"/>
      <c r="EED135" s="409"/>
      <c r="EEE135" s="409"/>
      <c r="EEF135" s="409"/>
      <c r="EEG135" s="409"/>
      <c r="EEH135" s="409"/>
      <c r="EEI135" s="409"/>
      <c r="EEJ135" s="409"/>
      <c r="EEK135" s="409"/>
      <c r="EEL135" s="409"/>
      <c r="EEM135" s="409"/>
      <c r="EEN135" s="409"/>
      <c r="EEO135" s="409"/>
      <c r="EEP135" s="409"/>
      <c r="EEQ135" s="409"/>
      <c r="EER135" s="409"/>
      <c r="EES135" s="409"/>
      <c r="EET135" s="409"/>
      <c r="EEU135" s="409"/>
      <c r="EEV135" s="409"/>
      <c r="EEW135" s="409"/>
      <c r="EEX135" s="409"/>
      <c r="EEY135" s="409"/>
      <c r="EEZ135" s="409"/>
      <c r="EFA135" s="409"/>
      <c r="EFB135" s="409"/>
      <c r="EFC135" s="409"/>
      <c r="EFD135" s="409"/>
      <c r="EFE135" s="409"/>
      <c r="EFF135" s="409"/>
      <c r="EFG135" s="409"/>
      <c r="EFH135" s="409"/>
      <c r="EFI135" s="409"/>
      <c r="EFJ135" s="409"/>
      <c r="EFK135" s="409"/>
      <c r="EFL135" s="409"/>
      <c r="EFM135" s="409"/>
      <c r="EFN135" s="409"/>
      <c r="EFO135" s="409"/>
      <c r="EFP135" s="409"/>
      <c r="EFQ135" s="409"/>
      <c r="EFR135" s="409"/>
      <c r="EFS135" s="409"/>
      <c r="EFT135" s="409"/>
      <c r="EFU135" s="409"/>
      <c r="EFV135" s="409"/>
      <c r="EFW135" s="409"/>
      <c r="EFX135" s="409"/>
      <c r="EFY135" s="409"/>
      <c r="EFZ135" s="409"/>
      <c r="EGA135" s="409"/>
      <c r="EGB135" s="409"/>
      <c r="EGC135" s="409"/>
      <c r="EGD135" s="409"/>
      <c r="EGE135" s="409"/>
      <c r="EGF135" s="409"/>
      <c r="EGG135" s="409"/>
      <c r="EGH135" s="409"/>
      <c r="EGI135" s="409"/>
      <c r="EGJ135" s="409"/>
      <c r="EGK135" s="409"/>
      <c r="EGL135" s="409"/>
      <c r="EGM135" s="409"/>
      <c r="EGN135" s="409"/>
      <c r="EGO135" s="409"/>
      <c r="EGP135" s="409"/>
      <c r="EGQ135" s="409"/>
      <c r="EGR135" s="409"/>
      <c r="EGS135" s="409"/>
      <c r="EGT135" s="409"/>
      <c r="EGU135" s="409"/>
      <c r="EGV135" s="409"/>
      <c r="EGW135" s="409"/>
      <c r="EGX135" s="409"/>
      <c r="EGY135" s="409"/>
      <c r="EGZ135" s="409"/>
      <c r="EHA135" s="409"/>
      <c r="EHB135" s="409"/>
      <c r="EHC135" s="409"/>
      <c r="EHD135" s="409"/>
      <c r="EHE135" s="409"/>
      <c r="EHF135" s="409"/>
      <c r="EHG135" s="409"/>
      <c r="EHH135" s="409"/>
      <c r="EHI135" s="409"/>
      <c r="EHJ135" s="409"/>
      <c r="EHK135" s="409"/>
      <c r="EHL135" s="409"/>
      <c r="EHM135" s="409"/>
      <c r="EHN135" s="409"/>
      <c r="EHO135" s="409"/>
      <c r="EHP135" s="409"/>
      <c r="EHQ135" s="409"/>
      <c r="EHR135" s="409"/>
      <c r="EHS135" s="409"/>
      <c r="EHT135" s="409"/>
      <c r="EHU135" s="409"/>
      <c r="EHV135" s="409"/>
      <c r="EHW135" s="409"/>
      <c r="EHX135" s="409"/>
      <c r="EHY135" s="409"/>
      <c r="EHZ135" s="409"/>
      <c r="EIA135" s="409"/>
      <c r="EIB135" s="409"/>
      <c r="EIC135" s="409"/>
      <c r="EID135" s="409"/>
      <c r="EIE135" s="409"/>
      <c r="EIF135" s="409"/>
      <c r="EIG135" s="409"/>
      <c r="EIH135" s="409"/>
      <c r="EII135" s="409"/>
      <c r="EIJ135" s="409"/>
      <c r="EIK135" s="409"/>
      <c r="EIL135" s="409"/>
      <c r="EIM135" s="409"/>
      <c r="EIN135" s="409"/>
      <c r="EIO135" s="409"/>
      <c r="EIP135" s="409"/>
      <c r="EIQ135" s="409"/>
      <c r="EIR135" s="409"/>
      <c r="EIS135" s="409"/>
      <c r="EIT135" s="409"/>
      <c r="EIU135" s="409"/>
      <c r="EIV135" s="409"/>
      <c r="EIW135" s="409"/>
      <c r="EIX135" s="409"/>
      <c r="EIY135" s="409"/>
      <c r="EIZ135" s="409"/>
      <c r="EJA135" s="409"/>
      <c r="EJB135" s="409"/>
      <c r="EJC135" s="409"/>
      <c r="EJD135" s="409"/>
      <c r="EJE135" s="409"/>
      <c r="EJF135" s="409"/>
      <c r="EJG135" s="409"/>
      <c r="EJH135" s="409"/>
      <c r="EJI135" s="409"/>
      <c r="EJJ135" s="409"/>
      <c r="EJK135" s="409"/>
      <c r="EJL135" s="409"/>
      <c r="EJM135" s="409"/>
      <c r="EJN135" s="409"/>
      <c r="EJO135" s="409"/>
      <c r="EJP135" s="409"/>
      <c r="EJQ135" s="409"/>
      <c r="EJR135" s="409"/>
      <c r="EJS135" s="409"/>
      <c r="EJT135" s="409"/>
      <c r="EJU135" s="409"/>
      <c r="EJV135" s="409"/>
      <c r="EJW135" s="409"/>
      <c r="EJX135" s="409"/>
      <c r="EJY135" s="409"/>
      <c r="EJZ135" s="409"/>
      <c r="EKA135" s="409"/>
      <c r="EKB135" s="409"/>
      <c r="EKC135" s="409"/>
      <c r="EKD135" s="409"/>
      <c r="EKE135" s="409"/>
      <c r="EKF135" s="409"/>
      <c r="EKG135" s="409"/>
      <c r="EKH135" s="409"/>
      <c r="EKI135" s="409"/>
      <c r="EKJ135" s="409"/>
      <c r="EKK135" s="409"/>
      <c r="EKL135" s="409"/>
      <c r="EKM135" s="409"/>
      <c r="EKN135" s="409"/>
      <c r="EKO135" s="409"/>
      <c r="EKP135" s="409"/>
      <c r="EKQ135" s="409"/>
      <c r="EKR135" s="409"/>
      <c r="EKS135" s="409"/>
      <c r="EKT135" s="409"/>
      <c r="EKU135" s="409"/>
      <c r="EKV135" s="409"/>
      <c r="EKW135" s="409"/>
      <c r="EKX135" s="409"/>
      <c r="EKY135" s="409"/>
      <c r="EKZ135" s="409"/>
      <c r="ELA135" s="409"/>
      <c r="ELB135" s="409"/>
      <c r="ELC135" s="409"/>
      <c r="ELD135" s="409"/>
      <c r="ELE135" s="409"/>
      <c r="ELF135" s="409"/>
      <c r="ELG135" s="409"/>
      <c r="ELH135" s="409"/>
      <c r="ELI135" s="409"/>
      <c r="ELJ135" s="409"/>
      <c r="ELK135" s="409"/>
      <c r="ELL135" s="409"/>
      <c r="ELM135" s="409"/>
      <c r="ELN135" s="409"/>
      <c r="ELO135" s="409"/>
      <c r="ELP135" s="409"/>
      <c r="ELQ135" s="409"/>
      <c r="ELR135" s="409"/>
      <c r="ELS135" s="409"/>
      <c r="ELT135" s="409"/>
      <c r="ELU135" s="409"/>
      <c r="ELV135" s="409"/>
      <c r="ELW135" s="409"/>
      <c r="ELX135" s="409"/>
      <c r="ELY135" s="409"/>
      <c r="ELZ135" s="409"/>
      <c r="EMA135" s="409"/>
      <c r="EMB135" s="409"/>
      <c r="EMC135" s="409"/>
      <c r="EMD135" s="409"/>
      <c r="EME135" s="409"/>
      <c r="EMF135" s="409"/>
      <c r="EMG135" s="409"/>
      <c r="EMH135" s="409"/>
      <c r="EMI135" s="409"/>
      <c r="EMJ135" s="409"/>
      <c r="EMK135" s="409"/>
      <c r="EML135" s="409"/>
      <c r="EMM135" s="409"/>
      <c r="EMN135" s="409"/>
      <c r="EMO135" s="409"/>
      <c r="EMP135" s="409"/>
      <c r="EMQ135" s="409"/>
      <c r="EMR135" s="409"/>
      <c r="EMS135" s="409"/>
      <c r="EMT135" s="409"/>
      <c r="EMU135" s="409"/>
      <c r="EMV135" s="409"/>
      <c r="EMW135" s="409"/>
      <c r="EMX135" s="409"/>
      <c r="EMY135" s="409"/>
      <c r="EMZ135" s="409"/>
      <c r="ENA135" s="409"/>
      <c r="ENB135" s="409"/>
      <c r="ENC135" s="409"/>
      <c r="END135" s="409"/>
      <c r="ENE135" s="409"/>
      <c r="ENF135" s="409"/>
      <c r="ENG135" s="409"/>
      <c r="ENH135" s="409"/>
      <c r="ENI135" s="409"/>
      <c r="ENJ135" s="409"/>
      <c r="ENK135" s="409"/>
      <c r="ENL135" s="409"/>
      <c r="ENM135" s="409"/>
      <c r="ENN135" s="409"/>
      <c r="ENO135" s="409"/>
      <c r="ENP135" s="409"/>
      <c r="ENQ135" s="409"/>
      <c r="ENR135" s="409"/>
      <c r="ENS135" s="409"/>
      <c r="ENT135" s="409"/>
      <c r="ENU135" s="409"/>
      <c r="ENV135" s="409"/>
      <c r="ENW135" s="409"/>
      <c r="ENX135" s="409"/>
      <c r="ENY135" s="409"/>
      <c r="ENZ135" s="409"/>
      <c r="EOA135" s="409"/>
      <c r="EOB135" s="409"/>
      <c r="EOC135" s="409"/>
      <c r="EOD135" s="409"/>
      <c r="EOE135" s="409"/>
      <c r="EOF135" s="409"/>
      <c r="EOG135" s="409"/>
      <c r="EOH135" s="409"/>
      <c r="EOI135" s="409"/>
      <c r="EOJ135" s="409"/>
      <c r="EOK135" s="409"/>
      <c r="EOL135" s="409"/>
      <c r="EOM135" s="409"/>
      <c r="EON135" s="409"/>
      <c r="EOO135" s="409"/>
      <c r="EOP135" s="409"/>
      <c r="EOQ135" s="409"/>
      <c r="EOR135" s="409"/>
      <c r="EOS135" s="409"/>
      <c r="EOT135" s="409"/>
      <c r="EOU135" s="409"/>
      <c r="EOV135" s="409"/>
      <c r="EOW135" s="409"/>
      <c r="EOX135" s="409"/>
      <c r="EOY135" s="409"/>
      <c r="EOZ135" s="409"/>
      <c r="EPA135" s="409"/>
      <c r="EPB135" s="409"/>
      <c r="EPC135" s="409"/>
      <c r="EPD135" s="409"/>
      <c r="EPE135" s="409"/>
      <c r="EPF135" s="409"/>
      <c r="EPG135" s="409"/>
      <c r="EPH135" s="409"/>
      <c r="EPI135" s="409"/>
      <c r="EPJ135" s="409"/>
      <c r="EPK135" s="409"/>
      <c r="EPL135" s="409"/>
      <c r="EPM135" s="409"/>
      <c r="EPN135" s="409"/>
      <c r="EPO135" s="409"/>
      <c r="EPP135" s="409"/>
      <c r="EPQ135" s="409"/>
      <c r="EPR135" s="409"/>
      <c r="EPS135" s="409"/>
      <c r="EPT135" s="409"/>
      <c r="EPU135" s="409"/>
      <c r="EPV135" s="409"/>
      <c r="EPW135" s="409"/>
      <c r="EPX135" s="409"/>
      <c r="EPY135" s="409"/>
      <c r="EPZ135" s="409"/>
      <c r="EQA135" s="409"/>
      <c r="EQB135" s="409"/>
      <c r="EQC135" s="409"/>
      <c r="EQD135" s="409"/>
      <c r="EQE135" s="409"/>
      <c r="EQF135" s="409"/>
      <c r="EQG135" s="409"/>
      <c r="EQH135" s="409"/>
      <c r="EQI135" s="409"/>
      <c r="EQJ135" s="409"/>
      <c r="EQK135" s="409"/>
      <c r="EQL135" s="409"/>
      <c r="EQM135" s="409"/>
      <c r="EQN135" s="409"/>
      <c r="EQO135" s="409"/>
      <c r="EQP135" s="409"/>
      <c r="EQQ135" s="409"/>
      <c r="EQR135" s="409"/>
      <c r="EQS135" s="409"/>
      <c r="EQT135" s="409"/>
      <c r="EQU135" s="409"/>
      <c r="EQV135" s="409"/>
      <c r="EQW135" s="409"/>
      <c r="EQX135" s="409"/>
      <c r="EQY135" s="409"/>
      <c r="EQZ135" s="409"/>
      <c r="ERA135" s="409"/>
      <c r="ERB135" s="409"/>
      <c r="ERC135" s="409"/>
      <c r="ERD135" s="409"/>
      <c r="ERE135" s="409"/>
      <c r="ERF135" s="409"/>
      <c r="ERG135" s="409"/>
      <c r="ERH135" s="409"/>
      <c r="ERI135" s="409"/>
      <c r="ERJ135" s="409"/>
      <c r="ERK135" s="409"/>
      <c r="ERL135" s="409"/>
      <c r="ERM135" s="409"/>
      <c r="ERN135" s="409"/>
      <c r="ERO135" s="409"/>
      <c r="ERP135" s="409"/>
      <c r="ERQ135" s="409"/>
      <c r="ERR135" s="409"/>
      <c r="ERS135" s="409"/>
      <c r="ERT135" s="409"/>
      <c r="ERU135" s="409"/>
      <c r="ERV135" s="409"/>
      <c r="ERW135" s="409"/>
      <c r="ERX135" s="409"/>
      <c r="ERY135" s="409"/>
      <c r="ERZ135" s="409"/>
      <c r="ESA135" s="409"/>
      <c r="ESB135" s="409"/>
      <c r="ESC135" s="409"/>
      <c r="ESD135" s="409"/>
      <c r="ESE135" s="409"/>
      <c r="ESF135" s="409"/>
      <c r="ESG135" s="409"/>
      <c r="ESH135" s="409"/>
      <c r="ESI135" s="409"/>
      <c r="ESJ135" s="409"/>
      <c r="ESK135" s="409"/>
      <c r="ESL135" s="409"/>
      <c r="ESM135" s="409"/>
      <c r="ESN135" s="409"/>
      <c r="ESO135" s="409"/>
      <c r="ESP135" s="409"/>
      <c r="ESQ135" s="409"/>
      <c r="ESR135" s="409"/>
      <c r="ESS135" s="409"/>
      <c r="EST135" s="409"/>
      <c r="ESU135" s="409"/>
      <c r="ESV135" s="409"/>
      <c r="ESW135" s="409"/>
      <c r="ESX135" s="409"/>
      <c r="ESY135" s="409"/>
      <c r="ESZ135" s="409"/>
      <c r="ETA135" s="409"/>
      <c r="ETB135" s="409"/>
      <c r="ETC135" s="409"/>
      <c r="ETD135" s="409"/>
      <c r="ETE135" s="409"/>
      <c r="ETF135" s="409"/>
      <c r="ETG135" s="409"/>
      <c r="ETH135" s="409"/>
      <c r="ETI135" s="409"/>
      <c r="ETJ135" s="409"/>
      <c r="ETK135" s="409"/>
      <c r="ETL135" s="409"/>
      <c r="ETM135" s="409"/>
      <c r="ETN135" s="409"/>
      <c r="ETO135" s="409"/>
      <c r="ETP135" s="409"/>
      <c r="ETQ135" s="409"/>
      <c r="ETR135" s="409"/>
      <c r="ETS135" s="409"/>
      <c r="ETT135" s="409"/>
      <c r="ETU135" s="409"/>
      <c r="ETV135" s="409"/>
      <c r="ETW135" s="409"/>
      <c r="ETX135" s="409"/>
      <c r="ETY135" s="409"/>
      <c r="ETZ135" s="409"/>
      <c r="EUA135" s="409"/>
      <c r="EUB135" s="409"/>
      <c r="EUC135" s="409"/>
      <c r="EUD135" s="409"/>
      <c r="EUE135" s="409"/>
      <c r="EUF135" s="409"/>
      <c r="EUG135" s="409"/>
      <c r="EUH135" s="409"/>
      <c r="EUI135" s="409"/>
      <c r="EUJ135" s="409"/>
      <c r="EUK135" s="409"/>
      <c r="EUL135" s="409"/>
      <c r="EUM135" s="409"/>
      <c r="EUN135" s="409"/>
      <c r="EUO135" s="409"/>
      <c r="EUP135" s="409"/>
      <c r="EUQ135" s="409"/>
      <c r="EUR135" s="409"/>
      <c r="EUS135" s="409"/>
      <c r="EUT135" s="409"/>
      <c r="EUU135" s="409"/>
      <c r="EUV135" s="409"/>
      <c r="EUW135" s="409"/>
      <c r="EUX135" s="409"/>
      <c r="EUY135" s="409"/>
      <c r="EUZ135" s="409"/>
      <c r="EVA135" s="409"/>
      <c r="EVB135" s="409"/>
      <c r="EVC135" s="409"/>
      <c r="EVD135" s="409"/>
      <c r="EVE135" s="409"/>
      <c r="EVF135" s="409"/>
      <c r="EVG135" s="409"/>
      <c r="EVH135" s="409"/>
      <c r="EVI135" s="409"/>
      <c r="EVJ135" s="409"/>
      <c r="EVK135" s="409"/>
      <c r="EVL135" s="409"/>
      <c r="EVM135" s="409"/>
      <c r="EVN135" s="409"/>
      <c r="EVO135" s="409"/>
      <c r="EVP135" s="409"/>
      <c r="EVQ135" s="409"/>
      <c r="EVR135" s="409"/>
      <c r="EVS135" s="409"/>
      <c r="EVT135" s="409"/>
      <c r="EVU135" s="409"/>
      <c r="EVV135" s="409"/>
      <c r="EVW135" s="409"/>
      <c r="EVX135" s="409"/>
      <c r="EVY135" s="409"/>
      <c r="EVZ135" s="409"/>
      <c r="EWA135" s="409"/>
      <c r="EWB135" s="409"/>
      <c r="EWC135" s="409"/>
      <c r="EWD135" s="409"/>
      <c r="EWE135" s="409"/>
      <c r="EWF135" s="409"/>
      <c r="EWG135" s="409"/>
      <c r="EWH135" s="409"/>
      <c r="EWI135" s="409"/>
      <c r="EWJ135" s="409"/>
      <c r="EWK135" s="409"/>
      <c r="EWL135" s="409"/>
      <c r="EWM135" s="409"/>
      <c r="EWN135" s="409"/>
      <c r="EWO135" s="409"/>
      <c r="EWP135" s="409"/>
      <c r="EWQ135" s="409"/>
      <c r="EWR135" s="409"/>
      <c r="EWS135" s="409"/>
      <c r="EWT135" s="409"/>
      <c r="EWU135" s="409"/>
      <c r="EWV135" s="409"/>
      <c r="EWW135" s="409"/>
      <c r="EWX135" s="409"/>
      <c r="EWY135" s="409"/>
      <c r="EWZ135" s="409"/>
      <c r="EXA135" s="409"/>
      <c r="EXB135" s="409"/>
      <c r="EXC135" s="409"/>
      <c r="EXD135" s="409"/>
      <c r="EXE135" s="409"/>
      <c r="EXF135" s="409"/>
      <c r="EXG135" s="409"/>
      <c r="EXH135" s="409"/>
      <c r="EXI135" s="409"/>
      <c r="EXJ135" s="409"/>
      <c r="EXK135" s="409"/>
      <c r="EXL135" s="409"/>
      <c r="EXM135" s="409"/>
      <c r="EXN135" s="409"/>
      <c r="EXO135" s="409"/>
      <c r="EXP135" s="409"/>
      <c r="EXQ135" s="409"/>
      <c r="EXR135" s="409"/>
      <c r="EXS135" s="409"/>
      <c r="EXT135" s="409"/>
      <c r="EXU135" s="409"/>
      <c r="EXV135" s="409"/>
      <c r="EXW135" s="409"/>
      <c r="EXX135" s="409"/>
      <c r="EXY135" s="409"/>
      <c r="EXZ135" s="409"/>
      <c r="EYA135" s="409"/>
      <c r="EYB135" s="409"/>
      <c r="EYC135" s="409"/>
      <c r="EYD135" s="409"/>
      <c r="EYE135" s="409"/>
      <c r="EYF135" s="409"/>
      <c r="EYG135" s="409"/>
      <c r="EYH135" s="409"/>
      <c r="EYI135" s="409"/>
      <c r="EYJ135" s="409"/>
      <c r="EYK135" s="409"/>
      <c r="EYL135" s="409"/>
      <c r="EYM135" s="409"/>
      <c r="EYN135" s="409"/>
      <c r="EYO135" s="409"/>
      <c r="EYP135" s="409"/>
      <c r="EYQ135" s="409"/>
      <c r="EYR135" s="409"/>
      <c r="EYS135" s="409"/>
      <c r="EYT135" s="409"/>
      <c r="EYU135" s="409"/>
      <c r="EYV135" s="409"/>
      <c r="EYW135" s="409"/>
      <c r="EYX135" s="409"/>
      <c r="EYY135" s="409"/>
      <c r="EYZ135" s="409"/>
      <c r="EZA135" s="409"/>
      <c r="EZB135" s="409"/>
      <c r="EZC135" s="409"/>
      <c r="EZD135" s="409"/>
      <c r="EZE135" s="409"/>
      <c r="EZF135" s="409"/>
      <c r="EZG135" s="409"/>
      <c r="EZH135" s="409"/>
      <c r="EZI135" s="409"/>
      <c r="EZJ135" s="409"/>
      <c r="EZK135" s="409"/>
      <c r="EZL135" s="409"/>
      <c r="EZM135" s="409"/>
      <c r="EZN135" s="409"/>
      <c r="EZO135" s="409"/>
      <c r="EZP135" s="409"/>
      <c r="EZQ135" s="409"/>
      <c r="EZR135" s="409"/>
      <c r="EZS135" s="409"/>
      <c r="EZT135" s="409"/>
      <c r="EZU135" s="409"/>
      <c r="EZV135" s="409"/>
      <c r="EZW135" s="409"/>
      <c r="EZX135" s="409"/>
      <c r="EZY135" s="409"/>
      <c r="EZZ135" s="409"/>
      <c r="FAA135" s="409"/>
      <c r="FAB135" s="409"/>
      <c r="FAC135" s="409"/>
      <c r="FAD135" s="409"/>
      <c r="FAE135" s="409"/>
      <c r="FAF135" s="409"/>
      <c r="FAG135" s="409"/>
      <c r="FAH135" s="409"/>
      <c r="FAI135" s="409"/>
      <c r="FAJ135" s="409"/>
      <c r="FAK135" s="409"/>
      <c r="FAL135" s="409"/>
      <c r="FAM135" s="409"/>
      <c r="FAN135" s="409"/>
      <c r="FAO135" s="409"/>
      <c r="FAP135" s="409"/>
      <c r="FAQ135" s="409"/>
      <c r="FAR135" s="409"/>
      <c r="FAS135" s="409"/>
      <c r="FAT135" s="409"/>
      <c r="FAU135" s="409"/>
      <c r="FAV135" s="409"/>
      <c r="FAW135" s="409"/>
      <c r="FAX135" s="409"/>
      <c r="FAY135" s="409"/>
      <c r="FAZ135" s="409"/>
      <c r="FBA135" s="409"/>
      <c r="FBB135" s="409"/>
      <c r="FBC135" s="409"/>
      <c r="FBD135" s="409"/>
      <c r="FBE135" s="409"/>
      <c r="FBF135" s="409"/>
      <c r="FBG135" s="409"/>
      <c r="FBH135" s="409"/>
      <c r="FBI135" s="409"/>
      <c r="FBJ135" s="409"/>
      <c r="FBK135" s="409"/>
      <c r="FBL135" s="409"/>
      <c r="FBM135" s="409"/>
      <c r="FBN135" s="409"/>
      <c r="FBO135" s="409"/>
      <c r="FBP135" s="409"/>
      <c r="FBQ135" s="409"/>
      <c r="FBR135" s="409"/>
      <c r="FBS135" s="409"/>
      <c r="FBT135" s="409"/>
      <c r="FBU135" s="409"/>
      <c r="FBV135" s="409"/>
      <c r="FBW135" s="409"/>
      <c r="FBX135" s="409"/>
      <c r="FBY135" s="409"/>
      <c r="FBZ135" s="409"/>
      <c r="FCA135" s="409"/>
      <c r="FCB135" s="409"/>
      <c r="FCC135" s="409"/>
      <c r="FCD135" s="409"/>
      <c r="FCE135" s="409"/>
      <c r="FCF135" s="409"/>
      <c r="FCG135" s="409"/>
      <c r="FCH135" s="409"/>
      <c r="FCI135" s="409"/>
      <c r="FCJ135" s="409"/>
      <c r="FCK135" s="409"/>
      <c r="FCL135" s="409"/>
      <c r="FCM135" s="409"/>
      <c r="FCN135" s="409"/>
      <c r="FCO135" s="409"/>
      <c r="FCP135" s="409"/>
      <c r="FCQ135" s="409"/>
      <c r="FCR135" s="409"/>
      <c r="FCS135" s="409"/>
      <c r="FCT135" s="409"/>
      <c r="FCU135" s="409"/>
      <c r="FCV135" s="409"/>
      <c r="FCW135" s="409"/>
      <c r="FCX135" s="409"/>
      <c r="FCY135" s="409"/>
      <c r="FCZ135" s="409"/>
      <c r="FDA135" s="409"/>
      <c r="FDB135" s="409"/>
      <c r="FDC135" s="409"/>
      <c r="FDD135" s="409"/>
      <c r="FDE135" s="409"/>
      <c r="FDF135" s="409"/>
      <c r="FDG135" s="409"/>
      <c r="FDH135" s="409"/>
      <c r="FDI135" s="409"/>
      <c r="FDJ135" s="409"/>
      <c r="FDK135" s="409"/>
      <c r="FDL135" s="409"/>
      <c r="FDM135" s="409"/>
      <c r="FDN135" s="409"/>
      <c r="FDO135" s="409"/>
      <c r="FDP135" s="409"/>
      <c r="FDQ135" s="409"/>
      <c r="FDR135" s="409"/>
      <c r="FDS135" s="409"/>
      <c r="FDT135" s="409"/>
      <c r="FDU135" s="409"/>
      <c r="FDV135" s="409"/>
      <c r="FDW135" s="409"/>
      <c r="FDX135" s="409"/>
      <c r="FDY135" s="409"/>
      <c r="FDZ135" s="409"/>
      <c r="FEA135" s="409"/>
      <c r="FEB135" s="409"/>
      <c r="FEC135" s="409"/>
      <c r="FED135" s="409"/>
      <c r="FEE135" s="409"/>
      <c r="FEF135" s="409"/>
      <c r="FEG135" s="409"/>
      <c r="FEH135" s="409"/>
      <c r="FEI135" s="409"/>
      <c r="FEJ135" s="409"/>
      <c r="FEK135" s="409"/>
      <c r="FEL135" s="409"/>
      <c r="FEM135" s="409"/>
      <c r="FEN135" s="409"/>
      <c r="FEO135" s="409"/>
      <c r="FEP135" s="409"/>
      <c r="FEQ135" s="409"/>
      <c r="FER135" s="409"/>
      <c r="FES135" s="409"/>
      <c r="FET135" s="409"/>
      <c r="FEU135" s="409"/>
      <c r="FEV135" s="409"/>
      <c r="FEW135" s="409"/>
      <c r="FEX135" s="409"/>
      <c r="FEY135" s="409"/>
      <c r="FEZ135" s="409"/>
      <c r="FFA135" s="409"/>
      <c r="FFB135" s="409"/>
      <c r="FFC135" s="409"/>
      <c r="FFD135" s="409"/>
      <c r="FFE135" s="409"/>
      <c r="FFF135" s="409"/>
      <c r="FFG135" s="409"/>
      <c r="FFH135" s="409"/>
      <c r="FFI135" s="409"/>
      <c r="FFJ135" s="409"/>
      <c r="FFK135" s="409"/>
      <c r="FFL135" s="409"/>
      <c r="FFM135" s="409"/>
      <c r="FFN135" s="409"/>
      <c r="FFO135" s="409"/>
      <c r="FFP135" s="409"/>
      <c r="FFQ135" s="409"/>
      <c r="FFR135" s="409"/>
      <c r="FFS135" s="409"/>
      <c r="FFT135" s="409"/>
      <c r="FFU135" s="409"/>
      <c r="FFV135" s="409"/>
      <c r="FFW135" s="409"/>
      <c r="FFX135" s="409"/>
      <c r="FFY135" s="409"/>
      <c r="FFZ135" s="409"/>
      <c r="FGA135" s="409"/>
      <c r="FGB135" s="409"/>
      <c r="FGC135" s="409"/>
      <c r="FGD135" s="409"/>
      <c r="FGE135" s="409"/>
      <c r="FGF135" s="409"/>
      <c r="FGG135" s="409"/>
      <c r="FGH135" s="409"/>
      <c r="FGI135" s="409"/>
      <c r="FGJ135" s="409"/>
      <c r="FGK135" s="409"/>
      <c r="FGL135" s="409"/>
      <c r="FGM135" s="409"/>
      <c r="FGN135" s="409"/>
      <c r="FGO135" s="409"/>
      <c r="FGP135" s="409"/>
      <c r="FGQ135" s="409"/>
      <c r="FGR135" s="409"/>
      <c r="FGS135" s="409"/>
      <c r="FGT135" s="409"/>
      <c r="FGU135" s="409"/>
      <c r="FGV135" s="409"/>
      <c r="FGW135" s="409"/>
      <c r="FGX135" s="409"/>
      <c r="FGY135" s="409"/>
      <c r="FGZ135" s="409"/>
      <c r="FHA135" s="409"/>
      <c r="FHB135" s="409"/>
      <c r="FHC135" s="409"/>
      <c r="FHD135" s="409"/>
      <c r="FHE135" s="409"/>
      <c r="FHF135" s="409"/>
      <c r="FHG135" s="409"/>
      <c r="FHH135" s="409"/>
      <c r="FHI135" s="409"/>
      <c r="FHJ135" s="409"/>
      <c r="FHK135" s="409"/>
      <c r="FHL135" s="409"/>
      <c r="FHM135" s="409"/>
      <c r="FHN135" s="409"/>
      <c r="FHO135" s="409"/>
      <c r="FHP135" s="409"/>
      <c r="FHQ135" s="409"/>
      <c r="FHR135" s="409"/>
      <c r="FHS135" s="409"/>
      <c r="FHT135" s="409"/>
      <c r="FHU135" s="409"/>
      <c r="FHV135" s="409"/>
      <c r="FHW135" s="409"/>
      <c r="FHX135" s="409"/>
      <c r="FHY135" s="409"/>
      <c r="FHZ135" s="409"/>
      <c r="FIA135" s="409"/>
      <c r="FIB135" s="409"/>
      <c r="FIC135" s="409"/>
      <c r="FID135" s="409"/>
      <c r="FIE135" s="409"/>
      <c r="FIF135" s="409"/>
      <c r="FIG135" s="409"/>
      <c r="FIH135" s="409"/>
      <c r="FII135" s="409"/>
      <c r="FIJ135" s="409"/>
      <c r="FIK135" s="409"/>
      <c r="FIL135" s="409"/>
      <c r="FIM135" s="409"/>
      <c r="FIN135" s="409"/>
      <c r="FIO135" s="409"/>
      <c r="FIP135" s="409"/>
      <c r="FIQ135" s="409"/>
      <c r="FIR135" s="409"/>
      <c r="FIS135" s="409"/>
      <c r="FIT135" s="409"/>
      <c r="FIU135" s="409"/>
      <c r="FIV135" s="409"/>
      <c r="FIW135" s="409"/>
      <c r="FIX135" s="409"/>
      <c r="FIY135" s="409"/>
      <c r="FIZ135" s="409"/>
      <c r="FJA135" s="409"/>
      <c r="FJB135" s="409"/>
      <c r="FJC135" s="409"/>
      <c r="FJD135" s="409"/>
      <c r="FJE135" s="409"/>
      <c r="FJF135" s="409"/>
      <c r="FJG135" s="409"/>
      <c r="FJH135" s="409"/>
      <c r="FJI135" s="409"/>
      <c r="FJJ135" s="409"/>
      <c r="FJK135" s="409"/>
      <c r="FJL135" s="409"/>
      <c r="FJM135" s="409"/>
      <c r="FJN135" s="409"/>
      <c r="FJO135" s="409"/>
      <c r="FJP135" s="409"/>
      <c r="FJQ135" s="409"/>
      <c r="FJR135" s="409"/>
      <c r="FJS135" s="409"/>
      <c r="FJT135" s="409"/>
      <c r="FJU135" s="409"/>
      <c r="FJV135" s="409"/>
      <c r="FJW135" s="409"/>
      <c r="FJX135" s="409"/>
      <c r="FJY135" s="409"/>
      <c r="FJZ135" s="409"/>
      <c r="FKA135" s="409"/>
      <c r="FKB135" s="409"/>
      <c r="FKC135" s="409"/>
      <c r="FKD135" s="409"/>
      <c r="FKE135" s="409"/>
      <c r="FKF135" s="409"/>
      <c r="FKG135" s="409"/>
      <c r="FKH135" s="409"/>
      <c r="FKI135" s="409"/>
      <c r="FKJ135" s="409"/>
      <c r="FKK135" s="409"/>
      <c r="FKL135" s="409"/>
      <c r="FKM135" s="409"/>
      <c r="FKN135" s="409"/>
      <c r="FKO135" s="409"/>
      <c r="FKP135" s="409"/>
      <c r="FKQ135" s="409"/>
      <c r="FKR135" s="409"/>
      <c r="FKS135" s="409"/>
      <c r="FKT135" s="409"/>
      <c r="FKU135" s="409"/>
      <c r="FKV135" s="409"/>
      <c r="FKW135" s="409"/>
      <c r="FKX135" s="409"/>
      <c r="FKY135" s="409"/>
      <c r="FKZ135" s="409"/>
      <c r="FLA135" s="409"/>
      <c r="FLB135" s="409"/>
      <c r="FLC135" s="409"/>
      <c r="FLD135" s="409"/>
      <c r="FLE135" s="409"/>
      <c r="FLF135" s="409"/>
      <c r="FLG135" s="409"/>
      <c r="FLH135" s="409"/>
      <c r="FLI135" s="409"/>
      <c r="FLJ135" s="409"/>
      <c r="FLK135" s="409"/>
      <c r="FLL135" s="409"/>
      <c r="FLM135" s="409"/>
      <c r="FLN135" s="409"/>
      <c r="FLO135" s="409"/>
      <c r="FLP135" s="409"/>
      <c r="FLQ135" s="409"/>
      <c r="FLR135" s="409"/>
      <c r="FLS135" s="409"/>
      <c r="FLT135" s="409"/>
      <c r="FLU135" s="409"/>
      <c r="FLV135" s="409"/>
      <c r="FLW135" s="409"/>
      <c r="FLX135" s="409"/>
      <c r="FLY135" s="409"/>
      <c r="FLZ135" s="409"/>
      <c r="FMA135" s="409"/>
      <c r="FMB135" s="409"/>
      <c r="FMC135" s="409"/>
      <c r="FMD135" s="409"/>
      <c r="FME135" s="409"/>
      <c r="FMF135" s="409"/>
      <c r="FMG135" s="409"/>
      <c r="FMH135" s="409"/>
      <c r="FMI135" s="409"/>
      <c r="FMJ135" s="409"/>
      <c r="FMK135" s="409"/>
      <c r="FML135" s="409"/>
      <c r="FMM135" s="409"/>
      <c r="FMN135" s="409"/>
      <c r="FMO135" s="409"/>
      <c r="FMP135" s="409"/>
      <c r="FMQ135" s="409"/>
      <c r="FMR135" s="409"/>
      <c r="FMS135" s="409"/>
      <c r="FMT135" s="409"/>
      <c r="FMU135" s="409"/>
      <c r="FMV135" s="409"/>
      <c r="FMW135" s="409"/>
      <c r="FMX135" s="409"/>
      <c r="FMY135" s="409"/>
      <c r="FMZ135" s="409"/>
      <c r="FNA135" s="409"/>
      <c r="FNB135" s="409"/>
      <c r="FNC135" s="409"/>
      <c r="FND135" s="409"/>
      <c r="FNE135" s="409"/>
      <c r="FNF135" s="409"/>
      <c r="FNG135" s="409"/>
      <c r="FNH135" s="409"/>
      <c r="FNI135" s="409"/>
      <c r="FNJ135" s="409"/>
      <c r="FNK135" s="409"/>
      <c r="FNL135" s="409"/>
      <c r="FNM135" s="409"/>
      <c r="FNN135" s="409"/>
      <c r="FNO135" s="409"/>
      <c r="FNP135" s="409"/>
      <c r="FNQ135" s="409"/>
      <c r="FNR135" s="409"/>
      <c r="FNS135" s="409"/>
      <c r="FNT135" s="409"/>
      <c r="FNU135" s="409"/>
      <c r="FNV135" s="409"/>
      <c r="FNW135" s="409"/>
      <c r="FNX135" s="409"/>
      <c r="FNY135" s="409"/>
      <c r="FNZ135" s="409"/>
      <c r="FOA135" s="409"/>
      <c r="FOB135" s="409"/>
      <c r="FOC135" s="409"/>
      <c r="FOD135" s="409"/>
      <c r="FOE135" s="409"/>
      <c r="FOF135" s="409"/>
      <c r="FOG135" s="409"/>
      <c r="FOH135" s="409"/>
      <c r="FOI135" s="409"/>
      <c r="FOJ135" s="409"/>
      <c r="FOK135" s="409"/>
      <c r="FOL135" s="409"/>
      <c r="FOM135" s="409"/>
      <c r="FON135" s="409"/>
      <c r="FOO135" s="409"/>
      <c r="FOP135" s="409"/>
      <c r="FOQ135" s="409"/>
      <c r="FOR135" s="409"/>
      <c r="FOS135" s="409"/>
      <c r="FOT135" s="409"/>
      <c r="FOU135" s="409"/>
      <c r="FOV135" s="409"/>
      <c r="FOW135" s="409"/>
      <c r="FOX135" s="409"/>
      <c r="FOY135" s="409"/>
      <c r="FOZ135" s="409"/>
      <c r="FPA135" s="409"/>
      <c r="FPB135" s="409"/>
      <c r="FPC135" s="409"/>
      <c r="FPD135" s="409"/>
      <c r="FPE135" s="409"/>
      <c r="FPF135" s="409"/>
      <c r="FPG135" s="409"/>
      <c r="FPH135" s="409"/>
      <c r="FPI135" s="409"/>
      <c r="FPJ135" s="409"/>
      <c r="FPK135" s="409"/>
      <c r="FPL135" s="409"/>
      <c r="FPM135" s="409"/>
      <c r="FPN135" s="409"/>
      <c r="FPO135" s="409"/>
      <c r="FPP135" s="409"/>
      <c r="FPQ135" s="409"/>
      <c r="FPR135" s="409"/>
      <c r="FPS135" s="409"/>
      <c r="FPT135" s="409"/>
      <c r="FPU135" s="409"/>
      <c r="FPV135" s="409"/>
      <c r="FPW135" s="409"/>
      <c r="FPX135" s="409"/>
      <c r="FPY135" s="409"/>
      <c r="FPZ135" s="409"/>
      <c r="FQA135" s="409"/>
      <c r="FQB135" s="409"/>
      <c r="FQC135" s="409"/>
      <c r="FQD135" s="409"/>
      <c r="FQE135" s="409"/>
      <c r="FQF135" s="409"/>
      <c r="FQG135" s="409"/>
      <c r="FQH135" s="409"/>
      <c r="FQI135" s="409"/>
      <c r="FQJ135" s="409"/>
      <c r="FQK135" s="409"/>
      <c r="FQL135" s="409"/>
      <c r="FQM135" s="409"/>
      <c r="FQN135" s="409"/>
      <c r="FQO135" s="409"/>
      <c r="FQP135" s="409"/>
      <c r="FQQ135" s="409"/>
      <c r="FQR135" s="409"/>
      <c r="FQS135" s="409"/>
      <c r="FQT135" s="409"/>
      <c r="FQU135" s="409"/>
      <c r="FQV135" s="409"/>
      <c r="FQW135" s="409"/>
      <c r="FQX135" s="409"/>
      <c r="FQY135" s="409"/>
      <c r="FQZ135" s="409"/>
      <c r="FRA135" s="409"/>
      <c r="FRB135" s="409"/>
      <c r="FRC135" s="409"/>
      <c r="FRD135" s="409"/>
      <c r="FRE135" s="409"/>
      <c r="FRF135" s="409"/>
      <c r="FRG135" s="409"/>
      <c r="FRH135" s="409"/>
      <c r="FRI135" s="409"/>
      <c r="FRJ135" s="409"/>
      <c r="FRK135" s="409"/>
      <c r="FRL135" s="409"/>
      <c r="FRM135" s="409"/>
      <c r="FRN135" s="409"/>
      <c r="FRO135" s="409"/>
      <c r="FRP135" s="409"/>
      <c r="FRQ135" s="409"/>
      <c r="FRR135" s="409"/>
      <c r="FRS135" s="409"/>
      <c r="FRT135" s="409"/>
      <c r="FRU135" s="409"/>
      <c r="FRV135" s="409"/>
      <c r="FRW135" s="409"/>
      <c r="FRX135" s="409"/>
      <c r="FRY135" s="409"/>
      <c r="FRZ135" s="409"/>
      <c r="FSA135" s="409"/>
      <c r="FSB135" s="409"/>
      <c r="FSC135" s="409"/>
      <c r="FSD135" s="409"/>
      <c r="FSE135" s="409"/>
      <c r="FSF135" s="409"/>
      <c r="FSG135" s="409"/>
      <c r="FSH135" s="409"/>
      <c r="FSI135" s="409"/>
      <c r="FSJ135" s="409"/>
      <c r="FSK135" s="409"/>
      <c r="FSL135" s="409"/>
      <c r="FSM135" s="409"/>
      <c r="FSN135" s="409"/>
      <c r="FSO135" s="409"/>
      <c r="FSP135" s="409"/>
      <c r="FSQ135" s="409"/>
      <c r="FSR135" s="409"/>
      <c r="FSS135" s="409"/>
      <c r="FST135" s="409"/>
      <c r="FSU135" s="409"/>
      <c r="FSV135" s="409"/>
      <c r="FSW135" s="409"/>
      <c r="FSX135" s="409"/>
      <c r="FSY135" s="409"/>
      <c r="FSZ135" s="409"/>
      <c r="FTA135" s="409"/>
      <c r="FTB135" s="409"/>
      <c r="FTC135" s="409"/>
      <c r="FTD135" s="409"/>
      <c r="FTE135" s="409"/>
      <c r="FTF135" s="409"/>
      <c r="FTG135" s="409"/>
      <c r="FTH135" s="409"/>
      <c r="FTI135" s="409"/>
      <c r="FTJ135" s="409"/>
      <c r="FTK135" s="409"/>
      <c r="FTL135" s="409"/>
      <c r="FTM135" s="409"/>
      <c r="FTN135" s="409"/>
      <c r="FTO135" s="409"/>
      <c r="FTP135" s="409"/>
      <c r="FTQ135" s="409"/>
      <c r="FTR135" s="409"/>
      <c r="FTS135" s="409"/>
      <c r="FTT135" s="409"/>
      <c r="FTU135" s="409"/>
      <c r="FTV135" s="409"/>
      <c r="FTW135" s="409"/>
      <c r="FTX135" s="409"/>
      <c r="FTY135" s="409"/>
      <c r="FTZ135" s="409"/>
      <c r="FUA135" s="409"/>
      <c r="FUB135" s="409"/>
      <c r="FUC135" s="409"/>
      <c r="FUD135" s="409"/>
      <c r="FUE135" s="409"/>
      <c r="FUF135" s="409"/>
      <c r="FUG135" s="409"/>
      <c r="FUH135" s="409"/>
      <c r="FUI135" s="409"/>
      <c r="FUJ135" s="409"/>
      <c r="FUK135" s="409"/>
      <c r="FUL135" s="409"/>
      <c r="FUM135" s="409"/>
      <c r="FUN135" s="409"/>
      <c r="FUO135" s="409"/>
      <c r="FUP135" s="409"/>
      <c r="FUQ135" s="409"/>
      <c r="FUR135" s="409"/>
      <c r="FUS135" s="409"/>
      <c r="FUT135" s="409"/>
      <c r="FUU135" s="409"/>
      <c r="FUV135" s="409"/>
      <c r="FUW135" s="409"/>
      <c r="FUX135" s="409"/>
      <c r="FUY135" s="409"/>
      <c r="FUZ135" s="409"/>
      <c r="FVA135" s="409"/>
      <c r="FVB135" s="409"/>
      <c r="FVC135" s="409"/>
      <c r="FVD135" s="409"/>
      <c r="FVE135" s="409"/>
      <c r="FVF135" s="409"/>
      <c r="FVG135" s="409"/>
      <c r="FVH135" s="409"/>
      <c r="FVI135" s="409"/>
      <c r="FVJ135" s="409"/>
      <c r="FVK135" s="409"/>
      <c r="FVL135" s="409"/>
      <c r="FVM135" s="409"/>
      <c r="FVN135" s="409"/>
      <c r="FVO135" s="409"/>
      <c r="FVP135" s="409"/>
      <c r="FVQ135" s="409"/>
      <c r="FVR135" s="409"/>
      <c r="FVS135" s="409"/>
      <c r="FVT135" s="409"/>
      <c r="FVU135" s="409"/>
      <c r="FVV135" s="409"/>
      <c r="FVW135" s="409"/>
      <c r="FVX135" s="409"/>
      <c r="FVY135" s="409"/>
      <c r="FVZ135" s="409"/>
      <c r="FWA135" s="409"/>
      <c r="FWB135" s="409"/>
      <c r="FWC135" s="409"/>
      <c r="FWD135" s="409"/>
      <c r="FWE135" s="409"/>
      <c r="FWF135" s="409"/>
      <c r="FWG135" s="409"/>
      <c r="FWH135" s="409"/>
      <c r="FWI135" s="409"/>
      <c r="FWJ135" s="409"/>
      <c r="FWK135" s="409"/>
      <c r="FWL135" s="409"/>
      <c r="FWM135" s="409"/>
      <c r="FWN135" s="409"/>
      <c r="FWO135" s="409"/>
      <c r="FWP135" s="409"/>
      <c r="FWQ135" s="409"/>
      <c r="FWR135" s="409"/>
      <c r="FWS135" s="409"/>
      <c r="FWT135" s="409"/>
      <c r="FWU135" s="409"/>
      <c r="FWV135" s="409"/>
      <c r="FWW135" s="409"/>
      <c r="FWX135" s="409"/>
      <c r="FWY135" s="409"/>
      <c r="FWZ135" s="409"/>
      <c r="FXA135" s="409"/>
      <c r="FXB135" s="409"/>
      <c r="FXC135" s="409"/>
      <c r="FXD135" s="409"/>
      <c r="FXE135" s="409"/>
      <c r="FXF135" s="409"/>
      <c r="FXG135" s="409"/>
      <c r="FXH135" s="409"/>
      <c r="FXI135" s="409"/>
      <c r="FXJ135" s="409"/>
      <c r="FXK135" s="409"/>
      <c r="FXL135" s="409"/>
      <c r="FXM135" s="409"/>
      <c r="FXN135" s="409"/>
      <c r="FXO135" s="409"/>
      <c r="FXP135" s="409"/>
      <c r="FXQ135" s="409"/>
      <c r="FXR135" s="409"/>
      <c r="FXS135" s="409"/>
      <c r="FXT135" s="409"/>
      <c r="FXU135" s="409"/>
      <c r="FXV135" s="409"/>
      <c r="FXW135" s="409"/>
      <c r="FXX135" s="409"/>
      <c r="FXY135" s="409"/>
      <c r="FXZ135" s="409"/>
      <c r="FYA135" s="409"/>
      <c r="FYB135" s="409"/>
      <c r="FYC135" s="409"/>
      <c r="FYD135" s="409"/>
      <c r="FYE135" s="409"/>
      <c r="FYF135" s="409"/>
      <c r="FYG135" s="409"/>
      <c r="FYH135" s="409"/>
      <c r="FYI135" s="409"/>
      <c r="FYJ135" s="409"/>
      <c r="FYK135" s="409"/>
      <c r="FYL135" s="409"/>
      <c r="FYM135" s="409"/>
      <c r="FYN135" s="409"/>
      <c r="FYO135" s="409"/>
      <c r="FYP135" s="409"/>
      <c r="FYQ135" s="409"/>
      <c r="FYR135" s="409"/>
      <c r="FYS135" s="409"/>
      <c r="FYT135" s="409"/>
      <c r="FYU135" s="409"/>
      <c r="FYV135" s="409"/>
      <c r="FYW135" s="409"/>
      <c r="FYX135" s="409"/>
      <c r="FYY135" s="409"/>
      <c r="FYZ135" s="409"/>
      <c r="FZA135" s="409"/>
      <c r="FZB135" s="409"/>
      <c r="FZC135" s="409"/>
      <c r="FZD135" s="409"/>
      <c r="FZE135" s="409"/>
      <c r="FZF135" s="409"/>
      <c r="FZG135" s="409"/>
      <c r="FZH135" s="409"/>
      <c r="FZI135" s="409"/>
      <c r="FZJ135" s="409"/>
      <c r="FZK135" s="409"/>
      <c r="FZL135" s="409"/>
      <c r="FZM135" s="409"/>
      <c r="FZN135" s="409"/>
      <c r="FZO135" s="409"/>
      <c r="FZP135" s="409"/>
      <c r="FZQ135" s="409"/>
      <c r="FZR135" s="409"/>
      <c r="FZS135" s="409"/>
      <c r="FZT135" s="409"/>
      <c r="FZU135" s="409"/>
      <c r="FZV135" s="409"/>
      <c r="FZW135" s="409"/>
      <c r="FZX135" s="409"/>
      <c r="FZY135" s="409"/>
      <c r="FZZ135" s="409"/>
      <c r="GAA135" s="409"/>
      <c r="GAB135" s="409"/>
      <c r="GAC135" s="409"/>
      <c r="GAD135" s="409"/>
      <c r="GAE135" s="409"/>
      <c r="GAF135" s="409"/>
      <c r="GAG135" s="409"/>
      <c r="GAH135" s="409"/>
      <c r="GAI135" s="409"/>
      <c r="GAJ135" s="409"/>
      <c r="GAK135" s="409"/>
      <c r="GAL135" s="409"/>
      <c r="GAM135" s="409"/>
      <c r="GAN135" s="409"/>
      <c r="GAO135" s="409"/>
      <c r="GAP135" s="409"/>
      <c r="GAQ135" s="409"/>
      <c r="GAR135" s="409"/>
      <c r="GAS135" s="409"/>
      <c r="GAT135" s="409"/>
      <c r="GAU135" s="409"/>
      <c r="GAV135" s="409"/>
      <c r="GAW135" s="409"/>
      <c r="GAX135" s="409"/>
      <c r="GAY135" s="409"/>
      <c r="GAZ135" s="409"/>
      <c r="GBA135" s="409"/>
      <c r="GBB135" s="409"/>
      <c r="GBC135" s="409"/>
      <c r="GBD135" s="409"/>
      <c r="GBE135" s="409"/>
      <c r="GBF135" s="409"/>
      <c r="GBG135" s="409"/>
      <c r="GBH135" s="409"/>
      <c r="GBI135" s="409"/>
      <c r="GBJ135" s="409"/>
      <c r="GBK135" s="409"/>
      <c r="GBL135" s="409"/>
      <c r="GBM135" s="409"/>
      <c r="GBN135" s="409"/>
      <c r="GBO135" s="409"/>
      <c r="GBP135" s="409"/>
      <c r="GBQ135" s="409"/>
      <c r="GBR135" s="409"/>
      <c r="GBS135" s="409"/>
      <c r="GBT135" s="409"/>
      <c r="GBU135" s="409"/>
      <c r="GBV135" s="409"/>
      <c r="GBW135" s="409"/>
      <c r="GBX135" s="409"/>
      <c r="GBY135" s="409"/>
      <c r="GBZ135" s="409"/>
      <c r="GCA135" s="409"/>
      <c r="GCB135" s="409"/>
      <c r="GCC135" s="409"/>
      <c r="GCD135" s="409"/>
      <c r="GCE135" s="409"/>
      <c r="GCF135" s="409"/>
      <c r="GCG135" s="409"/>
      <c r="GCH135" s="409"/>
      <c r="GCI135" s="409"/>
      <c r="GCJ135" s="409"/>
      <c r="GCK135" s="409"/>
      <c r="GCL135" s="409"/>
      <c r="GCM135" s="409"/>
      <c r="GCN135" s="409"/>
      <c r="GCO135" s="409"/>
      <c r="GCP135" s="409"/>
      <c r="GCQ135" s="409"/>
      <c r="GCR135" s="409"/>
      <c r="GCS135" s="409"/>
      <c r="GCT135" s="409"/>
      <c r="GCU135" s="409"/>
      <c r="GCV135" s="409"/>
      <c r="GCW135" s="409"/>
      <c r="GCX135" s="409"/>
      <c r="GCY135" s="409"/>
      <c r="GCZ135" s="409"/>
      <c r="GDA135" s="409"/>
      <c r="GDB135" s="409"/>
      <c r="GDC135" s="409"/>
      <c r="GDD135" s="409"/>
      <c r="GDE135" s="409"/>
      <c r="GDF135" s="409"/>
      <c r="GDG135" s="409"/>
      <c r="GDH135" s="409"/>
      <c r="GDI135" s="409"/>
      <c r="GDJ135" s="409"/>
      <c r="GDK135" s="409"/>
      <c r="GDL135" s="409"/>
      <c r="GDM135" s="409"/>
      <c r="GDN135" s="409"/>
      <c r="GDO135" s="409"/>
      <c r="GDP135" s="409"/>
      <c r="GDQ135" s="409"/>
      <c r="GDR135" s="409"/>
      <c r="GDS135" s="409"/>
      <c r="GDT135" s="409"/>
      <c r="GDU135" s="409"/>
      <c r="GDV135" s="409"/>
      <c r="GDW135" s="409"/>
      <c r="GDX135" s="409"/>
      <c r="GDY135" s="409"/>
      <c r="GDZ135" s="409"/>
      <c r="GEA135" s="409"/>
      <c r="GEB135" s="409"/>
      <c r="GEC135" s="409"/>
      <c r="GED135" s="409"/>
      <c r="GEE135" s="409"/>
      <c r="GEF135" s="409"/>
      <c r="GEG135" s="409"/>
      <c r="GEH135" s="409"/>
      <c r="GEI135" s="409"/>
      <c r="GEJ135" s="409"/>
      <c r="GEK135" s="409"/>
      <c r="GEL135" s="409"/>
      <c r="GEM135" s="409"/>
      <c r="GEN135" s="409"/>
      <c r="GEO135" s="409"/>
      <c r="GEP135" s="409"/>
      <c r="GEQ135" s="409"/>
      <c r="GER135" s="409"/>
      <c r="GES135" s="409"/>
      <c r="GET135" s="409"/>
      <c r="GEU135" s="409"/>
      <c r="GEV135" s="409"/>
      <c r="GEW135" s="409"/>
      <c r="GEX135" s="409"/>
      <c r="GEY135" s="409"/>
      <c r="GEZ135" s="409"/>
      <c r="GFA135" s="409"/>
      <c r="GFB135" s="409"/>
      <c r="GFC135" s="409"/>
      <c r="GFD135" s="409"/>
      <c r="GFE135" s="409"/>
      <c r="GFF135" s="409"/>
      <c r="GFG135" s="409"/>
      <c r="GFH135" s="409"/>
      <c r="GFI135" s="409"/>
      <c r="GFJ135" s="409"/>
      <c r="GFK135" s="409"/>
      <c r="GFL135" s="409"/>
      <c r="GFM135" s="409"/>
      <c r="GFN135" s="409"/>
      <c r="GFO135" s="409"/>
      <c r="GFP135" s="409"/>
      <c r="GFQ135" s="409"/>
      <c r="GFR135" s="409"/>
      <c r="GFS135" s="409"/>
      <c r="GFT135" s="409"/>
      <c r="GFU135" s="409"/>
      <c r="GFV135" s="409"/>
      <c r="GFW135" s="409"/>
      <c r="GFX135" s="409"/>
      <c r="GFY135" s="409"/>
      <c r="GFZ135" s="409"/>
      <c r="GGA135" s="409"/>
      <c r="GGB135" s="409"/>
      <c r="GGC135" s="409"/>
      <c r="GGD135" s="409"/>
      <c r="GGE135" s="409"/>
      <c r="GGF135" s="409"/>
      <c r="GGG135" s="409"/>
      <c r="GGH135" s="409"/>
      <c r="GGI135" s="409"/>
      <c r="GGJ135" s="409"/>
      <c r="GGK135" s="409"/>
      <c r="GGL135" s="409"/>
      <c r="GGM135" s="409"/>
      <c r="GGN135" s="409"/>
      <c r="GGO135" s="409"/>
      <c r="GGP135" s="409"/>
      <c r="GGQ135" s="409"/>
      <c r="GGR135" s="409"/>
      <c r="GGS135" s="409"/>
      <c r="GGT135" s="409"/>
      <c r="GGU135" s="409"/>
      <c r="GGV135" s="409"/>
      <c r="GGW135" s="409"/>
      <c r="GGX135" s="409"/>
      <c r="GGY135" s="409"/>
      <c r="GGZ135" s="409"/>
      <c r="GHA135" s="409"/>
      <c r="GHB135" s="409"/>
      <c r="GHC135" s="409"/>
      <c r="GHD135" s="409"/>
      <c r="GHE135" s="409"/>
      <c r="GHF135" s="409"/>
      <c r="GHG135" s="409"/>
      <c r="GHH135" s="409"/>
      <c r="GHI135" s="409"/>
      <c r="GHJ135" s="409"/>
      <c r="GHK135" s="409"/>
      <c r="GHL135" s="409"/>
      <c r="GHM135" s="409"/>
      <c r="GHN135" s="409"/>
      <c r="GHO135" s="409"/>
      <c r="GHP135" s="409"/>
      <c r="GHQ135" s="409"/>
      <c r="GHR135" s="409"/>
      <c r="GHS135" s="409"/>
      <c r="GHT135" s="409"/>
      <c r="GHU135" s="409"/>
      <c r="GHV135" s="409"/>
      <c r="GHW135" s="409"/>
      <c r="GHX135" s="409"/>
      <c r="GHY135" s="409"/>
      <c r="GHZ135" s="409"/>
      <c r="GIA135" s="409"/>
      <c r="GIB135" s="409"/>
      <c r="GIC135" s="409"/>
      <c r="GID135" s="409"/>
      <c r="GIE135" s="409"/>
      <c r="GIF135" s="409"/>
      <c r="GIG135" s="409"/>
      <c r="GIH135" s="409"/>
      <c r="GII135" s="409"/>
      <c r="GIJ135" s="409"/>
      <c r="GIK135" s="409"/>
      <c r="GIL135" s="409"/>
      <c r="GIM135" s="409"/>
      <c r="GIN135" s="409"/>
      <c r="GIO135" s="409"/>
      <c r="GIP135" s="409"/>
      <c r="GIQ135" s="409"/>
      <c r="GIR135" s="409"/>
      <c r="GIS135" s="409"/>
      <c r="GIT135" s="409"/>
      <c r="GIU135" s="409"/>
      <c r="GIV135" s="409"/>
      <c r="GIW135" s="409"/>
      <c r="GIX135" s="409"/>
      <c r="GIY135" s="409"/>
      <c r="GIZ135" s="409"/>
      <c r="GJA135" s="409"/>
      <c r="GJB135" s="409"/>
      <c r="GJC135" s="409"/>
      <c r="GJD135" s="409"/>
      <c r="GJE135" s="409"/>
      <c r="GJF135" s="409"/>
      <c r="GJG135" s="409"/>
      <c r="GJH135" s="409"/>
      <c r="GJI135" s="409"/>
      <c r="GJJ135" s="409"/>
      <c r="GJK135" s="409"/>
      <c r="GJL135" s="409"/>
      <c r="GJM135" s="409"/>
      <c r="GJN135" s="409"/>
      <c r="GJO135" s="409"/>
      <c r="GJP135" s="409"/>
      <c r="GJQ135" s="409"/>
      <c r="GJR135" s="409"/>
      <c r="GJS135" s="409"/>
      <c r="GJT135" s="409"/>
      <c r="GJU135" s="409"/>
      <c r="GJV135" s="409"/>
      <c r="GJW135" s="409"/>
      <c r="GJX135" s="409"/>
      <c r="GJY135" s="409"/>
      <c r="GJZ135" s="409"/>
      <c r="GKA135" s="409"/>
      <c r="GKB135" s="409"/>
      <c r="GKC135" s="409"/>
      <c r="GKD135" s="409"/>
      <c r="GKE135" s="409"/>
      <c r="GKF135" s="409"/>
      <c r="GKG135" s="409"/>
      <c r="GKH135" s="409"/>
      <c r="GKI135" s="409"/>
      <c r="GKJ135" s="409"/>
      <c r="GKK135" s="409"/>
      <c r="GKL135" s="409"/>
      <c r="GKM135" s="409"/>
      <c r="GKN135" s="409"/>
      <c r="GKO135" s="409"/>
      <c r="GKP135" s="409"/>
      <c r="GKQ135" s="409"/>
      <c r="GKR135" s="409"/>
      <c r="GKS135" s="409"/>
      <c r="GKT135" s="409"/>
      <c r="GKU135" s="409"/>
      <c r="GKV135" s="409"/>
      <c r="GKW135" s="409"/>
      <c r="GKX135" s="409"/>
      <c r="GKY135" s="409"/>
      <c r="GKZ135" s="409"/>
      <c r="GLA135" s="409"/>
      <c r="GLB135" s="409"/>
      <c r="GLC135" s="409"/>
      <c r="GLD135" s="409"/>
      <c r="GLE135" s="409"/>
      <c r="GLF135" s="409"/>
      <c r="GLG135" s="409"/>
      <c r="GLH135" s="409"/>
      <c r="GLI135" s="409"/>
      <c r="GLJ135" s="409"/>
      <c r="GLK135" s="409"/>
      <c r="GLL135" s="409"/>
      <c r="GLM135" s="409"/>
      <c r="GLN135" s="409"/>
      <c r="GLO135" s="409"/>
      <c r="GLP135" s="409"/>
      <c r="GLQ135" s="409"/>
      <c r="GLR135" s="409"/>
      <c r="GLS135" s="409"/>
      <c r="GLT135" s="409"/>
      <c r="GLU135" s="409"/>
      <c r="GLV135" s="409"/>
      <c r="GLW135" s="409"/>
      <c r="GLX135" s="409"/>
      <c r="GLY135" s="409"/>
      <c r="GLZ135" s="409"/>
      <c r="GMA135" s="409"/>
      <c r="GMB135" s="409"/>
      <c r="GMC135" s="409"/>
      <c r="GMD135" s="409"/>
      <c r="GME135" s="409"/>
      <c r="GMF135" s="409"/>
      <c r="GMG135" s="409"/>
      <c r="GMH135" s="409"/>
      <c r="GMI135" s="409"/>
      <c r="GMJ135" s="409"/>
      <c r="GMK135" s="409"/>
      <c r="GML135" s="409"/>
      <c r="GMM135" s="409"/>
      <c r="GMN135" s="409"/>
      <c r="GMO135" s="409"/>
      <c r="GMP135" s="409"/>
      <c r="GMQ135" s="409"/>
      <c r="GMR135" s="409"/>
      <c r="GMS135" s="409"/>
      <c r="GMT135" s="409"/>
      <c r="GMU135" s="409"/>
      <c r="GMV135" s="409"/>
      <c r="GMW135" s="409"/>
      <c r="GMX135" s="409"/>
      <c r="GMY135" s="409"/>
      <c r="GMZ135" s="409"/>
      <c r="GNA135" s="409"/>
      <c r="GNB135" s="409"/>
      <c r="GNC135" s="409"/>
      <c r="GND135" s="409"/>
      <c r="GNE135" s="409"/>
      <c r="GNF135" s="409"/>
      <c r="GNG135" s="409"/>
      <c r="GNH135" s="409"/>
      <c r="GNI135" s="409"/>
      <c r="GNJ135" s="409"/>
      <c r="GNK135" s="409"/>
      <c r="GNL135" s="409"/>
      <c r="GNM135" s="409"/>
      <c r="GNN135" s="409"/>
      <c r="GNO135" s="409"/>
      <c r="GNP135" s="409"/>
      <c r="GNQ135" s="409"/>
      <c r="GNR135" s="409"/>
      <c r="GNS135" s="409"/>
      <c r="GNT135" s="409"/>
      <c r="GNU135" s="409"/>
      <c r="GNV135" s="409"/>
      <c r="GNW135" s="409"/>
      <c r="GNX135" s="409"/>
      <c r="GNY135" s="409"/>
      <c r="GNZ135" s="409"/>
      <c r="GOA135" s="409"/>
      <c r="GOB135" s="409"/>
      <c r="GOC135" s="409"/>
      <c r="GOD135" s="409"/>
      <c r="GOE135" s="409"/>
      <c r="GOF135" s="409"/>
      <c r="GOG135" s="409"/>
      <c r="GOH135" s="409"/>
      <c r="GOI135" s="409"/>
      <c r="GOJ135" s="409"/>
      <c r="GOK135" s="409"/>
      <c r="GOL135" s="409"/>
      <c r="GOM135" s="409"/>
      <c r="GON135" s="409"/>
      <c r="GOO135" s="409"/>
      <c r="GOP135" s="409"/>
      <c r="GOQ135" s="409"/>
      <c r="GOR135" s="409"/>
      <c r="GOS135" s="409"/>
      <c r="GOT135" s="409"/>
      <c r="GOU135" s="409"/>
      <c r="GOV135" s="409"/>
      <c r="GOW135" s="409"/>
      <c r="GOX135" s="409"/>
      <c r="GOY135" s="409"/>
      <c r="GOZ135" s="409"/>
      <c r="GPA135" s="409"/>
      <c r="GPB135" s="409"/>
      <c r="GPC135" s="409"/>
      <c r="GPD135" s="409"/>
      <c r="GPE135" s="409"/>
      <c r="GPF135" s="409"/>
      <c r="GPG135" s="409"/>
      <c r="GPH135" s="409"/>
      <c r="GPI135" s="409"/>
      <c r="GPJ135" s="409"/>
      <c r="GPK135" s="409"/>
      <c r="GPL135" s="409"/>
      <c r="GPM135" s="409"/>
      <c r="GPN135" s="409"/>
      <c r="GPO135" s="409"/>
      <c r="GPP135" s="409"/>
      <c r="GPQ135" s="409"/>
      <c r="GPR135" s="409"/>
      <c r="GPS135" s="409"/>
      <c r="GPT135" s="409"/>
      <c r="GPU135" s="409"/>
      <c r="GPV135" s="409"/>
      <c r="GPW135" s="409"/>
      <c r="GPX135" s="409"/>
      <c r="GPY135" s="409"/>
      <c r="GPZ135" s="409"/>
      <c r="GQA135" s="409"/>
      <c r="GQB135" s="409"/>
      <c r="GQC135" s="409"/>
      <c r="GQD135" s="409"/>
      <c r="GQE135" s="409"/>
      <c r="GQF135" s="409"/>
      <c r="GQG135" s="409"/>
      <c r="GQH135" s="409"/>
      <c r="GQI135" s="409"/>
      <c r="GQJ135" s="409"/>
      <c r="GQK135" s="409"/>
      <c r="GQL135" s="409"/>
      <c r="GQM135" s="409"/>
      <c r="GQN135" s="409"/>
      <c r="GQO135" s="409"/>
      <c r="GQP135" s="409"/>
      <c r="GQQ135" s="409"/>
      <c r="GQR135" s="409"/>
      <c r="GQS135" s="409"/>
      <c r="GQT135" s="409"/>
      <c r="GQU135" s="409"/>
      <c r="GQV135" s="409"/>
      <c r="GQW135" s="409"/>
      <c r="GQX135" s="409"/>
      <c r="GQY135" s="409"/>
      <c r="GQZ135" s="409"/>
      <c r="GRA135" s="409"/>
      <c r="GRB135" s="409"/>
      <c r="GRC135" s="409"/>
      <c r="GRD135" s="409"/>
      <c r="GRE135" s="409"/>
      <c r="GRF135" s="409"/>
      <c r="GRG135" s="409"/>
      <c r="GRH135" s="409"/>
      <c r="GRI135" s="409"/>
      <c r="GRJ135" s="409"/>
      <c r="GRK135" s="409"/>
      <c r="GRL135" s="409"/>
      <c r="GRM135" s="409"/>
      <c r="GRN135" s="409"/>
      <c r="GRO135" s="409"/>
      <c r="GRP135" s="409"/>
      <c r="GRQ135" s="409"/>
      <c r="GRR135" s="409"/>
      <c r="GRS135" s="409"/>
      <c r="GRT135" s="409"/>
      <c r="GRU135" s="409"/>
      <c r="GRV135" s="409"/>
      <c r="GRW135" s="409"/>
      <c r="GRX135" s="409"/>
      <c r="GRY135" s="409"/>
      <c r="GRZ135" s="409"/>
      <c r="GSA135" s="409"/>
      <c r="GSB135" s="409"/>
      <c r="GSC135" s="409"/>
      <c r="GSD135" s="409"/>
      <c r="GSE135" s="409"/>
      <c r="GSF135" s="409"/>
      <c r="GSG135" s="409"/>
      <c r="GSH135" s="409"/>
      <c r="GSI135" s="409"/>
      <c r="GSJ135" s="409"/>
      <c r="GSK135" s="409"/>
      <c r="GSL135" s="409"/>
      <c r="GSM135" s="409"/>
      <c r="GSN135" s="409"/>
      <c r="GSO135" s="409"/>
      <c r="GSP135" s="409"/>
      <c r="GSQ135" s="409"/>
      <c r="GSR135" s="409"/>
      <c r="GSS135" s="409"/>
      <c r="GST135" s="409"/>
      <c r="GSU135" s="409"/>
      <c r="GSV135" s="409"/>
      <c r="GSW135" s="409"/>
      <c r="GSX135" s="409"/>
      <c r="GSY135" s="409"/>
      <c r="GSZ135" s="409"/>
      <c r="GTA135" s="409"/>
      <c r="GTB135" s="409"/>
      <c r="GTC135" s="409"/>
      <c r="GTD135" s="409"/>
      <c r="GTE135" s="409"/>
      <c r="GTF135" s="409"/>
      <c r="GTG135" s="409"/>
      <c r="GTH135" s="409"/>
      <c r="GTI135" s="409"/>
      <c r="GTJ135" s="409"/>
      <c r="GTK135" s="409"/>
      <c r="GTL135" s="409"/>
      <c r="GTM135" s="409"/>
      <c r="GTN135" s="409"/>
      <c r="GTO135" s="409"/>
      <c r="GTP135" s="409"/>
      <c r="GTQ135" s="409"/>
      <c r="GTR135" s="409"/>
      <c r="GTS135" s="409"/>
      <c r="GTT135" s="409"/>
      <c r="GTU135" s="409"/>
      <c r="GTV135" s="409"/>
      <c r="GTW135" s="409"/>
      <c r="GTX135" s="409"/>
      <c r="GTY135" s="409"/>
      <c r="GTZ135" s="409"/>
      <c r="GUA135" s="409"/>
      <c r="GUB135" s="409"/>
      <c r="GUC135" s="409"/>
      <c r="GUD135" s="409"/>
      <c r="GUE135" s="409"/>
      <c r="GUF135" s="409"/>
      <c r="GUG135" s="409"/>
      <c r="GUH135" s="409"/>
      <c r="GUI135" s="409"/>
      <c r="GUJ135" s="409"/>
      <c r="GUK135" s="409"/>
      <c r="GUL135" s="409"/>
      <c r="GUM135" s="409"/>
      <c r="GUN135" s="409"/>
      <c r="GUO135" s="409"/>
      <c r="GUP135" s="409"/>
      <c r="GUQ135" s="409"/>
      <c r="GUR135" s="409"/>
      <c r="GUS135" s="409"/>
      <c r="GUT135" s="409"/>
      <c r="GUU135" s="409"/>
      <c r="GUV135" s="409"/>
      <c r="GUW135" s="409"/>
      <c r="GUX135" s="409"/>
      <c r="GUY135" s="409"/>
      <c r="GUZ135" s="409"/>
      <c r="GVA135" s="409"/>
      <c r="GVB135" s="409"/>
      <c r="GVC135" s="409"/>
      <c r="GVD135" s="409"/>
      <c r="GVE135" s="409"/>
      <c r="GVF135" s="409"/>
      <c r="GVG135" s="409"/>
      <c r="GVH135" s="409"/>
      <c r="GVI135" s="409"/>
      <c r="GVJ135" s="409"/>
      <c r="GVK135" s="409"/>
      <c r="GVL135" s="409"/>
      <c r="GVM135" s="409"/>
      <c r="GVN135" s="409"/>
      <c r="GVO135" s="409"/>
      <c r="GVP135" s="409"/>
      <c r="GVQ135" s="409"/>
      <c r="GVR135" s="409"/>
      <c r="GVS135" s="409"/>
      <c r="GVT135" s="409"/>
      <c r="GVU135" s="409"/>
      <c r="GVV135" s="409"/>
      <c r="GVW135" s="409"/>
      <c r="GVX135" s="409"/>
      <c r="GVY135" s="409"/>
      <c r="GVZ135" s="409"/>
      <c r="GWA135" s="409"/>
      <c r="GWB135" s="409"/>
      <c r="GWC135" s="409"/>
      <c r="GWD135" s="409"/>
      <c r="GWE135" s="409"/>
      <c r="GWF135" s="409"/>
      <c r="GWG135" s="409"/>
      <c r="GWH135" s="409"/>
      <c r="GWI135" s="409"/>
      <c r="GWJ135" s="409"/>
      <c r="GWK135" s="409"/>
      <c r="GWL135" s="409"/>
      <c r="GWM135" s="409"/>
      <c r="GWN135" s="409"/>
      <c r="GWO135" s="409"/>
      <c r="GWP135" s="409"/>
      <c r="GWQ135" s="409"/>
      <c r="GWR135" s="409"/>
      <c r="GWS135" s="409"/>
      <c r="GWT135" s="409"/>
      <c r="GWU135" s="409"/>
      <c r="GWV135" s="409"/>
      <c r="GWW135" s="409"/>
      <c r="GWX135" s="409"/>
      <c r="GWY135" s="409"/>
      <c r="GWZ135" s="409"/>
      <c r="GXA135" s="409"/>
      <c r="GXB135" s="409"/>
      <c r="GXC135" s="409"/>
      <c r="GXD135" s="409"/>
      <c r="GXE135" s="409"/>
      <c r="GXF135" s="409"/>
      <c r="GXG135" s="409"/>
      <c r="GXH135" s="409"/>
      <c r="GXI135" s="409"/>
      <c r="GXJ135" s="409"/>
      <c r="GXK135" s="409"/>
      <c r="GXL135" s="409"/>
      <c r="GXM135" s="409"/>
      <c r="GXN135" s="409"/>
      <c r="GXO135" s="409"/>
      <c r="GXP135" s="409"/>
      <c r="GXQ135" s="409"/>
      <c r="GXR135" s="409"/>
      <c r="GXS135" s="409"/>
      <c r="GXT135" s="409"/>
      <c r="GXU135" s="409"/>
      <c r="GXV135" s="409"/>
      <c r="GXW135" s="409"/>
      <c r="GXX135" s="409"/>
      <c r="GXY135" s="409"/>
      <c r="GXZ135" s="409"/>
      <c r="GYA135" s="409"/>
      <c r="GYB135" s="409"/>
      <c r="GYC135" s="409"/>
      <c r="GYD135" s="409"/>
      <c r="GYE135" s="409"/>
      <c r="GYF135" s="409"/>
      <c r="GYG135" s="409"/>
      <c r="GYH135" s="409"/>
      <c r="GYI135" s="409"/>
      <c r="GYJ135" s="409"/>
      <c r="GYK135" s="409"/>
      <c r="GYL135" s="409"/>
      <c r="GYM135" s="409"/>
      <c r="GYN135" s="409"/>
      <c r="GYO135" s="409"/>
      <c r="GYP135" s="409"/>
      <c r="GYQ135" s="409"/>
      <c r="GYR135" s="409"/>
      <c r="GYS135" s="409"/>
      <c r="GYT135" s="409"/>
      <c r="GYU135" s="409"/>
      <c r="GYV135" s="409"/>
      <c r="GYW135" s="409"/>
      <c r="GYX135" s="409"/>
      <c r="GYY135" s="409"/>
      <c r="GYZ135" s="409"/>
      <c r="GZA135" s="409"/>
      <c r="GZB135" s="409"/>
      <c r="GZC135" s="409"/>
      <c r="GZD135" s="409"/>
      <c r="GZE135" s="409"/>
      <c r="GZF135" s="409"/>
      <c r="GZG135" s="409"/>
      <c r="GZH135" s="409"/>
      <c r="GZI135" s="409"/>
      <c r="GZJ135" s="409"/>
      <c r="GZK135" s="409"/>
      <c r="GZL135" s="409"/>
      <c r="GZM135" s="409"/>
      <c r="GZN135" s="409"/>
      <c r="GZO135" s="409"/>
      <c r="GZP135" s="409"/>
      <c r="GZQ135" s="409"/>
      <c r="GZR135" s="409"/>
      <c r="GZS135" s="409"/>
      <c r="GZT135" s="409"/>
      <c r="GZU135" s="409"/>
      <c r="GZV135" s="409"/>
      <c r="GZW135" s="409"/>
      <c r="GZX135" s="409"/>
      <c r="GZY135" s="409"/>
      <c r="GZZ135" s="409"/>
      <c r="HAA135" s="409"/>
      <c r="HAB135" s="409"/>
      <c r="HAC135" s="409"/>
      <c r="HAD135" s="409"/>
      <c r="HAE135" s="409"/>
      <c r="HAF135" s="409"/>
      <c r="HAG135" s="409"/>
      <c r="HAH135" s="409"/>
      <c r="HAI135" s="409"/>
      <c r="HAJ135" s="409"/>
      <c r="HAK135" s="409"/>
      <c r="HAL135" s="409"/>
      <c r="HAM135" s="409"/>
      <c r="HAN135" s="409"/>
      <c r="HAO135" s="409"/>
      <c r="HAP135" s="409"/>
      <c r="HAQ135" s="409"/>
      <c r="HAR135" s="409"/>
      <c r="HAS135" s="409"/>
      <c r="HAT135" s="409"/>
      <c r="HAU135" s="409"/>
      <c r="HAV135" s="409"/>
      <c r="HAW135" s="409"/>
      <c r="HAX135" s="409"/>
      <c r="HAY135" s="409"/>
      <c r="HAZ135" s="409"/>
      <c r="HBA135" s="409"/>
      <c r="HBB135" s="409"/>
      <c r="HBC135" s="409"/>
      <c r="HBD135" s="409"/>
      <c r="HBE135" s="409"/>
      <c r="HBF135" s="409"/>
      <c r="HBG135" s="409"/>
      <c r="HBH135" s="409"/>
      <c r="HBI135" s="409"/>
      <c r="HBJ135" s="409"/>
      <c r="HBK135" s="409"/>
      <c r="HBL135" s="409"/>
      <c r="HBM135" s="409"/>
      <c r="HBN135" s="409"/>
      <c r="HBO135" s="409"/>
      <c r="HBP135" s="409"/>
      <c r="HBQ135" s="409"/>
      <c r="HBR135" s="409"/>
      <c r="HBS135" s="409"/>
      <c r="HBT135" s="409"/>
      <c r="HBU135" s="409"/>
      <c r="HBV135" s="409"/>
      <c r="HBW135" s="409"/>
      <c r="HBX135" s="409"/>
      <c r="HBY135" s="409"/>
      <c r="HBZ135" s="409"/>
      <c r="HCA135" s="409"/>
      <c r="HCB135" s="409"/>
      <c r="HCC135" s="409"/>
      <c r="HCD135" s="409"/>
      <c r="HCE135" s="409"/>
      <c r="HCF135" s="409"/>
      <c r="HCG135" s="409"/>
      <c r="HCH135" s="409"/>
      <c r="HCI135" s="409"/>
      <c r="HCJ135" s="409"/>
      <c r="HCK135" s="409"/>
      <c r="HCL135" s="409"/>
      <c r="HCM135" s="409"/>
      <c r="HCN135" s="409"/>
      <c r="HCO135" s="409"/>
      <c r="HCP135" s="409"/>
      <c r="HCQ135" s="409"/>
      <c r="HCR135" s="409"/>
      <c r="HCS135" s="409"/>
      <c r="HCT135" s="409"/>
      <c r="HCU135" s="409"/>
      <c r="HCV135" s="409"/>
      <c r="HCW135" s="409"/>
      <c r="HCX135" s="409"/>
      <c r="HCY135" s="409"/>
      <c r="HCZ135" s="409"/>
      <c r="HDA135" s="409"/>
      <c r="HDB135" s="409"/>
      <c r="HDC135" s="409"/>
      <c r="HDD135" s="409"/>
      <c r="HDE135" s="409"/>
      <c r="HDF135" s="409"/>
      <c r="HDG135" s="409"/>
      <c r="HDH135" s="409"/>
      <c r="HDI135" s="409"/>
      <c r="HDJ135" s="409"/>
      <c r="HDK135" s="409"/>
      <c r="HDL135" s="409"/>
      <c r="HDM135" s="409"/>
      <c r="HDN135" s="409"/>
      <c r="HDO135" s="409"/>
      <c r="HDP135" s="409"/>
      <c r="HDQ135" s="409"/>
      <c r="HDR135" s="409"/>
      <c r="HDS135" s="409"/>
      <c r="HDT135" s="409"/>
      <c r="HDU135" s="409"/>
      <c r="HDV135" s="409"/>
      <c r="HDW135" s="409"/>
      <c r="HDX135" s="409"/>
      <c r="HDY135" s="409"/>
      <c r="HDZ135" s="409"/>
      <c r="HEA135" s="409"/>
      <c r="HEB135" s="409"/>
      <c r="HEC135" s="409"/>
      <c r="HED135" s="409"/>
      <c r="HEE135" s="409"/>
      <c r="HEF135" s="409"/>
      <c r="HEG135" s="409"/>
      <c r="HEH135" s="409"/>
      <c r="HEI135" s="409"/>
      <c r="HEJ135" s="409"/>
      <c r="HEK135" s="409"/>
      <c r="HEL135" s="409"/>
      <c r="HEM135" s="409"/>
      <c r="HEN135" s="409"/>
      <c r="HEO135" s="409"/>
      <c r="HEP135" s="409"/>
      <c r="HEQ135" s="409"/>
      <c r="HER135" s="409"/>
      <c r="HES135" s="409"/>
      <c r="HET135" s="409"/>
      <c r="HEU135" s="409"/>
      <c r="HEV135" s="409"/>
      <c r="HEW135" s="409"/>
      <c r="HEX135" s="409"/>
      <c r="HEY135" s="409"/>
      <c r="HEZ135" s="409"/>
      <c r="HFA135" s="409"/>
      <c r="HFB135" s="409"/>
      <c r="HFC135" s="409"/>
      <c r="HFD135" s="409"/>
      <c r="HFE135" s="409"/>
      <c r="HFF135" s="409"/>
      <c r="HFG135" s="409"/>
      <c r="HFH135" s="409"/>
      <c r="HFI135" s="409"/>
      <c r="HFJ135" s="409"/>
      <c r="HFK135" s="409"/>
      <c r="HFL135" s="409"/>
      <c r="HFM135" s="409"/>
      <c r="HFN135" s="409"/>
      <c r="HFO135" s="409"/>
      <c r="HFP135" s="409"/>
      <c r="HFQ135" s="409"/>
      <c r="HFR135" s="409"/>
      <c r="HFS135" s="409"/>
      <c r="HFT135" s="409"/>
      <c r="HFU135" s="409"/>
      <c r="HFV135" s="409"/>
      <c r="HFW135" s="409"/>
      <c r="HFX135" s="409"/>
      <c r="HFY135" s="409"/>
      <c r="HFZ135" s="409"/>
      <c r="HGA135" s="409"/>
      <c r="HGB135" s="409"/>
      <c r="HGC135" s="409"/>
      <c r="HGD135" s="409"/>
      <c r="HGE135" s="409"/>
      <c r="HGF135" s="409"/>
      <c r="HGG135" s="409"/>
      <c r="HGH135" s="409"/>
      <c r="HGI135" s="409"/>
      <c r="HGJ135" s="409"/>
      <c r="HGK135" s="409"/>
      <c r="HGL135" s="409"/>
      <c r="HGM135" s="409"/>
      <c r="HGN135" s="409"/>
      <c r="HGO135" s="409"/>
      <c r="HGP135" s="409"/>
      <c r="HGQ135" s="409"/>
      <c r="HGR135" s="409"/>
      <c r="HGS135" s="409"/>
      <c r="HGT135" s="409"/>
      <c r="HGU135" s="409"/>
      <c r="HGV135" s="409"/>
      <c r="HGW135" s="409"/>
      <c r="HGX135" s="409"/>
      <c r="HGY135" s="409"/>
      <c r="HGZ135" s="409"/>
      <c r="HHA135" s="409"/>
      <c r="HHB135" s="409"/>
      <c r="HHC135" s="409"/>
      <c r="HHD135" s="409"/>
      <c r="HHE135" s="409"/>
      <c r="HHF135" s="409"/>
      <c r="HHG135" s="409"/>
      <c r="HHH135" s="409"/>
      <c r="HHI135" s="409"/>
      <c r="HHJ135" s="409"/>
      <c r="HHK135" s="409"/>
      <c r="HHL135" s="409"/>
      <c r="HHM135" s="409"/>
      <c r="HHN135" s="409"/>
      <c r="HHO135" s="409"/>
      <c r="HHP135" s="409"/>
      <c r="HHQ135" s="409"/>
      <c r="HHR135" s="409"/>
      <c r="HHS135" s="409"/>
      <c r="HHT135" s="409"/>
      <c r="HHU135" s="409"/>
      <c r="HHV135" s="409"/>
      <c r="HHW135" s="409"/>
      <c r="HHX135" s="409"/>
      <c r="HHY135" s="409"/>
      <c r="HHZ135" s="409"/>
      <c r="HIA135" s="409"/>
      <c r="HIB135" s="409"/>
      <c r="HIC135" s="409"/>
      <c r="HID135" s="409"/>
      <c r="HIE135" s="409"/>
      <c r="HIF135" s="409"/>
      <c r="HIG135" s="409"/>
      <c r="HIH135" s="409"/>
      <c r="HII135" s="409"/>
      <c r="HIJ135" s="409"/>
      <c r="HIK135" s="409"/>
      <c r="HIL135" s="409"/>
      <c r="HIM135" s="409"/>
      <c r="HIN135" s="409"/>
      <c r="HIO135" s="409"/>
      <c r="HIP135" s="409"/>
      <c r="HIQ135" s="409"/>
      <c r="HIR135" s="409"/>
      <c r="HIS135" s="409"/>
      <c r="HIT135" s="409"/>
      <c r="HIU135" s="409"/>
      <c r="HIV135" s="409"/>
      <c r="HIW135" s="409"/>
      <c r="HIX135" s="409"/>
      <c r="HIY135" s="409"/>
      <c r="HIZ135" s="409"/>
      <c r="HJA135" s="409"/>
      <c r="HJB135" s="409"/>
      <c r="HJC135" s="409"/>
      <c r="HJD135" s="409"/>
      <c r="HJE135" s="409"/>
      <c r="HJF135" s="409"/>
      <c r="HJG135" s="409"/>
      <c r="HJH135" s="409"/>
      <c r="HJI135" s="409"/>
      <c r="HJJ135" s="409"/>
      <c r="HJK135" s="409"/>
      <c r="HJL135" s="409"/>
      <c r="HJM135" s="409"/>
      <c r="HJN135" s="409"/>
      <c r="HJO135" s="409"/>
      <c r="HJP135" s="409"/>
      <c r="HJQ135" s="409"/>
      <c r="HJR135" s="409"/>
      <c r="HJS135" s="409"/>
      <c r="HJT135" s="409"/>
      <c r="HJU135" s="409"/>
      <c r="HJV135" s="409"/>
      <c r="HJW135" s="409"/>
      <c r="HJX135" s="409"/>
      <c r="HJY135" s="409"/>
      <c r="HJZ135" s="409"/>
      <c r="HKA135" s="409"/>
      <c r="HKB135" s="409"/>
      <c r="HKC135" s="409"/>
      <c r="HKD135" s="409"/>
      <c r="HKE135" s="409"/>
      <c r="HKF135" s="409"/>
      <c r="HKG135" s="409"/>
      <c r="HKH135" s="409"/>
      <c r="HKI135" s="409"/>
      <c r="HKJ135" s="409"/>
      <c r="HKK135" s="409"/>
      <c r="HKL135" s="409"/>
      <c r="HKM135" s="409"/>
      <c r="HKN135" s="409"/>
      <c r="HKO135" s="409"/>
      <c r="HKP135" s="409"/>
      <c r="HKQ135" s="409"/>
      <c r="HKR135" s="409"/>
      <c r="HKS135" s="409"/>
      <c r="HKT135" s="409"/>
      <c r="HKU135" s="409"/>
      <c r="HKV135" s="409"/>
      <c r="HKW135" s="409"/>
      <c r="HKX135" s="409"/>
      <c r="HKY135" s="409"/>
      <c r="HKZ135" s="409"/>
      <c r="HLA135" s="409"/>
      <c r="HLB135" s="409"/>
      <c r="HLC135" s="409"/>
      <c r="HLD135" s="409"/>
      <c r="HLE135" s="409"/>
      <c r="HLF135" s="409"/>
      <c r="HLG135" s="409"/>
      <c r="HLH135" s="409"/>
      <c r="HLI135" s="409"/>
      <c r="HLJ135" s="409"/>
      <c r="HLK135" s="409"/>
      <c r="HLL135" s="409"/>
      <c r="HLM135" s="409"/>
      <c r="HLN135" s="409"/>
      <c r="HLO135" s="409"/>
      <c r="HLP135" s="409"/>
      <c r="HLQ135" s="409"/>
      <c r="HLR135" s="409"/>
      <c r="HLS135" s="409"/>
      <c r="HLT135" s="409"/>
      <c r="HLU135" s="409"/>
      <c r="HLV135" s="409"/>
      <c r="HLW135" s="409"/>
      <c r="HLX135" s="409"/>
      <c r="HLY135" s="409"/>
      <c r="HLZ135" s="409"/>
      <c r="HMA135" s="409"/>
      <c r="HMB135" s="409"/>
      <c r="HMC135" s="409"/>
      <c r="HMD135" s="409"/>
      <c r="HME135" s="409"/>
      <c r="HMF135" s="409"/>
      <c r="HMG135" s="409"/>
      <c r="HMH135" s="409"/>
      <c r="HMI135" s="409"/>
      <c r="HMJ135" s="409"/>
      <c r="HMK135" s="409"/>
      <c r="HML135" s="409"/>
      <c r="HMM135" s="409"/>
      <c r="HMN135" s="409"/>
      <c r="HMO135" s="409"/>
      <c r="HMP135" s="409"/>
      <c r="HMQ135" s="409"/>
      <c r="HMR135" s="409"/>
      <c r="HMS135" s="409"/>
      <c r="HMT135" s="409"/>
      <c r="HMU135" s="409"/>
      <c r="HMV135" s="409"/>
      <c r="HMW135" s="409"/>
      <c r="HMX135" s="409"/>
      <c r="HMY135" s="409"/>
      <c r="HMZ135" s="409"/>
      <c r="HNA135" s="409"/>
      <c r="HNB135" s="409"/>
      <c r="HNC135" s="409"/>
      <c r="HND135" s="409"/>
      <c r="HNE135" s="409"/>
      <c r="HNF135" s="409"/>
      <c r="HNG135" s="409"/>
      <c r="HNH135" s="409"/>
      <c r="HNI135" s="409"/>
      <c r="HNJ135" s="409"/>
      <c r="HNK135" s="409"/>
      <c r="HNL135" s="409"/>
      <c r="HNM135" s="409"/>
      <c r="HNN135" s="409"/>
      <c r="HNO135" s="409"/>
      <c r="HNP135" s="409"/>
      <c r="HNQ135" s="409"/>
      <c r="HNR135" s="409"/>
      <c r="HNS135" s="409"/>
      <c r="HNT135" s="409"/>
      <c r="HNU135" s="409"/>
      <c r="HNV135" s="409"/>
      <c r="HNW135" s="409"/>
      <c r="HNX135" s="409"/>
      <c r="HNY135" s="409"/>
      <c r="HNZ135" s="409"/>
      <c r="HOA135" s="409"/>
      <c r="HOB135" s="409"/>
      <c r="HOC135" s="409"/>
      <c r="HOD135" s="409"/>
      <c r="HOE135" s="409"/>
      <c r="HOF135" s="409"/>
      <c r="HOG135" s="409"/>
      <c r="HOH135" s="409"/>
      <c r="HOI135" s="409"/>
      <c r="HOJ135" s="409"/>
      <c r="HOK135" s="409"/>
      <c r="HOL135" s="409"/>
      <c r="HOM135" s="409"/>
      <c r="HON135" s="409"/>
      <c r="HOO135" s="409"/>
      <c r="HOP135" s="409"/>
      <c r="HOQ135" s="409"/>
      <c r="HOR135" s="409"/>
      <c r="HOS135" s="409"/>
      <c r="HOT135" s="409"/>
      <c r="HOU135" s="409"/>
      <c r="HOV135" s="409"/>
      <c r="HOW135" s="409"/>
      <c r="HOX135" s="409"/>
      <c r="HOY135" s="409"/>
      <c r="HOZ135" s="409"/>
      <c r="HPA135" s="409"/>
      <c r="HPB135" s="409"/>
      <c r="HPC135" s="409"/>
      <c r="HPD135" s="409"/>
      <c r="HPE135" s="409"/>
      <c r="HPF135" s="409"/>
      <c r="HPG135" s="409"/>
      <c r="HPH135" s="409"/>
      <c r="HPI135" s="409"/>
      <c r="HPJ135" s="409"/>
      <c r="HPK135" s="409"/>
      <c r="HPL135" s="409"/>
      <c r="HPM135" s="409"/>
      <c r="HPN135" s="409"/>
      <c r="HPO135" s="409"/>
      <c r="HPP135" s="409"/>
      <c r="HPQ135" s="409"/>
      <c r="HPR135" s="409"/>
      <c r="HPS135" s="409"/>
      <c r="HPT135" s="409"/>
      <c r="HPU135" s="409"/>
      <c r="HPV135" s="409"/>
      <c r="HPW135" s="409"/>
      <c r="HPX135" s="409"/>
      <c r="HPY135" s="409"/>
      <c r="HPZ135" s="409"/>
      <c r="HQA135" s="409"/>
      <c r="HQB135" s="409"/>
      <c r="HQC135" s="409"/>
      <c r="HQD135" s="409"/>
      <c r="HQE135" s="409"/>
      <c r="HQF135" s="409"/>
      <c r="HQG135" s="409"/>
      <c r="HQH135" s="409"/>
      <c r="HQI135" s="409"/>
      <c r="HQJ135" s="409"/>
      <c r="HQK135" s="409"/>
      <c r="HQL135" s="409"/>
      <c r="HQM135" s="409"/>
      <c r="HQN135" s="409"/>
      <c r="HQO135" s="409"/>
      <c r="HQP135" s="409"/>
      <c r="HQQ135" s="409"/>
      <c r="HQR135" s="409"/>
      <c r="HQS135" s="409"/>
      <c r="HQT135" s="409"/>
      <c r="HQU135" s="409"/>
      <c r="HQV135" s="409"/>
      <c r="HQW135" s="409"/>
      <c r="HQX135" s="409"/>
      <c r="HQY135" s="409"/>
      <c r="HQZ135" s="409"/>
      <c r="HRA135" s="409"/>
      <c r="HRB135" s="409"/>
      <c r="HRC135" s="409"/>
      <c r="HRD135" s="409"/>
      <c r="HRE135" s="409"/>
      <c r="HRF135" s="409"/>
      <c r="HRG135" s="409"/>
      <c r="HRH135" s="409"/>
      <c r="HRI135" s="409"/>
      <c r="HRJ135" s="409"/>
      <c r="HRK135" s="409"/>
      <c r="HRL135" s="409"/>
      <c r="HRM135" s="409"/>
      <c r="HRN135" s="409"/>
      <c r="HRO135" s="409"/>
      <c r="HRP135" s="409"/>
      <c r="HRQ135" s="409"/>
      <c r="HRR135" s="409"/>
      <c r="HRS135" s="409"/>
      <c r="HRT135" s="409"/>
      <c r="HRU135" s="409"/>
      <c r="HRV135" s="409"/>
      <c r="HRW135" s="409"/>
      <c r="HRX135" s="409"/>
      <c r="HRY135" s="409"/>
      <c r="HRZ135" s="409"/>
      <c r="HSA135" s="409"/>
      <c r="HSB135" s="409"/>
      <c r="HSC135" s="409"/>
      <c r="HSD135" s="409"/>
      <c r="HSE135" s="409"/>
      <c r="HSF135" s="409"/>
      <c r="HSG135" s="409"/>
      <c r="HSH135" s="409"/>
      <c r="HSI135" s="409"/>
      <c r="HSJ135" s="409"/>
      <c r="HSK135" s="409"/>
      <c r="HSL135" s="409"/>
      <c r="HSM135" s="409"/>
      <c r="HSN135" s="409"/>
      <c r="HSO135" s="409"/>
      <c r="HSP135" s="409"/>
      <c r="HSQ135" s="409"/>
      <c r="HSR135" s="409"/>
      <c r="HSS135" s="409"/>
      <c r="HST135" s="409"/>
      <c r="HSU135" s="409"/>
      <c r="HSV135" s="409"/>
      <c r="HSW135" s="409"/>
      <c r="HSX135" s="409"/>
      <c r="HSY135" s="409"/>
      <c r="HSZ135" s="409"/>
      <c r="HTA135" s="409"/>
      <c r="HTB135" s="409"/>
      <c r="HTC135" s="409"/>
      <c r="HTD135" s="409"/>
      <c r="HTE135" s="409"/>
      <c r="HTF135" s="409"/>
      <c r="HTG135" s="409"/>
      <c r="HTH135" s="409"/>
      <c r="HTI135" s="409"/>
      <c r="HTJ135" s="409"/>
      <c r="HTK135" s="409"/>
      <c r="HTL135" s="409"/>
      <c r="HTM135" s="409"/>
      <c r="HTN135" s="409"/>
      <c r="HTO135" s="409"/>
      <c r="HTP135" s="409"/>
      <c r="HTQ135" s="409"/>
      <c r="HTR135" s="409"/>
      <c r="HTS135" s="409"/>
      <c r="HTT135" s="409"/>
      <c r="HTU135" s="409"/>
      <c r="HTV135" s="409"/>
      <c r="HTW135" s="409"/>
      <c r="HTX135" s="409"/>
      <c r="HTY135" s="409"/>
      <c r="HTZ135" s="409"/>
      <c r="HUA135" s="409"/>
      <c r="HUB135" s="409"/>
      <c r="HUC135" s="409"/>
      <c r="HUD135" s="409"/>
      <c r="HUE135" s="409"/>
      <c r="HUF135" s="409"/>
      <c r="HUG135" s="409"/>
      <c r="HUH135" s="409"/>
      <c r="HUI135" s="409"/>
      <c r="HUJ135" s="409"/>
      <c r="HUK135" s="409"/>
      <c r="HUL135" s="409"/>
      <c r="HUM135" s="409"/>
      <c r="HUN135" s="409"/>
      <c r="HUO135" s="409"/>
      <c r="HUP135" s="409"/>
      <c r="HUQ135" s="409"/>
      <c r="HUR135" s="409"/>
      <c r="HUS135" s="409"/>
      <c r="HUT135" s="409"/>
      <c r="HUU135" s="409"/>
      <c r="HUV135" s="409"/>
      <c r="HUW135" s="409"/>
      <c r="HUX135" s="409"/>
      <c r="HUY135" s="409"/>
      <c r="HUZ135" s="409"/>
      <c r="HVA135" s="409"/>
      <c r="HVB135" s="409"/>
      <c r="HVC135" s="409"/>
      <c r="HVD135" s="409"/>
      <c r="HVE135" s="409"/>
      <c r="HVF135" s="409"/>
      <c r="HVG135" s="409"/>
      <c r="HVH135" s="409"/>
      <c r="HVI135" s="409"/>
      <c r="HVJ135" s="409"/>
      <c r="HVK135" s="409"/>
      <c r="HVL135" s="409"/>
      <c r="HVM135" s="409"/>
      <c r="HVN135" s="409"/>
      <c r="HVO135" s="409"/>
      <c r="HVP135" s="409"/>
      <c r="HVQ135" s="409"/>
      <c r="HVR135" s="409"/>
      <c r="HVS135" s="409"/>
      <c r="HVT135" s="409"/>
      <c r="HVU135" s="409"/>
      <c r="HVV135" s="409"/>
      <c r="HVW135" s="409"/>
      <c r="HVX135" s="409"/>
      <c r="HVY135" s="409"/>
      <c r="HVZ135" s="409"/>
      <c r="HWA135" s="409"/>
      <c r="HWB135" s="409"/>
      <c r="HWC135" s="409"/>
      <c r="HWD135" s="409"/>
      <c r="HWE135" s="409"/>
      <c r="HWF135" s="409"/>
      <c r="HWG135" s="409"/>
      <c r="HWH135" s="409"/>
      <c r="HWI135" s="409"/>
      <c r="HWJ135" s="409"/>
      <c r="HWK135" s="409"/>
      <c r="HWL135" s="409"/>
      <c r="HWM135" s="409"/>
      <c r="HWN135" s="409"/>
      <c r="HWO135" s="409"/>
      <c r="HWP135" s="409"/>
      <c r="HWQ135" s="409"/>
      <c r="HWR135" s="409"/>
      <c r="HWS135" s="409"/>
      <c r="HWT135" s="409"/>
      <c r="HWU135" s="409"/>
      <c r="HWV135" s="409"/>
      <c r="HWW135" s="409"/>
      <c r="HWX135" s="409"/>
      <c r="HWY135" s="409"/>
      <c r="HWZ135" s="409"/>
      <c r="HXA135" s="409"/>
      <c r="HXB135" s="409"/>
      <c r="HXC135" s="409"/>
      <c r="HXD135" s="409"/>
      <c r="HXE135" s="409"/>
      <c r="HXF135" s="409"/>
      <c r="HXG135" s="409"/>
      <c r="HXH135" s="409"/>
      <c r="HXI135" s="409"/>
      <c r="HXJ135" s="409"/>
      <c r="HXK135" s="409"/>
      <c r="HXL135" s="409"/>
      <c r="HXM135" s="409"/>
      <c r="HXN135" s="409"/>
      <c r="HXO135" s="409"/>
      <c r="HXP135" s="409"/>
      <c r="HXQ135" s="409"/>
      <c r="HXR135" s="409"/>
      <c r="HXS135" s="409"/>
      <c r="HXT135" s="409"/>
      <c r="HXU135" s="409"/>
      <c r="HXV135" s="409"/>
      <c r="HXW135" s="409"/>
      <c r="HXX135" s="409"/>
      <c r="HXY135" s="409"/>
      <c r="HXZ135" s="409"/>
      <c r="HYA135" s="409"/>
      <c r="HYB135" s="409"/>
      <c r="HYC135" s="409"/>
      <c r="HYD135" s="409"/>
      <c r="HYE135" s="409"/>
      <c r="HYF135" s="409"/>
      <c r="HYG135" s="409"/>
      <c r="HYH135" s="409"/>
      <c r="HYI135" s="409"/>
      <c r="HYJ135" s="409"/>
      <c r="HYK135" s="409"/>
      <c r="HYL135" s="409"/>
      <c r="HYM135" s="409"/>
      <c r="HYN135" s="409"/>
      <c r="HYO135" s="409"/>
      <c r="HYP135" s="409"/>
      <c r="HYQ135" s="409"/>
      <c r="HYR135" s="409"/>
      <c r="HYS135" s="409"/>
      <c r="HYT135" s="409"/>
      <c r="HYU135" s="409"/>
      <c r="HYV135" s="409"/>
      <c r="HYW135" s="409"/>
      <c r="HYX135" s="409"/>
      <c r="HYY135" s="409"/>
      <c r="HYZ135" s="409"/>
      <c r="HZA135" s="409"/>
      <c r="HZB135" s="409"/>
      <c r="HZC135" s="409"/>
      <c r="HZD135" s="409"/>
      <c r="HZE135" s="409"/>
      <c r="HZF135" s="409"/>
      <c r="HZG135" s="409"/>
      <c r="HZH135" s="409"/>
      <c r="HZI135" s="409"/>
      <c r="HZJ135" s="409"/>
      <c r="HZK135" s="409"/>
      <c r="HZL135" s="409"/>
      <c r="HZM135" s="409"/>
      <c r="HZN135" s="409"/>
      <c r="HZO135" s="409"/>
      <c r="HZP135" s="409"/>
      <c r="HZQ135" s="409"/>
      <c r="HZR135" s="409"/>
      <c r="HZS135" s="409"/>
      <c r="HZT135" s="409"/>
      <c r="HZU135" s="409"/>
      <c r="HZV135" s="409"/>
      <c r="HZW135" s="409"/>
      <c r="HZX135" s="409"/>
      <c r="HZY135" s="409"/>
      <c r="HZZ135" s="409"/>
      <c r="IAA135" s="409"/>
      <c r="IAB135" s="409"/>
      <c r="IAC135" s="409"/>
      <c r="IAD135" s="409"/>
      <c r="IAE135" s="409"/>
      <c r="IAF135" s="409"/>
      <c r="IAG135" s="409"/>
      <c r="IAH135" s="409"/>
      <c r="IAI135" s="409"/>
      <c r="IAJ135" s="409"/>
      <c r="IAK135" s="409"/>
      <c r="IAL135" s="409"/>
      <c r="IAM135" s="409"/>
      <c r="IAN135" s="409"/>
      <c r="IAO135" s="409"/>
      <c r="IAP135" s="409"/>
      <c r="IAQ135" s="409"/>
      <c r="IAR135" s="409"/>
      <c r="IAS135" s="409"/>
      <c r="IAT135" s="409"/>
      <c r="IAU135" s="409"/>
      <c r="IAV135" s="409"/>
      <c r="IAW135" s="409"/>
      <c r="IAX135" s="409"/>
      <c r="IAY135" s="409"/>
      <c r="IAZ135" s="409"/>
      <c r="IBA135" s="409"/>
      <c r="IBB135" s="409"/>
      <c r="IBC135" s="409"/>
      <c r="IBD135" s="409"/>
      <c r="IBE135" s="409"/>
      <c r="IBF135" s="409"/>
      <c r="IBG135" s="409"/>
      <c r="IBH135" s="409"/>
      <c r="IBI135" s="409"/>
      <c r="IBJ135" s="409"/>
      <c r="IBK135" s="409"/>
      <c r="IBL135" s="409"/>
      <c r="IBM135" s="409"/>
      <c r="IBN135" s="409"/>
      <c r="IBO135" s="409"/>
      <c r="IBP135" s="409"/>
      <c r="IBQ135" s="409"/>
      <c r="IBR135" s="409"/>
      <c r="IBS135" s="409"/>
      <c r="IBT135" s="409"/>
      <c r="IBU135" s="409"/>
      <c r="IBV135" s="409"/>
      <c r="IBW135" s="409"/>
      <c r="IBX135" s="409"/>
      <c r="IBY135" s="409"/>
      <c r="IBZ135" s="409"/>
      <c r="ICA135" s="409"/>
      <c r="ICB135" s="409"/>
      <c r="ICC135" s="409"/>
      <c r="ICD135" s="409"/>
      <c r="ICE135" s="409"/>
      <c r="ICF135" s="409"/>
      <c r="ICG135" s="409"/>
      <c r="ICH135" s="409"/>
      <c r="ICI135" s="409"/>
      <c r="ICJ135" s="409"/>
      <c r="ICK135" s="409"/>
      <c r="ICL135" s="409"/>
      <c r="ICM135" s="409"/>
      <c r="ICN135" s="409"/>
      <c r="ICO135" s="409"/>
      <c r="ICP135" s="409"/>
      <c r="ICQ135" s="409"/>
      <c r="ICR135" s="409"/>
      <c r="ICS135" s="409"/>
      <c r="ICT135" s="409"/>
      <c r="ICU135" s="409"/>
      <c r="ICV135" s="409"/>
      <c r="ICW135" s="409"/>
      <c r="ICX135" s="409"/>
      <c r="ICY135" s="409"/>
      <c r="ICZ135" s="409"/>
      <c r="IDA135" s="409"/>
      <c r="IDB135" s="409"/>
      <c r="IDC135" s="409"/>
      <c r="IDD135" s="409"/>
      <c r="IDE135" s="409"/>
      <c r="IDF135" s="409"/>
      <c r="IDG135" s="409"/>
      <c r="IDH135" s="409"/>
      <c r="IDI135" s="409"/>
      <c r="IDJ135" s="409"/>
      <c r="IDK135" s="409"/>
      <c r="IDL135" s="409"/>
      <c r="IDM135" s="409"/>
      <c r="IDN135" s="409"/>
      <c r="IDO135" s="409"/>
      <c r="IDP135" s="409"/>
      <c r="IDQ135" s="409"/>
      <c r="IDR135" s="409"/>
      <c r="IDS135" s="409"/>
      <c r="IDT135" s="409"/>
      <c r="IDU135" s="409"/>
      <c r="IDV135" s="409"/>
      <c r="IDW135" s="409"/>
      <c r="IDX135" s="409"/>
      <c r="IDY135" s="409"/>
      <c r="IDZ135" s="409"/>
      <c r="IEA135" s="409"/>
      <c r="IEB135" s="409"/>
      <c r="IEC135" s="409"/>
      <c r="IED135" s="409"/>
      <c r="IEE135" s="409"/>
      <c r="IEF135" s="409"/>
      <c r="IEG135" s="409"/>
      <c r="IEH135" s="409"/>
      <c r="IEI135" s="409"/>
      <c r="IEJ135" s="409"/>
      <c r="IEK135" s="409"/>
      <c r="IEL135" s="409"/>
      <c r="IEM135" s="409"/>
      <c r="IEN135" s="409"/>
      <c r="IEO135" s="409"/>
      <c r="IEP135" s="409"/>
      <c r="IEQ135" s="409"/>
      <c r="IER135" s="409"/>
      <c r="IES135" s="409"/>
      <c r="IET135" s="409"/>
      <c r="IEU135" s="409"/>
      <c r="IEV135" s="409"/>
      <c r="IEW135" s="409"/>
      <c r="IEX135" s="409"/>
      <c r="IEY135" s="409"/>
      <c r="IEZ135" s="409"/>
      <c r="IFA135" s="409"/>
      <c r="IFB135" s="409"/>
      <c r="IFC135" s="409"/>
      <c r="IFD135" s="409"/>
      <c r="IFE135" s="409"/>
      <c r="IFF135" s="409"/>
      <c r="IFG135" s="409"/>
      <c r="IFH135" s="409"/>
      <c r="IFI135" s="409"/>
      <c r="IFJ135" s="409"/>
      <c r="IFK135" s="409"/>
      <c r="IFL135" s="409"/>
      <c r="IFM135" s="409"/>
      <c r="IFN135" s="409"/>
      <c r="IFO135" s="409"/>
      <c r="IFP135" s="409"/>
      <c r="IFQ135" s="409"/>
      <c r="IFR135" s="409"/>
      <c r="IFS135" s="409"/>
      <c r="IFT135" s="409"/>
      <c r="IFU135" s="409"/>
      <c r="IFV135" s="409"/>
      <c r="IFW135" s="409"/>
      <c r="IFX135" s="409"/>
      <c r="IFY135" s="409"/>
      <c r="IFZ135" s="409"/>
      <c r="IGA135" s="409"/>
      <c r="IGB135" s="409"/>
      <c r="IGC135" s="409"/>
      <c r="IGD135" s="409"/>
      <c r="IGE135" s="409"/>
      <c r="IGF135" s="409"/>
      <c r="IGG135" s="409"/>
      <c r="IGH135" s="409"/>
      <c r="IGI135" s="409"/>
      <c r="IGJ135" s="409"/>
      <c r="IGK135" s="409"/>
      <c r="IGL135" s="409"/>
      <c r="IGM135" s="409"/>
      <c r="IGN135" s="409"/>
      <c r="IGO135" s="409"/>
      <c r="IGP135" s="409"/>
      <c r="IGQ135" s="409"/>
      <c r="IGR135" s="409"/>
      <c r="IGS135" s="409"/>
      <c r="IGT135" s="409"/>
      <c r="IGU135" s="409"/>
      <c r="IGV135" s="409"/>
      <c r="IGW135" s="409"/>
      <c r="IGX135" s="409"/>
      <c r="IGY135" s="409"/>
      <c r="IGZ135" s="409"/>
      <c r="IHA135" s="409"/>
      <c r="IHB135" s="409"/>
      <c r="IHC135" s="409"/>
      <c r="IHD135" s="409"/>
      <c r="IHE135" s="409"/>
      <c r="IHF135" s="409"/>
      <c r="IHG135" s="409"/>
      <c r="IHH135" s="409"/>
      <c r="IHI135" s="409"/>
      <c r="IHJ135" s="409"/>
      <c r="IHK135" s="409"/>
      <c r="IHL135" s="409"/>
      <c r="IHM135" s="409"/>
      <c r="IHN135" s="409"/>
      <c r="IHO135" s="409"/>
      <c r="IHP135" s="409"/>
      <c r="IHQ135" s="409"/>
      <c r="IHR135" s="409"/>
      <c r="IHS135" s="409"/>
      <c r="IHT135" s="409"/>
      <c r="IHU135" s="409"/>
      <c r="IHV135" s="409"/>
      <c r="IHW135" s="409"/>
      <c r="IHX135" s="409"/>
      <c r="IHY135" s="409"/>
      <c r="IHZ135" s="409"/>
      <c r="IIA135" s="409"/>
      <c r="IIB135" s="409"/>
      <c r="IIC135" s="409"/>
      <c r="IID135" s="409"/>
      <c r="IIE135" s="409"/>
      <c r="IIF135" s="409"/>
      <c r="IIG135" s="409"/>
      <c r="IIH135" s="409"/>
      <c r="III135" s="409"/>
      <c r="IIJ135" s="409"/>
      <c r="IIK135" s="409"/>
      <c r="IIL135" s="409"/>
      <c r="IIM135" s="409"/>
      <c r="IIN135" s="409"/>
      <c r="IIO135" s="409"/>
      <c r="IIP135" s="409"/>
      <c r="IIQ135" s="409"/>
      <c r="IIR135" s="409"/>
      <c r="IIS135" s="409"/>
      <c r="IIT135" s="409"/>
      <c r="IIU135" s="409"/>
      <c r="IIV135" s="409"/>
      <c r="IIW135" s="409"/>
      <c r="IIX135" s="409"/>
      <c r="IIY135" s="409"/>
      <c r="IIZ135" s="409"/>
      <c r="IJA135" s="409"/>
      <c r="IJB135" s="409"/>
      <c r="IJC135" s="409"/>
      <c r="IJD135" s="409"/>
      <c r="IJE135" s="409"/>
      <c r="IJF135" s="409"/>
      <c r="IJG135" s="409"/>
      <c r="IJH135" s="409"/>
      <c r="IJI135" s="409"/>
      <c r="IJJ135" s="409"/>
      <c r="IJK135" s="409"/>
      <c r="IJL135" s="409"/>
      <c r="IJM135" s="409"/>
      <c r="IJN135" s="409"/>
      <c r="IJO135" s="409"/>
      <c r="IJP135" s="409"/>
      <c r="IJQ135" s="409"/>
      <c r="IJR135" s="409"/>
      <c r="IJS135" s="409"/>
      <c r="IJT135" s="409"/>
      <c r="IJU135" s="409"/>
      <c r="IJV135" s="409"/>
      <c r="IJW135" s="409"/>
      <c r="IJX135" s="409"/>
      <c r="IJY135" s="409"/>
      <c r="IJZ135" s="409"/>
      <c r="IKA135" s="409"/>
      <c r="IKB135" s="409"/>
      <c r="IKC135" s="409"/>
      <c r="IKD135" s="409"/>
      <c r="IKE135" s="409"/>
      <c r="IKF135" s="409"/>
      <c r="IKG135" s="409"/>
      <c r="IKH135" s="409"/>
      <c r="IKI135" s="409"/>
      <c r="IKJ135" s="409"/>
      <c r="IKK135" s="409"/>
      <c r="IKL135" s="409"/>
      <c r="IKM135" s="409"/>
      <c r="IKN135" s="409"/>
      <c r="IKO135" s="409"/>
      <c r="IKP135" s="409"/>
      <c r="IKQ135" s="409"/>
      <c r="IKR135" s="409"/>
      <c r="IKS135" s="409"/>
      <c r="IKT135" s="409"/>
      <c r="IKU135" s="409"/>
      <c r="IKV135" s="409"/>
      <c r="IKW135" s="409"/>
      <c r="IKX135" s="409"/>
      <c r="IKY135" s="409"/>
      <c r="IKZ135" s="409"/>
      <c r="ILA135" s="409"/>
      <c r="ILB135" s="409"/>
      <c r="ILC135" s="409"/>
      <c r="ILD135" s="409"/>
      <c r="ILE135" s="409"/>
      <c r="ILF135" s="409"/>
      <c r="ILG135" s="409"/>
      <c r="ILH135" s="409"/>
      <c r="ILI135" s="409"/>
      <c r="ILJ135" s="409"/>
      <c r="ILK135" s="409"/>
      <c r="ILL135" s="409"/>
      <c r="ILM135" s="409"/>
      <c r="ILN135" s="409"/>
      <c r="ILO135" s="409"/>
      <c r="ILP135" s="409"/>
      <c r="ILQ135" s="409"/>
      <c r="ILR135" s="409"/>
      <c r="ILS135" s="409"/>
      <c r="ILT135" s="409"/>
      <c r="ILU135" s="409"/>
      <c r="ILV135" s="409"/>
      <c r="ILW135" s="409"/>
      <c r="ILX135" s="409"/>
      <c r="ILY135" s="409"/>
      <c r="ILZ135" s="409"/>
      <c r="IMA135" s="409"/>
      <c r="IMB135" s="409"/>
      <c r="IMC135" s="409"/>
      <c r="IMD135" s="409"/>
      <c r="IME135" s="409"/>
      <c r="IMF135" s="409"/>
      <c r="IMG135" s="409"/>
      <c r="IMH135" s="409"/>
      <c r="IMI135" s="409"/>
      <c r="IMJ135" s="409"/>
      <c r="IMK135" s="409"/>
      <c r="IML135" s="409"/>
      <c r="IMM135" s="409"/>
      <c r="IMN135" s="409"/>
      <c r="IMO135" s="409"/>
      <c r="IMP135" s="409"/>
      <c r="IMQ135" s="409"/>
      <c r="IMR135" s="409"/>
      <c r="IMS135" s="409"/>
      <c r="IMT135" s="409"/>
      <c r="IMU135" s="409"/>
      <c r="IMV135" s="409"/>
      <c r="IMW135" s="409"/>
      <c r="IMX135" s="409"/>
      <c r="IMY135" s="409"/>
      <c r="IMZ135" s="409"/>
      <c r="INA135" s="409"/>
      <c r="INB135" s="409"/>
      <c r="INC135" s="409"/>
      <c r="IND135" s="409"/>
      <c r="INE135" s="409"/>
      <c r="INF135" s="409"/>
      <c r="ING135" s="409"/>
      <c r="INH135" s="409"/>
      <c r="INI135" s="409"/>
      <c r="INJ135" s="409"/>
      <c r="INK135" s="409"/>
      <c r="INL135" s="409"/>
      <c r="INM135" s="409"/>
      <c r="INN135" s="409"/>
      <c r="INO135" s="409"/>
      <c r="INP135" s="409"/>
      <c r="INQ135" s="409"/>
      <c r="INR135" s="409"/>
      <c r="INS135" s="409"/>
      <c r="INT135" s="409"/>
      <c r="INU135" s="409"/>
      <c r="INV135" s="409"/>
      <c r="INW135" s="409"/>
      <c r="INX135" s="409"/>
      <c r="INY135" s="409"/>
      <c r="INZ135" s="409"/>
      <c r="IOA135" s="409"/>
      <c r="IOB135" s="409"/>
      <c r="IOC135" s="409"/>
      <c r="IOD135" s="409"/>
      <c r="IOE135" s="409"/>
      <c r="IOF135" s="409"/>
      <c r="IOG135" s="409"/>
      <c r="IOH135" s="409"/>
      <c r="IOI135" s="409"/>
      <c r="IOJ135" s="409"/>
      <c r="IOK135" s="409"/>
      <c r="IOL135" s="409"/>
      <c r="IOM135" s="409"/>
      <c r="ION135" s="409"/>
      <c r="IOO135" s="409"/>
      <c r="IOP135" s="409"/>
      <c r="IOQ135" s="409"/>
      <c r="IOR135" s="409"/>
      <c r="IOS135" s="409"/>
      <c r="IOT135" s="409"/>
      <c r="IOU135" s="409"/>
      <c r="IOV135" s="409"/>
      <c r="IOW135" s="409"/>
      <c r="IOX135" s="409"/>
      <c r="IOY135" s="409"/>
      <c r="IOZ135" s="409"/>
      <c r="IPA135" s="409"/>
      <c r="IPB135" s="409"/>
      <c r="IPC135" s="409"/>
      <c r="IPD135" s="409"/>
      <c r="IPE135" s="409"/>
      <c r="IPF135" s="409"/>
      <c r="IPG135" s="409"/>
      <c r="IPH135" s="409"/>
      <c r="IPI135" s="409"/>
      <c r="IPJ135" s="409"/>
      <c r="IPK135" s="409"/>
      <c r="IPL135" s="409"/>
      <c r="IPM135" s="409"/>
      <c r="IPN135" s="409"/>
      <c r="IPO135" s="409"/>
      <c r="IPP135" s="409"/>
      <c r="IPQ135" s="409"/>
      <c r="IPR135" s="409"/>
      <c r="IPS135" s="409"/>
      <c r="IPT135" s="409"/>
      <c r="IPU135" s="409"/>
      <c r="IPV135" s="409"/>
      <c r="IPW135" s="409"/>
      <c r="IPX135" s="409"/>
      <c r="IPY135" s="409"/>
      <c r="IPZ135" s="409"/>
      <c r="IQA135" s="409"/>
      <c r="IQB135" s="409"/>
      <c r="IQC135" s="409"/>
      <c r="IQD135" s="409"/>
      <c r="IQE135" s="409"/>
      <c r="IQF135" s="409"/>
      <c r="IQG135" s="409"/>
      <c r="IQH135" s="409"/>
      <c r="IQI135" s="409"/>
      <c r="IQJ135" s="409"/>
      <c r="IQK135" s="409"/>
      <c r="IQL135" s="409"/>
      <c r="IQM135" s="409"/>
      <c r="IQN135" s="409"/>
      <c r="IQO135" s="409"/>
      <c r="IQP135" s="409"/>
      <c r="IQQ135" s="409"/>
      <c r="IQR135" s="409"/>
      <c r="IQS135" s="409"/>
      <c r="IQT135" s="409"/>
      <c r="IQU135" s="409"/>
      <c r="IQV135" s="409"/>
      <c r="IQW135" s="409"/>
      <c r="IQX135" s="409"/>
      <c r="IQY135" s="409"/>
      <c r="IQZ135" s="409"/>
      <c r="IRA135" s="409"/>
      <c r="IRB135" s="409"/>
      <c r="IRC135" s="409"/>
      <c r="IRD135" s="409"/>
      <c r="IRE135" s="409"/>
      <c r="IRF135" s="409"/>
      <c r="IRG135" s="409"/>
      <c r="IRH135" s="409"/>
      <c r="IRI135" s="409"/>
      <c r="IRJ135" s="409"/>
      <c r="IRK135" s="409"/>
      <c r="IRL135" s="409"/>
      <c r="IRM135" s="409"/>
      <c r="IRN135" s="409"/>
      <c r="IRO135" s="409"/>
      <c r="IRP135" s="409"/>
      <c r="IRQ135" s="409"/>
      <c r="IRR135" s="409"/>
      <c r="IRS135" s="409"/>
      <c r="IRT135" s="409"/>
      <c r="IRU135" s="409"/>
      <c r="IRV135" s="409"/>
      <c r="IRW135" s="409"/>
      <c r="IRX135" s="409"/>
      <c r="IRY135" s="409"/>
      <c r="IRZ135" s="409"/>
      <c r="ISA135" s="409"/>
      <c r="ISB135" s="409"/>
      <c r="ISC135" s="409"/>
      <c r="ISD135" s="409"/>
      <c r="ISE135" s="409"/>
      <c r="ISF135" s="409"/>
      <c r="ISG135" s="409"/>
      <c r="ISH135" s="409"/>
      <c r="ISI135" s="409"/>
      <c r="ISJ135" s="409"/>
      <c r="ISK135" s="409"/>
      <c r="ISL135" s="409"/>
      <c r="ISM135" s="409"/>
      <c r="ISN135" s="409"/>
      <c r="ISO135" s="409"/>
      <c r="ISP135" s="409"/>
      <c r="ISQ135" s="409"/>
      <c r="ISR135" s="409"/>
      <c r="ISS135" s="409"/>
      <c r="IST135" s="409"/>
      <c r="ISU135" s="409"/>
      <c r="ISV135" s="409"/>
      <c r="ISW135" s="409"/>
      <c r="ISX135" s="409"/>
      <c r="ISY135" s="409"/>
      <c r="ISZ135" s="409"/>
      <c r="ITA135" s="409"/>
      <c r="ITB135" s="409"/>
      <c r="ITC135" s="409"/>
      <c r="ITD135" s="409"/>
      <c r="ITE135" s="409"/>
      <c r="ITF135" s="409"/>
      <c r="ITG135" s="409"/>
      <c r="ITH135" s="409"/>
      <c r="ITI135" s="409"/>
      <c r="ITJ135" s="409"/>
      <c r="ITK135" s="409"/>
      <c r="ITL135" s="409"/>
      <c r="ITM135" s="409"/>
      <c r="ITN135" s="409"/>
      <c r="ITO135" s="409"/>
      <c r="ITP135" s="409"/>
      <c r="ITQ135" s="409"/>
      <c r="ITR135" s="409"/>
      <c r="ITS135" s="409"/>
      <c r="ITT135" s="409"/>
      <c r="ITU135" s="409"/>
      <c r="ITV135" s="409"/>
      <c r="ITW135" s="409"/>
      <c r="ITX135" s="409"/>
      <c r="ITY135" s="409"/>
      <c r="ITZ135" s="409"/>
      <c r="IUA135" s="409"/>
      <c r="IUB135" s="409"/>
      <c r="IUC135" s="409"/>
      <c r="IUD135" s="409"/>
      <c r="IUE135" s="409"/>
      <c r="IUF135" s="409"/>
      <c r="IUG135" s="409"/>
      <c r="IUH135" s="409"/>
      <c r="IUI135" s="409"/>
      <c r="IUJ135" s="409"/>
      <c r="IUK135" s="409"/>
      <c r="IUL135" s="409"/>
      <c r="IUM135" s="409"/>
      <c r="IUN135" s="409"/>
      <c r="IUO135" s="409"/>
      <c r="IUP135" s="409"/>
      <c r="IUQ135" s="409"/>
      <c r="IUR135" s="409"/>
      <c r="IUS135" s="409"/>
      <c r="IUT135" s="409"/>
      <c r="IUU135" s="409"/>
      <c r="IUV135" s="409"/>
      <c r="IUW135" s="409"/>
      <c r="IUX135" s="409"/>
      <c r="IUY135" s="409"/>
      <c r="IUZ135" s="409"/>
      <c r="IVA135" s="409"/>
      <c r="IVB135" s="409"/>
      <c r="IVC135" s="409"/>
      <c r="IVD135" s="409"/>
      <c r="IVE135" s="409"/>
      <c r="IVF135" s="409"/>
      <c r="IVG135" s="409"/>
      <c r="IVH135" s="409"/>
      <c r="IVI135" s="409"/>
      <c r="IVJ135" s="409"/>
      <c r="IVK135" s="409"/>
      <c r="IVL135" s="409"/>
      <c r="IVM135" s="409"/>
      <c r="IVN135" s="409"/>
      <c r="IVO135" s="409"/>
      <c r="IVP135" s="409"/>
      <c r="IVQ135" s="409"/>
      <c r="IVR135" s="409"/>
      <c r="IVS135" s="409"/>
      <c r="IVT135" s="409"/>
      <c r="IVU135" s="409"/>
      <c r="IVV135" s="409"/>
      <c r="IVW135" s="409"/>
      <c r="IVX135" s="409"/>
      <c r="IVY135" s="409"/>
      <c r="IVZ135" s="409"/>
      <c r="IWA135" s="409"/>
      <c r="IWB135" s="409"/>
      <c r="IWC135" s="409"/>
      <c r="IWD135" s="409"/>
      <c r="IWE135" s="409"/>
      <c r="IWF135" s="409"/>
      <c r="IWG135" s="409"/>
      <c r="IWH135" s="409"/>
      <c r="IWI135" s="409"/>
      <c r="IWJ135" s="409"/>
      <c r="IWK135" s="409"/>
      <c r="IWL135" s="409"/>
      <c r="IWM135" s="409"/>
      <c r="IWN135" s="409"/>
      <c r="IWO135" s="409"/>
      <c r="IWP135" s="409"/>
      <c r="IWQ135" s="409"/>
      <c r="IWR135" s="409"/>
      <c r="IWS135" s="409"/>
      <c r="IWT135" s="409"/>
      <c r="IWU135" s="409"/>
      <c r="IWV135" s="409"/>
      <c r="IWW135" s="409"/>
      <c r="IWX135" s="409"/>
      <c r="IWY135" s="409"/>
      <c r="IWZ135" s="409"/>
      <c r="IXA135" s="409"/>
      <c r="IXB135" s="409"/>
      <c r="IXC135" s="409"/>
      <c r="IXD135" s="409"/>
      <c r="IXE135" s="409"/>
      <c r="IXF135" s="409"/>
      <c r="IXG135" s="409"/>
      <c r="IXH135" s="409"/>
      <c r="IXI135" s="409"/>
      <c r="IXJ135" s="409"/>
      <c r="IXK135" s="409"/>
      <c r="IXL135" s="409"/>
      <c r="IXM135" s="409"/>
      <c r="IXN135" s="409"/>
      <c r="IXO135" s="409"/>
      <c r="IXP135" s="409"/>
      <c r="IXQ135" s="409"/>
      <c r="IXR135" s="409"/>
      <c r="IXS135" s="409"/>
      <c r="IXT135" s="409"/>
      <c r="IXU135" s="409"/>
      <c r="IXV135" s="409"/>
      <c r="IXW135" s="409"/>
      <c r="IXX135" s="409"/>
      <c r="IXY135" s="409"/>
      <c r="IXZ135" s="409"/>
      <c r="IYA135" s="409"/>
      <c r="IYB135" s="409"/>
      <c r="IYC135" s="409"/>
      <c r="IYD135" s="409"/>
      <c r="IYE135" s="409"/>
      <c r="IYF135" s="409"/>
      <c r="IYG135" s="409"/>
      <c r="IYH135" s="409"/>
      <c r="IYI135" s="409"/>
      <c r="IYJ135" s="409"/>
      <c r="IYK135" s="409"/>
      <c r="IYL135" s="409"/>
      <c r="IYM135" s="409"/>
      <c r="IYN135" s="409"/>
      <c r="IYO135" s="409"/>
      <c r="IYP135" s="409"/>
      <c r="IYQ135" s="409"/>
      <c r="IYR135" s="409"/>
      <c r="IYS135" s="409"/>
      <c r="IYT135" s="409"/>
      <c r="IYU135" s="409"/>
      <c r="IYV135" s="409"/>
      <c r="IYW135" s="409"/>
      <c r="IYX135" s="409"/>
      <c r="IYY135" s="409"/>
      <c r="IYZ135" s="409"/>
      <c r="IZA135" s="409"/>
      <c r="IZB135" s="409"/>
      <c r="IZC135" s="409"/>
      <c r="IZD135" s="409"/>
      <c r="IZE135" s="409"/>
      <c r="IZF135" s="409"/>
      <c r="IZG135" s="409"/>
      <c r="IZH135" s="409"/>
      <c r="IZI135" s="409"/>
      <c r="IZJ135" s="409"/>
      <c r="IZK135" s="409"/>
      <c r="IZL135" s="409"/>
      <c r="IZM135" s="409"/>
      <c r="IZN135" s="409"/>
      <c r="IZO135" s="409"/>
      <c r="IZP135" s="409"/>
      <c r="IZQ135" s="409"/>
      <c r="IZR135" s="409"/>
      <c r="IZS135" s="409"/>
      <c r="IZT135" s="409"/>
      <c r="IZU135" s="409"/>
      <c r="IZV135" s="409"/>
      <c r="IZW135" s="409"/>
      <c r="IZX135" s="409"/>
      <c r="IZY135" s="409"/>
      <c r="IZZ135" s="409"/>
      <c r="JAA135" s="409"/>
      <c r="JAB135" s="409"/>
      <c r="JAC135" s="409"/>
      <c r="JAD135" s="409"/>
      <c r="JAE135" s="409"/>
      <c r="JAF135" s="409"/>
      <c r="JAG135" s="409"/>
      <c r="JAH135" s="409"/>
      <c r="JAI135" s="409"/>
      <c r="JAJ135" s="409"/>
      <c r="JAK135" s="409"/>
      <c r="JAL135" s="409"/>
      <c r="JAM135" s="409"/>
      <c r="JAN135" s="409"/>
      <c r="JAO135" s="409"/>
      <c r="JAP135" s="409"/>
      <c r="JAQ135" s="409"/>
      <c r="JAR135" s="409"/>
      <c r="JAS135" s="409"/>
      <c r="JAT135" s="409"/>
      <c r="JAU135" s="409"/>
      <c r="JAV135" s="409"/>
      <c r="JAW135" s="409"/>
      <c r="JAX135" s="409"/>
      <c r="JAY135" s="409"/>
      <c r="JAZ135" s="409"/>
      <c r="JBA135" s="409"/>
      <c r="JBB135" s="409"/>
      <c r="JBC135" s="409"/>
      <c r="JBD135" s="409"/>
      <c r="JBE135" s="409"/>
      <c r="JBF135" s="409"/>
      <c r="JBG135" s="409"/>
      <c r="JBH135" s="409"/>
      <c r="JBI135" s="409"/>
      <c r="JBJ135" s="409"/>
      <c r="JBK135" s="409"/>
      <c r="JBL135" s="409"/>
      <c r="JBM135" s="409"/>
      <c r="JBN135" s="409"/>
      <c r="JBO135" s="409"/>
      <c r="JBP135" s="409"/>
      <c r="JBQ135" s="409"/>
      <c r="JBR135" s="409"/>
      <c r="JBS135" s="409"/>
      <c r="JBT135" s="409"/>
      <c r="JBU135" s="409"/>
      <c r="JBV135" s="409"/>
      <c r="JBW135" s="409"/>
      <c r="JBX135" s="409"/>
      <c r="JBY135" s="409"/>
      <c r="JBZ135" s="409"/>
      <c r="JCA135" s="409"/>
      <c r="JCB135" s="409"/>
      <c r="JCC135" s="409"/>
      <c r="JCD135" s="409"/>
      <c r="JCE135" s="409"/>
      <c r="JCF135" s="409"/>
      <c r="JCG135" s="409"/>
      <c r="JCH135" s="409"/>
      <c r="JCI135" s="409"/>
      <c r="JCJ135" s="409"/>
      <c r="JCK135" s="409"/>
      <c r="JCL135" s="409"/>
      <c r="JCM135" s="409"/>
      <c r="JCN135" s="409"/>
      <c r="JCO135" s="409"/>
      <c r="JCP135" s="409"/>
      <c r="JCQ135" s="409"/>
      <c r="JCR135" s="409"/>
      <c r="JCS135" s="409"/>
      <c r="JCT135" s="409"/>
      <c r="JCU135" s="409"/>
      <c r="JCV135" s="409"/>
      <c r="JCW135" s="409"/>
      <c r="JCX135" s="409"/>
      <c r="JCY135" s="409"/>
      <c r="JCZ135" s="409"/>
      <c r="JDA135" s="409"/>
      <c r="JDB135" s="409"/>
      <c r="JDC135" s="409"/>
      <c r="JDD135" s="409"/>
      <c r="JDE135" s="409"/>
      <c r="JDF135" s="409"/>
      <c r="JDG135" s="409"/>
      <c r="JDH135" s="409"/>
      <c r="JDI135" s="409"/>
      <c r="JDJ135" s="409"/>
      <c r="JDK135" s="409"/>
      <c r="JDL135" s="409"/>
      <c r="JDM135" s="409"/>
      <c r="JDN135" s="409"/>
      <c r="JDO135" s="409"/>
      <c r="JDP135" s="409"/>
      <c r="JDQ135" s="409"/>
      <c r="JDR135" s="409"/>
      <c r="JDS135" s="409"/>
      <c r="JDT135" s="409"/>
      <c r="JDU135" s="409"/>
      <c r="JDV135" s="409"/>
      <c r="JDW135" s="409"/>
      <c r="JDX135" s="409"/>
      <c r="JDY135" s="409"/>
      <c r="JDZ135" s="409"/>
      <c r="JEA135" s="409"/>
      <c r="JEB135" s="409"/>
      <c r="JEC135" s="409"/>
      <c r="JED135" s="409"/>
      <c r="JEE135" s="409"/>
      <c r="JEF135" s="409"/>
      <c r="JEG135" s="409"/>
      <c r="JEH135" s="409"/>
      <c r="JEI135" s="409"/>
      <c r="JEJ135" s="409"/>
      <c r="JEK135" s="409"/>
      <c r="JEL135" s="409"/>
      <c r="JEM135" s="409"/>
      <c r="JEN135" s="409"/>
      <c r="JEO135" s="409"/>
      <c r="JEP135" s="409"/>
      <c r="JEQ135" s="409"/>
      <c r="JER135" s="409"/>
      <c r="JES135" s="409"/>
      <c r="JET135" s="409"/>
      <c r="JEU135" s="409"/>
      <c r="JEV135" s="409"/>
      <c r="JEW135" s="409"/>
      <c r="JEX135" s="409"/>
      <c r="JEY135" s="409"/>
      <c r="JEZ135" s="409"/>
      <c r="JFA135" s="409"/>
      <c r="JFB135" s="409"/>
      <c r="JFC135" s="409"/>
      <c r="JFD135" s="409"/>
      <c r="JFE135" s="409"/>
      <c r="JFF135" s="409"/>
      <c r="JFG135" s="409"/>
      <c r="JFH135" s="409"/>
      <c r="JFI135" s="409"/>
      <c r="JFJ135" s="409"/>
      <c r="JFK135" s="409"/>
      <c r="JFL135" s="409"/>
      <c r="JFM135" s="409"/>
      <c r="JFN135" s="409"/>
      <c r="JFO135" s="409"/>
      <c r="JFP135" s="409"/>
      <c r="JFQ135" s="409"/>
      <c r="JFR135" s="409"/>
      <c r="JFS135" s="409"/>
      <c r="JFT135" s="409"/>
      <c r="JFU135" s="409"/>
      <c r="JFV135" s="409"/>
      <c r="JFW135" s="409"/>
      <c r="JFX135" s="409"/>
      <c r="JFY135" s="409"/>
      <c r="JFZ135" s="409"/>
      <c r="JGA135" s="409"/>
      <c r="JGB135" s="409"/>
      <c r="JGC135" s="409"/>
      <c r="JGD135" s="409"/>
      <c r="JGE135" s="409"/>
      <c r="JGF135" s="409"/>
      <c r="JGG135" s="409"/>
      <c r="JGH135" s="409"/>
      <c r="JGI135" s="409"/>
      <c r="JGJ135" s="409"/>
      <c r="JGK135" s="409"/>
      <c r="JGL135" s="409"/>
      <c r="JGM135" s="409"/>
      <c r="JGN135" s="409"/>
      <c r="JGO135" s="409"/>
      <c r="JGP135" s="409"/>
      <c r="JGQ135" s="409"/>
      <c r="JGR135" s="409"/>
      <c r="JGS135" s="409"/>
      <c r="JGT135" s="409"/>
      <c r="JGU135" s="409"/>
      <c r="JGV135" s="409"/>
      <c r="JGW135" s="409"/>
      <c r="JGX135" s="409"/>
      <c r="JGY135" s="409"/>
      <c r="JGZ135" s="409"/>
      <c r="JHA135" s="409"/>
      <c r="JHB135" s="409"/>
      <c r="JHC135" s="409"/>
      <c r="JHD135" s="409"/>
      <c r="JHE135" s="409"/>
      <c r="JHF135" s="409"/>
      <c r="JHG135" s="409"/>
      <c r="JHH135" s="409"/>
      <c r="JHI135" s="409"/>
      <c r="JHJ135" s="409"/>
      <c r="JHK135" s="409"/>
      <c r="JHL135" s="409"/>
      <c r="JHM135" s="409"/>
      <c r="JHN135" s="409"/>
      <c r="JHO135" s="409"/>
      <c r="JHP135" s="409"/>
      <c r="JHQ135" s="409"/>
      <c r="JHR135" s="409"/>
      <c r="JHS135" s="409"/>
      <c r="JHT135" s="409"/>
      <c r="JHU135" s="409"/>
      <c r="JHV135" s="409"/>
      <c r="JHW135" s="409"/>
      <c r="JHX135" s="409"/>
      <c r="JHY135" s="409"/>
      <c r="JHZ135" s="409"/>
      <c r="JIA135" s="409"/>
      <c r="JIB135" s="409"/>
      <c r="JIC135" s="409"/>
      <c r="JID135" s="409"/>
      <c r="JIE135" s="409"/>
      <c r="JIF135" s="409"/>
      <c r="JIG135" s="409"/>
      <c r="JIH135" s="409"/>
      <c r="JII135" s="409"/>
      <c r="JIJ135" s="409"/>
      <c r="JIK135" s="409"/>
      <c r="JIL135" s="409"/>
      <c r="JIM135" s="409"/>
      <c r="JIN135" s="409"/>
      <c r="JIO135" s="409"/>
      <c r="JIP135" s="409"/>
      <c r="JIQ135" s="409"/>
      <c r="JIR135" s="409"/>
      <c r="JIS135" s="409"/>
      <c r="JIT135" s="409"/>
      <c r="JIU135" s="409"/>
      <c r="JIV135" s="409"/>
      <c r="JIW135" s="409"/>
      <c r="JIX135" s="409"/>
      <c r="JIY135" s="409"/>
      <c r="JIZ135" s="409"/>
      <c r="JJA135" s="409"/>
      <c r="JJB135" s="409"/>
      <c r="JJC135" s="409"/>
      <c r="JJD135" s="409"/>
      <c r="JJE135" s="409"/>
      <c r="JJF135" s="409"/>
      <c r="JJG135" s="409"/>
      <c r="JJH135" s="409"/>
      <c r="JJI135" s="409"/>
      <c r="JJJ135" s="409"/>
      <c r="JJK135" s="409"/>
      <c r="JJL135" s="409"/>
      <c r="JJM135" s="409"/>
      <c r="JJN135" s="409"/>
      <c r="JJO135" s="409"/>
      <c r="JJP135" s="409"/>
      <c r="JJQ135" s="409"/>
      <c r="JJR135" s="409"/>
      <c r="JJS135" s="409"/>
      <c r="JJT135" s="409"/>
      <c r="JJU135" s="409"/>
      <c r="JJV135" s="409"/>
      <c r="JJW135" s="409"/>
      <c r="JJX135" s="409"/>
      <c r="JJY135" s="409"/>
      <c r="JJZ135" s="409"/>
      <c r="JKA135" s="409"/>
      <c r="JKB135" s="409"/>
      <c r="JKC135" s="409"/>
      <c r="JKD135" s="409"/>
      <c r="JKE135" s="409"/>
      <c r="JKF135" s="409"/>
      <c r="JKG135" s="409"/>
      <c r="JKH135" s="409"/>
      <c r="JKI135" s="409"/>
      <c r="JKJ135" s="409"/>
      <c r="JKK135" s="409"/>
      <c r="JKL135" s="409"/>
      <c r="JKM135" s="409"/>
      <c r="JKN135" s="409"/>
      <c r="JKO135" s="409"/>
      <c r="JKP135" s="409"/>
      <c r="JKQ135" s="409"/>
      <c r="JKR135" s="409"/>
      <c r="JKS135" s="409"/>
      <c r="JKT135" s="409"/>
      <c r="JKU135" s="409"/>
      <c r="JKV135" s="409"/>
      <c r="JKW135" s="409"/>
      <c r="JKX135" s="409"/>
      <c r="JKY135" s="409"/>
      <c r="JKZ135" s="409"/>
      <c r="JLA135" s="409"/>
      <c r="JLB135" s="409"/>
      <c r="JLC135" s="409"/>
      <c r="JLD135" s="409"/>
      <c r="JLE135" s="409"/>
      <c r="JLF135" s="409"/>
      <c r="JLG135" s="409"/>
      <c r="JLH135" s="409"/>
      <c r="JLI135" s="409"/>
      <c r="JLJ135" s="409"/>
      <c r="JLK135" s="409"/>
      <c r="JLL135" s="409"/>
      <c r="JLM135" s="409"/>
      <c r="JLN135" s="409"/>
      <c r="JLO135" s="409"/>
      <c r="JLP135" s="409"/>
      <c r="JLQ135" s="409"/>
      <c r="JLR135" s="409"/>
      <c r="JLS135" s="409"/>
      <c r="JLT135" s="409"/>
      <c r="JLU135" s="409"/>
      <c r="JLV135" s="409"/>
      <c r="JLW135" s="409"/>
      <c r="JLX135" s="409"/>
      <c r="JLY135" s="409"/>
      <c r="JLZ135" s="409"/>
      <c r="JMA135" s="409"/>
      <c r="JMB135" s="409"/>
      <c r="JMC135" s="409"/>
      <c r="JMD135" s="409"/>
      <c r="JME135" s="409"/>
      <c r="JMF135" s="409"/>
      <c r="JMG135" s="409"/>
      <c r="JMH135" s="409"/>
      <c r="JMI135" s="409"/>
      <c r="JMJ135" s="409"/>
      <c r="JMK135" s="409"/>
      <c r="JML135" s="409"/>
      <c r="JMM135" s="409"/>
      <c r="JMN135" s="409"/>
      <c r="JMO135" s="409"/>
      <c r="JMP135" s="409"/>
      <c r="JMQ135" s="409"/>
      <c r="JMR135" s="409"/>
      <c r="JMS135" s="409"/>
      <c r="JMT135" s="409"/>
      <c r="JMU135" s="409"/>
      <c r="JMV135" s="409"/>
      <c r="JMW135" s="409"/>
      <c r="JMX135" s="409"/>
      <c r="JMY135" s="409"/>
      <c r="JMZ135" s="409"/>
      <c r="JNA135" s="409"/>
      <c r="JNB135" s="409"/>
      <c r="JNC135" s="409"/>
      <c r="JND135" s="409"/>
      <c r="JNE135" s="409"/>
      <c r="JNF135" s="409"/>
      <c r="JNG135" s="409"/>
      <c r="JNH135" s="409"/>
      <c r="JNI135" s="409"/>
      <c r="JNJ135" s="409"/>
      <c r="JNK135" s="409"/>
      <c r="JNL135" s="409"/>
      <c r="JNM135" s="409"/>
      <c r="JNN135" s="409"/>
      <c r="JNO135" s="409"/>
      <c r="JNP135" s="409"/>
      <c r="JNQ135" s="409"/>
      <c r="JNR135" s="409"/>
      <c r="JNS135" s="409"/>
      <c r="JNT135" s="409"/>
      <c r="JNU135" s="409"/>
      <c r="JNV135" s="409"/>
      <c r="JNW135" s="409"/>
      <c r="JNX135" s="409"/>
      <c r="JNY135" s="409"/>
      <c r="JNZ135" s="409"/>
      <c r="JOA135" s="409"/>
      <c r="JOB135" s="409"/>
      <c r="JOC135" s="409"/>
      <c r="JOD135" s="409"/>
      <c r="JOE135" s="409"/>
      <c r="JOF135" s="409"/>
      <c r="JOG135" s="409"/>
      <c r="JOH135" s="409"/>
      <c r="JOI135" s="409"/>
      <c r="JOJ135" s="409"/>
      <c r="JOK135" s="409"/>
      <c r="JOL135" s="409"/>
      <c r="JOM135" s="409"/>
      <c r="JON135" s="409"/>
      <c r="JOO135" s="409"/>
      <c r="JOP135" s="409"/>
      <c r="JOQ135" s="409"/>
      <c r="JOR135" s="409"/>
      <c r="JOS135" s="409"/>
      <c r="JOT135" s="409"/>
      <c r="JOU135" s="409"/>
      <c r="JOV135" s="409"/>
      <c r="JOW135" s="409"/>
      <c r="JOX135" s="409"/>
      <c r="JOY135" s="409"/>
      <c r="JOZ135" s="409"/>
      <c r="JPA135" s="409"/>
      <c r="JPB135" s="409"/>
      <c r="JPC135" s="409"/>
      <c r="JPD135" s="409"/>
      <c r="JPE135" s="409"/>
      <c r="JPF135" s="409"/>
      <c r="JPG135" s="409"/>
      <c r="JPH135" s="409"/>
      <c r="JPI135" s="409"/>
      <c r="JPJ135" s="409"/>
      <c r="JPK135" s="409"/>
      <c r="JPL135" s="409"/>
      <c r="JPM135" s="409"/>
      <c r="JPN135" s="409"/>
      <c r="JPO135" s="409"/>
      <c r="JPP135" s="409"/>
      <c r="JPQ135" s="409"/>
      <c r="JPR135" s="409"/>
      <c r="JPS135" s="409"/>
      <c r="JPT135" s="409"/>
      <c r="JPU135" s="409"/>
      <c r="JPV135" s="409"/>
      <c r="JPW135" s="409"/>
      <c r="JPX135" s="409"/>
      <c r="JPY135" s="409"/>
      <c r="JPZ135" s="409"/>
      <c r="JQA135" s="409"/>
      <c r="JQB135" s="409"/>
      <c r="JQC135" s="409"/>
      <c r="JQD135" s="409"/>
      <c r="JQE135" s="409"/>
      <c r="JQF135" s="409"/>
      <c r="JQG135" s="409"/>
      <c r="JQH135" s="409"/>
      <c r="JQI135" s="409"/>
      <c r="JQJ135" s="409"/>
      <c r="JQK135" s="409"/>
      <c r="JQL135" s="409"/>
      <c r="JQM135" s="409"/>
      <c r="JQN135" s="409"/>
      <c r="JQO135" s="409"/>
      <c r="JQP135" s="409"/>
      <c r="JQQ135" s="409"/>
      <c r="JQR135" s="409"/>
      <c r="JQS135" s="409"/>
      <c r="JQT135" s="409"/>
      <c r="JQU135" s="409"/>
      <c r="JQV135" s="409"/>
      <c r="JQW135" s="409"/>
      <c r="JQX135" s="409"/>
      <c r="JQY135" s="409"/>
      <c r="JQZ135" s="409"/>
      <c r="JRA135" s="409"/>
      <c r="JRB135" s="409"/>
      <c r="JRC135" s="409"/>
      <c r="JRD135" s="409"/>
      <c r="JRE135" s="409"/>
      <c r="JRF135" s="409"/>
      <c r="JRG135" s="409"/>
      <c r="JRH135" s="409"/>
      <c r="JRI135" s="409"/>
      <c r="JRJ135" s="409"/>
      <c r="JRK135" s="409"/>
      <c r="JRL135" s="409"/>
      <c r="JRM135" s="409"/>
      <c r="JRN135" s="409"/>
      <c r="JRO135" s="409"/>
      <c r="JRP135" s="409"/>
      <c r="JRQ135" s="409"/>
      <c r="JRR135" s="409"/>
      <c r="JRS135" s="409"/>
      <c r="JRT135" s="409"/>
      <c r="JRU135" s="409"/>
      <c r="JRV135" s="409"/>
      <c r="JRW135" s="409"/>
      <c r="JRX135" s="409"/>
      <c r="JRY135" s="409"/>
      <c r="JRZ135" s="409"/>
      <c r="JSA135" s="409"/>
      <c r="JSB135" s="409"/>
      <c r="JSC135" s="409"/>
      <c r="JSD135" s="409"/>
      <c r="JSE135" s="409"/>
      <c r="JSF135" s="409"/>
      <c r="JSG135" s="409"/>
      <c r="JSH135" s="409"/>
      <c r="JSI135" s="409"/>
      <c r="JSJ135" s="409"/>
      <c r="JSK135" s="409"/>
      <c r="JSL135" s="409"/>
      <c r="JSM135" s="409"/>
      <c r="JSN135" s="409"/>
      <c r="JSO135" s="409"/>
      <c r="JSP135" s="409"/>
      <c r="JSQ135" s="409"/>
      <c r="JSR135" s="409"/>
      <c r="JSS135" s="409"/>
      <c r="JST135" s="409"/>
      <c r="JSU135" s="409"/>
      <c r="JSV135" s="409"/>
      <c r="JSW135" s="409"/>
      <c r="JSX135" s="409"/>
      <c r="JSY135" s="409"/>
      <c r="JSZ135" s="409"/>
      <c r="JTA135" s="409"/>
      <c r="JTB135" s="409"/>
      <c r="JTC135" s="409"/>
      <c r="JTD135" s="409"/>
      <c r="JTE135" s="409"/>
      <c r="JTF135" s="409"/>
      <c r="JTG135" s="409"/>
      <c r="JTH135" s="409"/>
      <c r="JTI135" s="409"/>
      <c r="JTJ135" s="409"/>
      <c r="JTK135" s="409"/>
      <c r="JTL135" s="409"/>
      <c r="JTM135" s="409"/>
      <c r="JTN135" s="409"/>
      <c r="JTO135" s="409"/>
      <c r="JTP135" s="409"/>
      <c r="JTQ135" s="409"/>
      <c r="JTR135" s="409"/>
      <c r="JTS135" s="409"/>
      <c r="JTT135" s="409"/>
      <c r="JTU135" s="409"/>
      <c r="JTV135" s="409"/>
      <c r="JTW135" s="409"/>
      <c r="JTX135" s="409"/>
      <c r="JTY135" s="409"/>
      <c r="JTZ135" s="409"/>
      <c r="JUA135" s="409"/>
      <c r="JUB135" s="409"/>
      <c r="JUC135" s="409"/>
      <c r="JUD135" s="409"/>
      <c r="JUE135" s="409"/>
      <c r="JUF135" s="409"/>
      <c r="JUG135" s="409"/>
      <c r="JUH135" s="409"/>
      <c r="JUI135" s="409"/>
      <c r="JUJ135" s="409"/>
      <c r="JUK135" s="409"/>
      <c r="JUL135" s="409"/>
      <c r="JUM135" s="409"/>
      <c r="JUN135" s="409"/>
      <c r="JUO135" s="409"/>
      <c r="JUP135" s="409"/>
      <c r="JUQ135" s="409"/>
      <c r="JUR135" s="409"/>
      <c r="JUS135" s="409"/>
      <c r="JUT135" s="409"/>
      <c r="JUU135" s="409"/>
      <c r="JUV135" s="409"/>
      <c r="JUW135" s="409"/>
      <c r="JUX135" s="409"/>
      <c r="JUY135" s="409"/>
      <c r="JUZ135" s="409"/>
      <c r="JVA135" s="409"/>
      <c r="JVB135" s="409"/>
      <c r="JVC135" s="409"/>
      <c r="JVD135" s="409"/>
      <c r="JVE135" s="409"/>
      <c r="JVF135" s="409"/>
      <c r="JVG135" s="409"/>
      <c r="JVH135" s="409"/>
      <c r="JVI135" s="409"/>
      <c r="JVJ135" s="409"/>
      <c r="JVK135" s="409"/>
      <c r="JVL135" s="409"/>
      <c r="JVM135" s="409"/>
      <c r="JVN135" s="409"/>
      <c r="JVO135" s="409"/>
      <c r="JVP135" s="409"/>
      <c r="JVQ135" s="409"/>
      <c r="JVR135" s="409"/>
      <c r="JVS135" s="409"/>
      <c r="JVT135" s="409"/>
      <c r="JVU135" s="409"/>
      <c r="JVV135" s="409"/>
      <c r="JVW135" s="409"/>
      <c r="JVX135" s="409"/>
      <c r="JVY135" s="409"/>
      <c r="JVZ135" s="409"/>
      <c r="JWA135" s="409"/>
      <c r="JWB135" s="409"/>
      <c r="JWC135" s="409"/>
      <c r="JWD135" s="409"/>
      <c r="JWE135" s="409"/>
      <c r="JWF135" s="409"/>
      <c r="JWG135" s="409"/>
      <c r="JWH135" s="409"/>
      <c r="JWI135" s="409"/>
      <c r="JWJ135" s="409"/>
      <c r="JWK135" s="409"/>
      <c r="JWL135" s="409"/>
      <c r="JWM135" s="409"/>
      <c r="JWN135" s="409"/>
      <c r="JWO135" s="409"/>
      <c r="JWP135" s="409"/>
      <c r="JWQ135" s="409"/>
      <c r="JWR135" s="409"/>
      <c r="JWS135" s="409"/>
      <c r="JWT135" s="409"/>
      <c r="JWU135" s="409"/>
      <c r="JWV135" s="409"/>
      <c r="JWW135" s="409"/>
      <c r="JWX135" s="409"/>
      <c r="JWY135" s="409"/>
      <c r="JWZ135" s="409"/>
      <c r="JXA135" s="409"/>
      <c r="JXB135" s="409"/>
      <c r="JXC135" s="409"/>
      <c r="JXD135" s="409"/>
      <c r="JXE135" s="409"/>
      <c r="JXF135" s="409"/>
      <c r="JXG135" s="409"/>
      <c r="JXH135" s="409"/>
      <c r="JXI135" s="409"/>
      <c r="JXJ135" s="409"/>
      <c r="JXK135" s="409"/>
      <c r="JXL135" s="409"/>
      <c r="JXM135" s="409"/>
      <c r="JXN135" s="409"/>
      <c r="JXO135" s="409"/>
      <c r="JXP135" s="409"/>
      <c r="JXQ135" s="409"/>
      <c r="JXR135" s="409"/>
      <c r="JXS135" s="409"/>
      <c r="JXT135" s="409"/>
      <c r="JXU135" s="409"/>
      <c r="JXV135" s="409"/>
      <c r="JXW135" s="409"/>
      <c r="JXX135" s="409"/>
      <c r="JXY135" s="409"/>
      <c r="JXZ135" s="409"/>
      <c r="JYA135" s="409"/>
      <c r="JYB135" s="409"/>
      <c r="JYC135" s="409"/>
      <c r="JYD135" s="409"/>
      <c r="JYE135" s="409"/>
      <c r="JYF135" s="409"/>
      <c r="JYG135" s="409"/>
      <c r="JYH135" s="409"/>
      <c r="JYI135" s="409"/>
      <c r="JYJ135" s="409"/>
      <c r="JYK135" s="409"/>
      <c r="JYL135" s="409"/>
      <c r="JYM135" s="409"/>
      <c r="JYN135" s="409"/>
      <c r="JYO135" s="409"/>
      <c r="JYP135" s="409"/>
      <c r="JYQ135" s="409"/>
      <c r="JYR135" s="409"/>
      <c r="JYS135" s="409"/>
      <c r="JYT135" s="409"/>
      <c r="JYU135" s="409"/>
      <c r="JYV135" s="409"/>
      <c r="JYW135" s="409"/>
      <c r="JYX135" s="409"/>
      <c r="JYY135" s="409"/>
      <c r="JYZ135" s="409"/>
      <c r="JZA135" s="409"/>
      <c r="JZB135" s="409"/>
      <c r="JZC135" s="409"/>
      <c r="JZD135" s="409"/>
      <c r="JZE135" s="409"/>
      <c r="JZF135" s="409"/>
      <c r="JZG135" s="409"/>
      <c r="JZH135" s="409"/>
      <c r="JZI135" s="409"/>
      <c r="JZJ135" s="409"/>
      <c r="JZK135" s="409"/>
      <c r="JZL135" s="409"/>
      <c r="JZM135" s="409"/>
      <c r="JZN135" s="409"/>
      <c r="JZO135" s="409"/>
      <c r="JZP135" s="409"/>
      <c r="JZQ135" s="409"/>
      <c r="JZR135" s="409"/>
      <c r="JZS135" s="409"/>
      <c r="JZT135" s="409"/>
      <c r="JZU135" s="409"/>
      <c r="JZV135" s="409"/>
      <c r="JZW135" s="409"/>
      <c r="JZX135" s="409"/>
      <c r="JZY135" s="409"/>
      <c r="JZZ135" s="409"/>
      <c r="KAA135" s="409"/>
      <c r="KAB135" s="409"/>
      <c r="KAC135" s="409"/>
      <c r="KAD135" s="409"/>
      <c r="KAE135" s="409"/>
      <c r="KAF135" s="409"/>
      <c r="KAG135" s="409"/>
      <c r="KAH135" s="409"/>
      <c r="KAI135" s="409"/>
      <c r="KAJ135" s="409"/>
      <c r="KAK135" s="409"/>
      <c r="KAL135" s="409"/>
      <c r="KAM135" s="409"/>
      <c r="KAN135" s="409"/>
      <c r="KAO135" s="409"/>
      <c r="KAP135" s="409"/>
      <c r="KAQ135" s="409"/>
      <c r="KAR135" s="409"/>
      <c r="KAS135" s="409"/>
      <c r="KAT135" s="409"/>
      <c r="KAU135" s="409"/>
      <c r="KAV135" s="409"/>
      <c r="KAW135" s="409"/>
      <c r="KAX135" s="409"/>
      <c r="KAY135" s="409"/>
      <c r="KAZ135" s="409"/>
      <c r="KBA135" s="409"/>
      <c r="KBB135" s="409"/>
      <c r="KBC135" s="409"/>
      <c r="KBD135" s="409"/>
      <c r="KBE135" s="409"/>
      <c r="KBF135" s="409"/>
      <c r="KBG135" s="409"/>
      <c r="KBH135" s="409"/>
      <c r="KBI135" s="409"/>
      <c r="KBJ135" s="409"/>
      <c r="KBK135" s="409"/>
      <c r="KBL135" s="409"/>
      <c r="KBM135" s="409"/>
      <c r="KBN135" s="409"/>
      <c r="KBO135" s="409"/>
      <c r="KBP135" s="409"/>
      <c r="KBQ135" s="409"/>
      <c r="KBR135" s="409"/>
      <c r="KBS135" s="409"/>
      <c r="KBT135" s="409"/>
      <c r="KBU135" s="409"/>
      <c r="KBV135" s="409"/>
      <c r="KBW135" s="409"/>
      <c r="KBX135" s="409"/>
      <c r="KBY135" s="409"/>
      <c r="KBZ135" s="409"/>
      <c r="KCA135" s="409"/>
      <c r="KCB135" s="409"/>
      <c r="KCC135" s="409"/>
      <c r="KCD135" s="409"/>
      <c r="KCE135" s="409"/>
      <c r="KCF135" s="409"/>
      <c r="KCG135" s="409"/>
      <c r="KCH135" s="409"/>
      <c r="KCI135" s="409"/>
      <c r="KCJ135" s="409"/>
      <c r="KCK135" s="409"/>
      <c r="KCL135" s="409"/>
      <c r="KCM135" s="409"/>
      <c r="KCN135" s="409"/>
      <c r="KCO135" s="409"/>
      <c r="KCP135" s="409"/>
      <c r="KCQ135" s="409"/>
      <c r="KCR135" s="409"/>
      <c r="KCS135" s="409"/>
      <c r="KCT135" s="409"/>
      <c r="KCU135" s="409"/>
      <c r="KCV135" s="409"/>
      <c r="KCW135" s="409"/>
      <c r="KCX135" s="409"/>
      <c r="KCY135" s="409"/>
      <c r="KCZ135" s="409"/>
      <c r="KDA135" s="409"/>
      <c r="KDB135" s="409"/>
      <c r="KDC135" s="409"/>
      <c r="KDD135" s="409"/>
      <c r="KDE135" s="409"/>
      <c r="KDF135" s="409"/>
      <c r="KDG135" s="409"/>
      <c r="KDH135" s="409"/>
      <c r="KDI135" s="409"/>
      <c r="KDJ135" s="409"/>
      <c r="KDK135" s="409"/>
      <c r="KDL135" s="409"/>
      <c r="KDM135" s="409"/>
      <c r="KDN135" s="409"/>
      <c r="KDO135" s="409"/>
      <c r="KDP135" s="409"/>
      <c r="KDQ135" s="409"/>
      <c r="KDR135" s="409"/>
      <c r="KDS135" s="409"/>
      <c r="KDT135" s="409"/>
      <c r="KDU135" s="409"/>
      <c r="KDV135" s="409"/>
      <c r="KDW135" s="409"/>
      <c r="KDX135" s="409"/>
      <c r="KDY135" s="409"/>
      <c r="KDZ135" s="409"/>
      <c r="KEA135" s="409"/>
      <c r="KEB135" s="409"/>
      <c r="KEC135" s="409"/>
      <c r="KED135" s="409"/>
      <c r="KEE135" s="409"/>
      <c r="KEF135" s="409"/>
      <c r="KEG135" s="409"/>
      <c r="KEH135" s="409"/>
      <c r="KEI135" s="409"/>
      <c r="KEJ135" s="409"/>
      <c r="KEK135" s="409"/>
      <c r="KEL135" s="409"/>
      <c r="KEM135" s="409"/>
      <c r="KEN135" s="409"/>
      <c r="KEO135" s="409"/>
      <c r="KEP135" s="409"/>
      <c r="KEQ135" s="409"/>
      <c r="KER135" s="409"/>
      <c r="KES135" s="409"/>
      <c r="KET135" s="409"/>
      <c r="KEU135" s="409"/>
      <c r="KEV135" s="409"/>
      <c r="KEW135" s="409"/>
      <c r="KEX135" s="409"/>
      <c r="KEY135" s="409"/>
      <c r="KEZ135" s="409"/>
      <c r="KFA135" s="409"/>
      <c r="KFB135" s="409"/>
      <c r="KFC135" s="409"/>
      <c r="KFD135" s="409"/>
      <c r="KFE135" s="409"/>
      <c r="KFF135" s="409"/>
      <c r="KFG135" s="409"/>
      <c r="KFH135" s="409"/>
      <c r="KFI135" s="409"/>
      <c r="KFJ135" s="409"/>
      <c r="KFK135" s="409"/>
      <c r="KFL135" s="409"/>
      <c r="KFM135" s="409"/>
      <c r="KFN135" s="409"/>
      <c r="KFO135" s="409"/>
      <c r="KFP135" s="409"/>
      <c r="KFQ135" s="409"/>
      <c r="KFR135" s="409"/>
      <c r="KFS135" s="409"/>
      <c r="KFT135" s="409"/>
      <c r="KFU135" s="409"/>
      <c r="KFV135" s="409"/>
      <c r="KFW135" s="409"/>
      <c r="KFX135" s="409"/>
      <c r="KFY135" s="409"/>
      <c r="KFZ135" s="409"/>
      <c r="KGA135" s="409"/>
      <c r="KGB135" s="409"/>
      <c r="KGC135" s="409"/>
      <c r="KGD135" s="409"/>
      <c r="KGE135" s="409"/>
      <c r="KGF135" s="409"/>
      <c r="KGG135" s="409"/>
      <c r="KGH135" s="409"/>
      <c r="KGI135" s="409"/>
      <c r="KGJ135" s="409"/>
      <c r="KGK135" s="409"/>
      <c r="KGL135" s="409"/>
      <c r="KGM135" s="409"/>
      <c r="KGN135" s="409"/>
      <c r="KGO135" s="409"/>
      <c r="KGP135" s="409"/>
      <c r="KGQ135" s="409"/>
      <c r="KGR135" s="409"/>
      <c r="KGS135" s="409"/>
      <c r="KGT135" s="409"/>
      <c r="KGU135" s="409"/>
      <c r="KGV135" s="409"/>
      <c r="KGW135" s="409"/>
      <c r="KGX135" s="409"/>
      <c r="KGY135" s="409"/>
      <c r="KGZ135" s="409"/>
      <c r="KHA135" s="409"/>
      <c r="KHB135" s="409"/>
      <c r="KHC135" s="409"/>
      <c r="KHD135" s="409"/>
      <c r="KHE135" s="409"/>
      <c r="KHF135" s="409"/>
      <c r="KHG135" s="409"/>
      <c r="KHH135" s="409"/>
      <c r="KHI135" s="409"/>
      <c r="KHJ135" s="409"/>
      <c r="KHK135" s="409"/>
      <c r="KHL135" s="409"/>
      <c r="KHM135" s="409"/>
      <c r="KHN135" s="409"/>
      <c r="KHO135" s="409"/>
      <c r="KHP135" s="409"/>
      <c r="KHQ135" s="409"/>
      <c r="KHR135" s="409"/>
      <c r="KHS135" s="409"/>
      <c r="KHT135" s="409"/>
      <c r="KHU135" s="409"/>
      <c r="KHV135" s="409"/>
      <c r="KHW135" s="409"/>
      <c r="KHX135" s="409"/>
      <c r="KHY135" s="409"/>
      <c r="KHZ135" s="409"/>
      <c r="KIA135" s="409"/>
      <c r="KIB135" s="409"/>
      <c r="KIC135" s="409"/>
      <c r="KID135" s="409"/>
      <c r="KIE135" s="409"/>
      <c r="KIF135" s="409"/>
      <c r="KIG135" s="409"/>
      <c r="KIH135" s="409"/>
      <c r="KII135" s="409"/>
      <c r="KIJ135" s="409"/>
      <c r="KIK135" s="409"/>
      <c r="KIL135" s="409"/>
      <c r="KIM135" s="409"/>
      <c r="KIN135" s="409"/>
      <c r="KIO135" s="409"/>
      <c r="KIP135" s="409"/>
      <c r="KIQ135" s="409"/>
      <c r="KIR135" s="409"/>
      <c r="KIS135" s="409"/>
      <c r="KIT135" s="409"/>
      <c r="KIU135" s="409"/>
      <c r="KIV135" s="409"/>
      <c r="KIW135" s="409"/>
      <c r="KIX135" s="409"/>
      <c r="KIY135" s="409"/>
      <c r="KIZ135" s="409"/>
      <c r="KJA135" s="409"/>
      <c r="KJB135" s="409"/>
      <c r="KJC135" s="409"/>
      <c r="KJD135" s="409"/>
      <c r="KJE135" s="409"/>
      <c r="KJF135" s="409"/>
      <c r="KJG135" s="409"/>
      <c r="KJH135" s="409"/>
      <c r="KJI135" s="409"/>
      <c r="KJJ135" s="409"/>
      <c r="KJK135" s="409"/>
      <c r="KJL135" s="409"/>
      <c r="KJM135" s="409"/>
      <c r="KJN135" s="409"/>
      <c r="KJO135" s="409"/>
      <c r="KJP135" s="409"/>
      <c r="KJQ135" s="409"/>
      <c r="KJR135" s="409"/>
      <c r="KJS135" s="409"/>
      <c r="KJT135" s="409"/>
      <c r="KJU135" s="409"/>
      <c r="KJV135" s="409"/>
      <c r="KJW135" s="409"/>
      <c r="KJX135" s="409"/>
      <c r="KJY135" s="409"/>
      <c r="KJZ135" s="409"/>
      <c r="KKA135" s="409"/>
      <c r="KKB135" s="409"/>
      <c r="KKC135" s="409"/>
      <c r="KKD135" s="409"/>
      <c r="KKE135" s="409"/>
      <c r="KKF135" s="409"/>
      <c r="KKG135" s="409"/>
      <c r="KKH135" s="409"/>
      <c r="KKI135" s="409"/>
      <c r="KKJ135" s="409"/>
      <c r="KKK135" s="409"/>
      <c r="KKL135" s="409"/>
      <c r="KKM135" s="409"/>
      <c r="KKN135" s="409"/>
      <c r="KKO135" s="409"/>
      <c r="KKP135" s="409"/>
      <c r="KKQ135" s="409"/>
      <c r="KKR135" s="409"/>
      <c r="KKS135" s="409"/>
      <c r="KKT135" s="409"/>
      <c r="KKU135" s="409"/>
      <c r="KKV135" s="409"/>
      <c r="KKW135" s="409"/>
      <c r="KKX135" s="409"/>
      <c r="KKY135" s="409"/>
      <c r="KKZ135" s="409"/>
      <c r="KLA135" s="409"/>
      <c r="KLB135" s="409"/>
      <c r="KLC135" s="409"/>
      <c r="KLD135" s="409"/>
      <c r="KLE135" s="409"/>
      <c r="KLF135" s="409"/>
      <c r="KLG135" s="409"/>
      <c r="KLH135" s="409"/>
      <c r="KLI135" s="409"/>
      <c r="KLJ135" s="409"/>
      <c r="KLK135" s="409"/>
      <c r="KLL135" s="409"/>
      <c r="KLM135" s="409"/>
      <c r="KLN135" s="409"/>
      <c r="KLO135" s="409"/>
      <c r="KLP135" s="409"/>
      <c r="KLQ135" s="409"/>
      <c r="KLR135" s="409"/>
      <c r="KLS135" s="409"/>
      <c r="KLT135" s="409"/>
      <c r="KLU135" s="409"/>
      <c r="KLV135" s="409"/>
      <c r="KLW135" s="409"/>
      <c r="KLX135" s="409"/>
      <c r="KLY135" s="409"/>
      <c r="KLZ135" s="409"/>
      <c r="KMA135" s="409"/>
      <c r="KMB135" s="409"/>
      <c r="KMC135" s="409"/>
      <c r="KMD135" s="409"/>
      <c r="KME135" s="409"/>
      <c r="KMF135" s="409"/>
      <c r="KMG135" s="409"/>
      <c r="KMH135" s="409"/>
      <c r="KMI135" s="409"/>
      <c r="KMJ135" s="409"/>
      <c r="KMK135" s="409"/>
      <c r="KML135" s="409"/>
      <c r="KMM135" s="409"/>
      <c r="KMN135" s="409"/>
      <c r="KMO135" s="409"/>
      <c r="KMP135" s="409"/>
      <c r="KMQ135" s="409"/>
      <c r="KMR135" s="409"/>
      <c r="KMS135" s="409"/>
      <c r="KMT135" s="409"/>
      <c r="KMU135" s="409"/>
      <c r="KMV135" s="409"/>
      <c r="KMW135" s="409"/>
      <c r="KMX135" s="409"/>
      <c r="KMY135" s="409"/>
      <c r="KMZ135" s="409"/>
      <c r="KNA135" s="409"/>
      <c r="KNB135" s="409"/>
      <c r="KNC135" s="409"/>
      <c r="KND135" s="409"/>
      <c r="KNE135" s="409"/>
      <c r="KNF135" s="409"/>
      <c r="KNG135" s="409"/>
      <c r="KNH135" s="409"/>
      <c r="KNI135" s="409"/>
      <c r="KNJ135" s="409"/>
      <c r="KNK135" s="409"/>
      <c r="KNL135" s="409"/>
      <c r="KNM135" s="409"/>
      <c r="KNN135" s="409"/>
      <c r="KNO135" s="409"/>
      <c r="KNP135" s="409"/>
      <c r="KNQ135" s="409"/>
      <c r="KNR135" s="409"/>
      <c r="KNS135" s="409"/>
      <c r="KNT135" s="409"/>
      <c r="KNU135" s="409"/>
      <c r="KNV135" s="409"/>
      <c r="KNW135" s="409"/>
      <c r="KNX135" s="409"/>
      <c r="KNY135" s="409"/>
      <c r="KNZ135" s="409"/>
      <c r="KOA135" s="409"/>
      <c r="KOB135" s="409"/>
      <c r="KOC135" s="409"/>
      <c r="KOD135" s="409"/>
      <c r="KOE135" s="409"/>
      <c r="KOF135" s="409"/>
      <c r="KOG135" s="409"/>
      <c r="KOH135" s="409"/>
      <c r="KOI135" s="409"/>
      <c r="KOJ135" s="409"/>
      <c r="KOK135" s="409"/>
      <c r="KOL135" s="409"/>
      <c r="KOM135" s="409"/>
      <c r="KON135" s="409"/>
      <c r="KOO135" s="409"/>
      <c r="KOP135" s="409"/>
      <c r="KOQ135" s="409"/>
      <c r="KOR135" s="409"/>
      <c r="KOS135" s="409"/>
      <c r="KOT135" s="409"/>
      <c r="KOU135" s="409"/>
      <c r="KOV135" s="409"/>
      <c r="KOW135" s="409"/>
      <c r="KOX135" s="409"/>
      <c r="KOY135" s="409"/>
      <c r="KOZ135" s="409"/>
      <c r="KPA135" s="409"/>
      <c r="KPB135" s="409"/>
      <c r="KPC135" s="409"/>
      <c r="KPD135" s="409"/>
      <c r="KPE135" s="409"/>
      <c r="KPF135" s="409"/>
      <c r="KPG135" s="409"/>
      <c r="KPH135" s="409"/>
      <c r="KPI135" s="409"/>
      <c r="KPJ135" s="409"/>
      <c r="KPK135" s="409"/>
      <c r="KPL135" s="409"/>
      <c r="KPM135" s="409"/>
      <c r="KPN135" s="409"/>
      <c r="KPO135" s="409"/>
      <c r="KPP135" s="409"/>
      <c r="KPQ135" s="409"/>
      <c r="KPR135" s="409"/>
      <c r="KPS135" s="409"/>
      <c r="KPT135" s="409"/>
      <c r="KPU135" s="409"/>
      <c r="KPV135" s="409"/>
      <c r="KPW135" s="409"/>
      <c r="KPX135" s="409"/>
      <c r="KPY135" s="409"/>
      <c r="KPZ135" s="409"/>
      <c r="KQA135" s="409"/>
      <c r="KQB135" s="409"/>
      <c r="KQC135" s="409"/>
      <c r="KQD135" s="409"/>
      <c r="KQE135" s="409"/>
      <c r="KQF135" s="409"/>
      <c r="KQG135" s="409"/>
      <c r="KQH135" s="409"/>
      <c r="KQI135" s="409"/>
      <c r="KQJ135" s="409"/>
      <c r="KQK135" s="409"/>
      <c r="KQL135" s="409"/>
      <c r="KQM135" s="409"/>
      <c r="KQN135" s="409"/>
      <c r="KQO135" s="409"/>
      <c r="KQP135" s="409"/>
      <c r="KQQ135" s="409"/>
      <c r="KQR135" s="409"/>
      <c r="KQS135" s="409"/>
      <c r="KQT135" s="409"/>
      <c r="KQU135" s="409"/>
      <c r="KQV135" s="409"/>
      <c r="KQW135" s="409"/>
      <c r="KQX135" s="409"/>
      <c r="KQY135" s="409"/>
      <c r="KQZ135" s="409"/>
      <c r="KRA135" s="409"/>
      <c r="KRB135" s="409"/>
      <c r="KRC135" s="409"/>
      <c r="KRD135" s="409"/>
      <c r="KRE135" s="409"/>
      <c r="KRF135" s="409"/>
      <c r="KRG135" s="409"/>
      <c r="KRH135" s="409"/>
      <c r="KRI135" s="409"/>
      <c r="KRJ135" s="409"/>
      <c r="KRK135" s="409"/>
      <c r="KRL135" s="409"/>
      <c r="KRM135" s="409"/>
      <c r="KRN135" s="409"/>
      <c r="KRO135" s="409"/>
      <c r="KRP135" s="409"/>
      <c r="KRQ135" s="409"/>
      <c r="KRR135" s="409"/>
      <c r="KRS135" s="409"/>
      <c r="KRT135" s="409"/>
      <c r="KRU135" s="409"/>
      <c r="KRV135" s="409"/>
      <c r="KRW135" s="409"/>
      <c r="KRX135" s="409"/>
      <c r="KRY135" s="409"/>
      <c r="KRZ135" s="409"/>
      <c r="KSA135" s="409"/>
      <c r="KSB135" s="409"/>
      <c r="KSC135" s="409"/>
      <c r="KSD135" s="409"/>
      <c r="KSE135" s="409"/>
      <c r="KSF135" s="409"/>
      <c r="KSG135" s="409"/>
      <c r="KSH135" s="409"/>
      <c r="KSI135" s="409"/>
      <c r="KSJ135" s="409"/>
      <c r="KSK135" s="409"/>
      <c r="KSL135" s="409"/>
      <c r="KSM135" s="409"/>
      <c r="KSN135" s="409"/>
      <c r="KSO135" s="409"/>
      <c r="KSP135" s="409"/>
      <c r="KSQ135" s="409"/>
      <c r="KSR135" s="409"/>
      <c r="KSS135" s="409"/>
      <c r="KST135" s="409"/>
      <c r="KSU135" s="409"/>
      <c r="KSV135" s="409"/>
      <c r="KSW135" s="409"/>
      <c r="KSX135" s="409"/>
      <c r="KSY135" s="409"/>
      <c r="KSZ135" s="409"/>
      <c r="KTA135" s="409"/>
      <c r="KTB135" s="409"/>
      <c r="KTC135" s="409"/>
      <c r="KTD135" s="409"/>
      <c r="KTE135" s="409"/>
      <c r="KTF135" s="409"/>
      <c r="KTG135" s="409"/>
      <c r="KTH135" s="409"/>
      <c r="KTI135" s="409"/>
      <c r="KTJ135" s="409"/>
      <c r="KTK135" s="409"/>
      <c r="KTL135" s="409"/>
      <c r="KTM135" s="409"/>
      <c r="KTN135" s="409"/>
      <c r="KTO135" s="409"/>
      <c r="KTP135" s="409"/>
      <c r="KTQ135" s="409"/>
      <c r="KTR135" s="409"/>
      <c r="KTS135" s="409"/>
      <c r="KTT135" s="409"/>
      <c r="KTU135" s="409"/>
      <c r="KTV135" s="409"/>
      <c r="KTW135" s="409"/>
      <c r="KTX135" s="409"/>
      <c r="KTY135" s="409"/>
      <c r="KTZ135" s="409"/>
      <c r="KUA135" s="409"/>
      <c r="KUB135" s="409"/>
      <c r="KUC135" s="409"/>
      <c r="KUD135" s="409"/>
      <c r="KUE135" s="409"/>
      <c r="KUF135" s="409"/>
      <c r="KUG135" s="409"/>
      <c r="KUH135" s="409"/>
      <c r="KUI135" s="409"/>
      <c r="KUJ135" s="409"/>
      <c r="KUK135" s="409"/>
      <c r="KUL135" s="409"/>
      <c r="KUM135" s="409"/>
      <c r="KUN135" s="409"/>
      <c r="KUO135" s="409"/>
      <c r="KUP135" s="409"/>
      <c r="KUQ135" s="409"/>
      <c r="KUR135" s="409"/>
      <c r="KUS135" s="409"/>
      <c r="KUT135" s="409"/>
      <c r="KUU135" s="409"/>
      <c r="KUV135" s="409"/>
      <c r="KUW135" s="409"/>
      <c r="KUX135" s="409"/>
      <c r="KUY135" s="409"/>
      <c r="KUZ135" s="409"/>
      <c r="KVA135" s="409"/>
      <c r="KVB135" s="409"/>
      <c r="KVC135" s="409"/>
      <c r="KVD135" s="409"/>
      <c r="KVE135" s="409"/>
      <c r="KVF135" s="409"/>
      <c r="KVG135" s="409"/>
      <c r="KVH135" s="409"/>
      <c r="KVI135" s="409"/>
      <c r="KVJ135" s="409"/>
      <c r="KVK135" s="409"/>
      <c r="KVL135" s="409"/>
      <c r="KVM135" s="409"/>
      <c r="KVN135" s="409"/>
      <c r="KVO135" s="409"/>
      <c r="KVP135" s="409"/>
      <c r="KVQ135" s="409"/>
      <c r="KVR135" s="409"/>
      <c r="KVS135" s="409"/>
      <c r="KVT135" s="409"/>
      <c r="KVU135" s="409"/>
      <c r="KVV135" s="409"/>
      <c r="KVW135" s="409"/>
      <c r="KVX135" s="409"/>
      <c r="KVY135" s="409"/>
      <c r="KVZ135" s="409"/>
      <c r="KWA135" s="409"/>
      <c r="KWB135" s="409"/>
      <c r="KWC135" s="409"/>
      <c r="KWD135" s="409"/>
      <c r="KWE135" s="409"/>
      <c r="KWF135" s="409"/>
      <c r="KWG135" s="409"/>
      <c r="KWH135" s="409"/>
      <c r="KWI135" s="409"/>
      <c r="KWJ135" s="409"/>
      <c r="KWK135" s="409"/>
      <c r="KWL135" s="409"/>
      <c r="KWM135" s="409"/>
      <c r="KWN135" s="409"/>
      <c r="KWO135" s="409"/>
      <c r="KWP135" s="409"/>
      <c r="KWQ135" s="409"/>
      <c r="KWR135" s="409"/>
      <c r="KWS135" s="409"/>
      <c r="KWT135" s="409"/>
      <c r="KWU135" s="409"/>
      <c r="KWV135" s="409"/>
      <c r="KWW135" s="409"/>
      <c r="KWX135" s="409"/>
      <c r="KWY135" s="409"/>
      <c r="KWZ135" s="409"/>
      <c r="KXA135" s="409"/>
      <c r="KXB135" s="409"/>
      <c r="KXC135" s="409"/>
      <c r="KXD135" s="409"/>
      <c r="KXE135" s="409"/>
      <c r="KXF135" s="409"/>
      <c r="KXG135" s="409"/>
      <c r="KXH135" s="409"/>
      <c r="KXI135" s="409"/>
      <c r="KXJ135" s="409"/>
      <c r="KXK135" s="409"/>
      <c r="KXL135" s="409"/>
      <c r="KXM135" s="409"/>
      <c r="KXN135" s="409"/>
      <c r="KXO135" s="409"/>
      <c r="KXP135" s="409"/>
      <c r="KXQ135" s="409"/>
      <c r="KXR135" s="409"/>
      <c r="KXS135" s="409"/>
      <c r="KXT135" s="409"/>
      <c r="KXU135" s="409"/>
      <c r="KXV135" s="409"/>
      <c r="KXW135" s="409"/>
      <c r="KXX135" s="409"/>
      <c r="KXY135" s="409"/>
      <c r="KXZ135" s="409"/>
      <c r="KYA135" s="409"/>
      <c r="KYB135" s="409"/>
      <c r="KYC135" s="409"/>
      <c r="KYD135" s="409"/>
      <c r="KYE135" s="409"/>
      <c r="KYF135" s="409"/>
      <c r="KYG135" s="409"/>
      <c r="KYH135" s="409"/>
      <c r="KYI135" s="409"/>
      <c r="KYJ135" s="409"/>
      <c r="KYK135" s="409"/>
      <c r="KYL135" s="409"/>
      <c r="KYM135" s="409"/>
      <c r="KYN135" s="409"/>
      <c r="KYO135" s="409"/>
      <c r="KYP135" s="409"/>
      <c r="KYQ135" s="409"/>
      <c r="KYR135" s="409"/>
      <c r="KYS135" s="409"/>
      <c r="KYT135" s="409"/>
      <c r="KYU135" s="409"/>
      <c r="KYV135" s="409"/>
      <c r="KYW135" s="409"/>
      <c r="KYX135" s="409"/>
      <c r="KYY135" s="409"/>
      <c r="KYZ135" s="409"/>
      <c r="KZA135" s="409"/>
      <c r="KZB135" s="409"/>
      <c r="KZC135" s="409"/>
      <c r="KZD135" s="409"/>
      <c r="KZE135" s="409"/>
      <c r="KZF135" s="409"/>
      <c r="KZG135" s="409"/>
      <c r="KZH135" s="409"/>
      <c r="KZI135" s="409"/>
      <c r="KZJ135" s="409"/>
      <c r="KZK135" s="409"/>
      <c r="KZL135" s="409"/>
      <c r="KZM135" s="409"/>
      <c r="KZN135" s="409"/>
      <c r="KZO135" s="409"/>
      <c r="KZP135" s="409"/>
      <c r="KZQ135" s="409"/>
      <c r="KZR135" s="409"/>
      <c r="KZS135" s="409"/>
      <c r="KZT135" s="409"/>
      <c r="KZU135" s="409"/>
      <c r="KZV135" s="409"/>
      <c r="KZW135" s="409"/>
      <c r="KZX135" s="409"/>
      <c r="KZY135" s="409"/>
      <c r="KZZ135" s="409"/>
      <c r="LAA135" s="409"/>
      <c r="LAB135" s="409"/>
      <c r="LAC135" s="409"/>
      <c r="LAD135" s="409"/>
      <c r="LAE135" s="409"/>
      <c r="LAF135" s="409"/>
      <c r="LAG135" s="409"/>
      <c r="LAH135" s="409"/>
      <c r="LAI135" s="409"/>
      <c r="LAJ135" s="409"/>
      <c r="LAK135" s="409"/>
      <c r="LAL135" s="409"/>
      <c r="LAM135" s="409"/>
      <c r="LAN135" s="409"/>
      <c r="LAO135" s="409"/>
      <c r="LAP135" s="409"/>
      <c r="LAQ135" s="409"/>
      <c r="LAR135" s="409"/>
      <c r="LAS135" s="409"/>
      <c r="LAT135" s="409"/>
      <c r="LAU135" s="409"/>
      <c r="LAV135" s="409"/>
      <c r="LAW135" s="409"/>
      <c r="LAX135" s="409"/>
      <c r="LAY135" s="409"/>
      <c r="LAZ135" s="409"/>
      <c r="LBA135" s="409"/>
      <c r="LBB135" s="409"/>
      <c r="LBC135" s="409"/>
      <c r="LBD135" s="409"/>
      <c r="LBE135" s="409"/>
      <c r="LBF135" s="409"/>
      <c r="LBG135" s="409"/>
      <c r="LBH135" s="409"/>
      <c r="LBI135" s="409"/>
      <c r="LBJ135" s="409"/>
      <c r="LBK135" s="409"/>
      <c r="LBL135" s="409"/>
      <c r="LBM135" s="409"/>
      <c r="LBN135" s="409"/>
      <c r="LBO135" s="409"/>
      <c r="LBP135" s="409"/>
      <c r="LBQ135" s="409"/>
      <c r="LBR135" s="409"/>
      <c r="LBS135" s="409"/>
      <c r="LBT135" s="409"/>
      <c r="LBU135" s="409"/>
      <c r="LBV135" s="409"/>
      <c r="LBW135" s="409"/>
      <c r="LBX135" s="409"/>
      <c r="LBY135" s="409"/>
      <c r="LBZ135" s="409"/>
      <c r="LCA135" s="409"/>
      <c r="LCB135" s="409"/>
      <c r="LCC135" s="409"/>
      <c r="LCD135" s="409"/>
      <c r="LCE135" s="409"/>
      <c r="LCF135" s="409"/>
      <c r="LCG135" s="409"/>
      <c r="LCH135" s="409"/>
      <c r="LCI135" s="409"/>
      <c r="LCJ135" s="409"/>
      <c r="LCK135" s="409"/>
      <c r="LCL135" s="409"/>
      <c r="LCM135" s="409"/>
      <c r="LCN135" s="409"/>
      <c r="LCO135" s="409"/>
      <c r="LCP135" s="409"/>
      <c r="LCQ135" s="409"/>
      <c r="LCR135" s="409"/>
      <c r="LCS135" s="409"/>
      <c r="LCT135" s="409"/>
      <c r="LCU135" s="409"/>
      <c r="LCV135" s="409"/>
      <c r="LCW135" s="409"/>
      <c r="LCX135" s="409"/>
      <c r="LCY135" s="409"/>
      <c r="LCZ135" s="409"/>
      <c r="LDA135" s="409"/>
      <c r="LDB135" s="409"/>
      <c r="LDC135" s="409"/>
      <c r="LDD135" s="409"/>
      <c r="LDE135" s="409"/>
      <c r="LDF135" s="409"/>
      <c r="LDG135" s="409"/>
      <c r="LDH135" s="409"/>
      <c r="LDI135" s="409"/>
      <c r="LDJ135" s="409"/>
      <c r="LDK135" s="409"/>
      <c r="LDL135" s="409"/>
      <c r="LDM135" s="409"/>
      <c r="LDN135" s="409"/>
      <c r="LDO135" s="409"/>
      <c r="LDP135" s="409"/>
      <c r="LDQ135" s="409"/>
      <c r="LDR135" s="409"/>
      <c r="LDS135" s="409"/>
      <c r="LDT135" s="409"/>
      <c r="LDU135" s="409"/>
      <c r="LDV135" s="409"/>
      <c r="LDW135" s="409"/>
      <c r="LDX135" s="409"/>
      <c r="LDY135" s="409"/>
      <c r="LDZ135" s="409"/>
      <c r="LEA135" s="409"/>
      <c r="LEB135" s="409"/>
      <c r="LEC135" s="409"/>
      <c r="LED135" s="409"/>
      <c r="LEE135" s="409"/>
      <c r="LEF135" s="409"/>
      <c r="LEG135" s="409"/>
      <c r="LEH135" s="409"/>
      <c r="LEI135" s="409"/>
      <c r="LEJ135" s="409"/>
      <c r="LEK135" s="409"/>
      <c r="LEL135" s="409"/>
      <c r="LEM135" s="409"/>
      <c r="LEN135" s="409"/>
      <c r="LEO135" s="409"/>
      <c r="LEP135" s="409"/>
      <c r="LEQ135" s="409"/>
      <c r="LER135" s="409"/>
      <c r="LES135" s="409"/>
      <c r="LET135" s="409"/>
      <c r="LEU135" s="409"/>
      <c r="LEV135" s="409"/>
      <c r="LEW135" s="409"/>
      <c r="LEX135" s="409"/>
      <c r="LEY135" s="409"/>
      <c r="LEZ135" s="409"/>
      <c r="LFA135" s="409"/>
      <c r="LFB135" s="409"/>
      <c r="LFC135" s="409"/>
      <c r="LFD135" s="409"/>
      <c r="LFE135" s="409"/>
      <c r="LFF135" s="409"/>
      <c r="LFG135" s="409"/>
      <c r="LFH135" s="409"/>
      <c r="LFI135" s="409"/>
      <c r="LFJ135" s="409"/>
      <c r="LFK135" s="409"/>
      <c r="LFL135" s="409"/>
      <c r="LFM135" s="409"/>
      <c r="LFN135" s="409"/>
      <c r="LFO135" s="409"/>
      <c r="LFP135" s="409"/>
      <c r="LFQ135" s="409"/>
      <c r="LFR135" s="409"/>
      <c r="LFS135" s="409"/>
      <c r="LFT135" s="409"/>
      <c r="LFU135" s="409"/>
      <c r="LFV135" s="409"/>
      <c r="LFW135" s="409"/>
      <c r="LFX135" s="409"/>
      <c r="LFY135" s="409"/>
      <c r="LFZ135" s="409"/>
      <c r="LGA135" s="409"/>
      <c r="LGB135" s="409"/>
      <c r="LGC135" s="409"/>
      <c r="LGD135" s="409"/>
      <c r="LGE135" s="409"/>
      <c r="LGF135" s="409"/>
      <c r="LGG135" s="409"/>
      <c r="LGH135" s="409"/>
      <c r="LGI135" s="409"/>
      <c r="LGJ135" s="409"/>
      <c r="LGK135" s="409"/>
      <c r="LGL135" s="409"/>
      <c r="LGM135" s="409"/>
      <c r="LGN135" s="409"/>
      <c r="LGO135" s="409"/>
      <c r="LGP135" s="409"/>
      <c r="LGQ135" s="409"/>
      <c r="LGR135" s="409"/>
      <c r="LGS135" s="409"/>
      <c r="LGT135" s="409"/>
      <c r="LGU135" s="409"/>
      <c r="LGV135" s="409"/>
      <c r="LGW135" s="409"/>
      <c r="LGX135" s="409"/>
      <c r="LGY135" s="409"/>
      <c r="LGZ135" s="409"/>
      <c r="LHA135" s="409"/>
      <c r="LHB135" s="409"/>
      <c r="LHC135" s="409"/>
      <c r="LHD135" s="409"/>
      <c r="LHE135" s="409"/>
      <c r="LHF135" s="409"/>
      <c r="LHG135" s="409"/>
      <c r="LHH135" s="409"/>
      <c r="LHI135" s="409"/>
      <c r="LHJ135" s="409"/>
      <c r="LHK135" s="409"/>
      <c r="LHL135" s="409"/>
      <c r="LHM135" s="409"/>
      <c r="LHN135" s="409"/>
      <c r="LHO135" s="409"/>
      <c r="LHP135" s="409"/>
      <c r="LHQ135" s="409"/>
      <c r="LHR135" s="409"/>
      <c r="LHS135" s="409"/>
      <c r="LHT135" s="409"/>
      <c r="LHU135" s="409"/>
      <c r="LHV135" s="409"/>
      <c r="LHW135" s="409"/>
      <c r="LHX135" s="409"/>
      <c r="LHY135" s="409"/>
      <c r="LHZ135" s="409"/>
      <c r="LIA135" s="409"/>
      <c r="LIB135" s="409"/>
      <c r="LIC135" s="409"/>
      <c r="LID135" s="409"/>
      <c r="LIE135" s="409"/>
      <c r="LIF135" s="409"/>
      <c r="LIG135" s="409"/>
      <c r="LIH135" s="409"/>
      <c r="LII135" s="409"/>
      <c r="LIJ135" s="409"/>
      <c r="LIK135" s="409"/>
      <c r="LIL135" s="409"/>
      <c r="LIM135" s="409"/>
      <c r="LIN135" s="409"/>
      <c r="LIO135" s="409"/>
      <c r="LIP135" s="409"/>
      <c r="LIQ135" s="409"/>
      <c r="LIR135" s="409"/>
      <c r="LIS135" s="409"/>
      <c r="LIT135" s="409"/>
      <c r="LIU135" s="409"/>
      <c r="LIV135" s="409"/>
      <c r="LIW135" s="409"/>
      <c r="LIX135" s="409"/>
      <c r="LIY135" s="409"/>
      <c r="LIZ135" s="409"/>
      <c r="LJA135" s="409"/>
      <c r="LJB135" s="409"/>
      <c r="LJC135" s="409"/>
      <c r="LJD135" s="409"/>
      <c r="LJE135" s="409"/>
      <c r="LJF135" s="409"/>
      <c r="LJG135" s="409"/>
      <c r="LJH135" s="409"/>
      <c r="LJI135" s="409"/>
      <c r="LJJ135" s="409"/>
      <c r="LJK135" s="409"/>
      <c r="LJL135" s="409"/>
      <c r="LJM135" s="409"/>
      <c r="LJN135" s="409"/>
      <c r="LJO135" s="409"/>
      <c r="LJP135" s="409"/>
      <c r="LJQ135" s="409"/>
      <c r="LJR135" s="409"/>
      <c r="LJS135" s="409"/>
      <c r="LJT135" s="409"/>
      <c r="LJU135" s="409"/>
      <c r="LJV135" s="409"/>
      <c r="LJW135" s="409"/>
      <c r="LJX135" s="409"/>
      <c r="LJY135" s="409"/>
      <c r="LJZ135" s="409"/>
      <c r="LKA135" s="409"/>
      <c r="LKB135" s="409"/>
      <c r="LKC135" s="409"/>
      <c r="LKD135" s="409"/>
      <c r="LKE135" s="409"/>
      <c r="LKF135" s="409"/>
      <c r="LKG135" s="409"/>
      <c r="LKH135" s="409"/>
      <c r="LKI135" s="409"/>
      <c r="LKJ135" s="409"/>
      <c r="LKK135" s="409"/>
      <c r="LKL135" s="409"/>
      <c r="LKM135" s="409"/>
      <c r="LKN135" s="409"/>
      <c r="LKO135" s="409"/>
      <c r="LKP135" s="409"/>
      <c r="LKQ135" s="409"/>
      <c r="LKR135" s="409"/>
      <c r="LKS135" s="409"/>
      <c r="LKT135" s="409"/>
      <c r="LKU135" s="409"/>
      <c r="LKV135" s="409"/>
      <c r="LKW135" s="409"/>
      <c r="LKX135" s="409"/>
      <c r="LKY135" s="409"/>
      <c r="LKZ135" s="409"/>
      <c r="LLA135" s="409"/>
      <c r="LLB135" s="409"/>
      <c r="LLC135" s="409"/>
      <c r="LLD135" s="409"/>
      <c r="LLE135" s="409"/>
      <c r="LLF135" s="409"/>
      <c r="LLG135" s="409"/>
      <c r="LLH135" s="409"/>
      <c r="LLI135" s="409"/>
      <c r="LLJ135" s="409"/>
      <c r="LLK135" s="409"/>
      <c r="LLL135" s="409"/>
      <c r="LLM135" s="409"/>
      <c r="LLN135" s="409"/>
      <c r="LLO135" s="409"/>
      <c r="LLP135" s="409"/>
      <c r="LLQ135" s="409"/>
      <c r="LLR135" s="409"/>
      <c r="LLS135" s="409"/>
      <c r="LLT135" s="409"/>
      <c r="LLU135" s="409"/>
      <c r="LLV135" s="409"/>
      <c r="LLW135" s="409"/>
      <c r="LLX135" s="409"/>
      <c r="LLY135" s="409"/>
      <c r="LLZ135" s="409"/>
      <c r="LMA135" s="409"/>
      <c r="LMB135" s="409"/>
      <c r="LMC135" s="409"/>
      <c r="LMD135" s="409"/>
      <c r="LME135" s="409"/>
      <c r="LMF135" s="409"/>
      <c r="LMG135" s="409"/>
      <c r="LMH135" s="409"/>
      <c r="LMI135" s="409"/>
      <c r="LMJ135" s="409"/>
      <c r="LMK135" s="409"/>
      <c r="LML135" s="409"/>
      <c r="LMM135" s="409"/>
      <c r="LMN135" s="409"/>
      <c r="LMO135" s="409"/>
      <c r="LMP135" s="409"/>
      <c r="LMQ135" s="409"/>
      <c r="LMR135" s="409"/>
      <c r="LMS135" s="409"/>
      <c r="LMT135" s="409"/>
      <c r="LMU135" s="409"/>
      <c r="LMV135" s="409"/>
      <c r="LMW135" s="409"/>
      <c r="LMX135" s="409"/>
      <c r="LMY135" s="409"/>
      <c r="LMZ135" s="409"/>
      <c r="LNA135" s="409"/>
      <c r="LNB135" s="409"/>
      <c r="LNC135" s="409"/>
      <c r="LND135" s="409"/>
      <c r="LNE135" s="409"/>
      <c r="LNF135" s="409"/>
      <c r="LNG135" s="409"/>
      <c r="LNH135" s="409"/>
      <c r="LNI135" s="409"/>
      <c r="LNJ135" s="409"/>
      <c r="LNK135" s="409"/>
      <c r="LNL135" s="409"/>
      <c r="LNM135" s="409"/>
      <c r="LNN135" s="409"/>
      <c r="LNO135" s="409"/>
      <c r="LNP135" s="409"/>
      <c r="LNQ135" s="409"/>
      <c r="LNR135" s="409"/>
      <c r="LNS135" s="409"/>
      <c r="LNT135" s="409"/>
      <c r="LNU135" s="409"/>
      <c r="LNV135" s="409"/>
      <c r="LNW135" s="409"/>
      <c r="LNX135" s="409"/>
      <c r="LNY135" s="409"/>
      <c r="LNZ135" s="409"/>
      <c r="LOA135" s="409"/>
      <c r="LOB135" s="409"/>
      <c r="LOC135" s="409"/>
      <c r="LOD135" s="409"/>
      <c r="LOE135" s="409"/>
      <c r="LOF135" s="409"/>
      <c r="LOG135" s="409"/>
      <c r="LOH135" s="409"/>
      <c r="LOI135" s="409"/>
      <c r="LOJ135" s="409"/>
      <c r="LOK135" s="409"/>
      <c r="LOL135" s="409"/>
      <c r="LOM135" s="409"/>
      <c r="LON135" s="409"/>
      <c r="LOO135" s="409"/>
      <c r="LOP135" s="409"/>
      <c r="LOQ135" s="409"/>
      <c r="LOR135" s="409"/>
      <c r="LOS135" s="409"/>
      <c r="LOT135" s="409"/>
      <c r="LOU135" s="409"/>
      <c r="LOV135" s="409"/>
      <c r="LOW135" s="409"/>
      <c r="LOX135" s="409"/>
      <c r="LOY135" s="409"/>
      <c r="LOZ135" s="409"/>
      <c r="LPA135" s="409"/>
      <c r="LPB135" s="409"/>
      <c r="LPC135" s="409"/>
      <c r="LPD135" s="409"/>
      <c r="LPE135" s="409"/>
      <c r="LPF135" s="409"/>
      <c r="LPG135" s="409"/>
      <c r="LPH135" s="409"/>
      <c r="LPI135" s="409"/>
      <c r="LPJ135" s="409"/>
      <c r="LPK135" s="409"/>
      <c r="LPL135" s="409"/>
      <c r="LPM135" s="409"/>
      <c r="LPN135" s="409"/>
      <c r="LPO135" s="409"/>
      <c r="LPP135" s="409"/>
      <c r="LPQ135" s="409"/>
      <c r="LPR135" s="409"/>
      <c r="LPS135" s="409"/>
      <c r="LPT135" s="409"/>
      <c r="LPU135" s="409"/>
      <c r="LPV135" s="409"/>
      <c r="LPW135" s="409"/>
      <c r="LPX135" s="409"/>
      <c r="LPY135" s="409"/>
      <c r="LPZ135" s="409"/>
      <c r="LQA135" s="409"/>
      <c r="LQB135" s="409"/>
      <c r="LQC135" s="409"/>
      <c r="LQD135" s="409"/>
      <c r="LQE135" s="409"/>
      <c r="LQF135" s="409"/>
      <c r="LQG135" s="409"/>
      <c r="LQH135" s="409"/>
      <c r="LQI135" s="409"/>
      <c r="LQJ135" s="409"/>
      <c r="LQK135" s="409"/>
      <c r="LQL135" s="409"/>
      <c r="LQM135" s="409"/>
      <c r="LQN135" s="409"/>
      <c r="LQO135" s="409"/>
      <c r="LQP135" s="409"/>
      <c r="LQQ135" s="409"/>
      <c r="LQR135" s="409"/>
      <c r="LQS135" s="409"/>
      <c r="LQT135" s="409"/>
      <c r="LQU135" s="409"/>
      <c r="LQV135" s="409"/>
      <c r="LQW135" s="409"/>
      <c r="LQX135" s="409"/>
      <c r="LQY135" s="409"/>
      <c r="LQZ135" s="409"/>
      <c r="LRA135" s="409"/>
      <c r="LRB135" s="409"/>
      <c r="LRC135" s="409"/>
      <c r="LRD135" s="409"/>
      <c r="LRE135" s="409"/>
      <c r="LRF135" s="409"/>
      <c r="LRG135" s="409"/>
      <c r="LRH135" s="409"/>
      <c r="LRI135" s="409"/>
      <c r="LRJ135" s="409"/>
      <c r="LRK135" s="409"/>
      <c r="LRL135" s="409"/>
      <c r="LRM135" s="409"/>
      <c r="LRN135" s="409"/>
      <c r="LRO135" s="409"/>
      <c r="LRP135" s="409"/>
      <c r="LRQ135" s="409"/>
      <c r="LRR135" s="409"/>
      <c r="LRS135" s="409"/>
      <c r="LRT135" s="409"/>
      <c r="LRU135" s="409"/>
      <c r="LRV135" s="409"/>
      <c r="LRW135" s="409"/>
      <c r="LRX135" s="409"/>
      <c r="LRY135" s="409"/>
      <c r="LRZ135" s="409"/>
      <c r="LSA135" s="409"/>
      <c r="LSB135" s="409"/>
      <c r="LSC135" s="409"/>
      <c r="LSD135" s="409"/>
      <c r="LSE135" s="409"/>
      <c r="LSF135" s="409"/>
      <c r="LSG135" s="409"/>
      <c r="LSH135" s="409"/>
      <c r="LSI135" s="409"/>
      <c r="LSJ135" s="409"/>
      <c r="LSK135" s="409"/>
      <c r="LSL135" s="409"/>
      <c r="LSM135" s="409"/>
      <c r="LSN135" s="409"/>
      <c r="LSO135" s="409"/>
      <c r="LSP135" s="409"/>
      <c r="LSQ135" s="409"/>
      <c r="LSR135" s="409"/>
      <c r="LSS135" s="409"/>
      <c r="LST135" s="409"/>
      <c r="LSU135" s="409"/>
      <c r="LSV135" s="409"/>
      <c r="LSW135" s="409"/>
      <c r="LSX135" s="409"/>
      <c r="LSY135" s="409"/>
      <c r="LSZ135" s="409"/>
      <c r="LTA135" s="409"/>
      <c r="LTB135" s="409"/>
      <c r="LTC135" s="409"/>
      <c r="LTD135" s="409"/>
      <c r="LTE135" s="409"/>
      <c r="LTF135" s="409"/>
      <c r="LTG135" s="409"/>
      <c r="LTH135" s="409"/>
      <c r="LTI135" s="409"/>
      <c r="LTJ135" s="409"/>
      <c r="LTK135" s="409"/>
      <c r="LTL135" s="409"/>
      <c r="LTM135" s="409"/>
      <c r="LTN135" s="409"/>
      <c r="LTO135" s="409"/>
      <c r="LTP135" s="409"/>
      <c r="LTQ135" s="409"/>
      <c r="LTR135" s="409"/>
      <c r="LTS135" s="409"/>
      <c r="LTT135" s="409"/>
      <c r="LTU135" s="409"/>
      <c r="LTV135" s="409"/>
      <c r="LTW135" s="409"/>
      <c r="LTX135" s="409"/>
      <c r="LTY135" s="409"/>
      <c r="LTZ135" s="409"/>
      <c r="LUA135" s="409"/>
      <c r="LUB135" s="409"/>
      <c r="LUC135" s="409"/>
      <c r="LUD135" s="409"/>
      <c r="LUE135" s="409"/>
      <c r="LUF135" s="409"/>
      <c r="LUG135" s="409"/>
      <c r="LUH135" s="409"/>
      <c r="LUI135" s="409"/>
      <c r="LUJ135" s="409"/>
      <c r="LUK135" s="409"/>
      <c r="LUL135" s="409"/>
      <c r="LUM135" s="409"/>
      <c r="LUN135" s="409"/>
      <c r="LUO135" s="409"/>
      <c r="LUP135" s="409"/>
      <c r="LUQ135" s="409"/>
      <c r="LUR135" s="409"/>
      <c r="LUS135" s="409"/>
      <c r="LUT135" s="409"/>
      <c r="LUU135" s="409"/>
      <c r="LUV135" s="409"/>
      <c r="LUW135" s="409"/>
      <c r="LUX135" s="409"/>
      <c r="LUY135" s="409"/>
      <c r="LUZ135" s="409"/>
      <c r="LVA135" s="409"/>
      <c r="LVB135" s="409"/>
      <c r="LVC135" s="409"/>
      <c r="LVD135" s="409"/>
      <c r="LVE135" s="409"/>
      <c r="LVF135" s="409"/>
      <c r="LVG135" s="409"/>
      <c r="LVH135" s="409"/>
      <c r="LVI135" s="409"/>
      <c r="LVJ135" s="409"/>
      <c r="LVK135" s="409"/>
      <c r="LVL135" s="409"/>
      <c r="LVM135" s="409"/>
      <c r="LVN135" s="409"/>
      <c r="LVO135" s="409"/>
      <c r="LVP135" s="409"/>
      <c r="LVQ135" s="409"/>
      <c r="LVR135" s="409"/>
      <c r="LVS135" s="409"/>
      <c r="LVT135" s="409"/>
      <c r="LVU135" s="409"/>
      <c r="LVV135" s="409"/>
      <c r="LVW135" s="409"/>
      <c r="LVX135" s="409"/>
      <c r="LVY135" s="409"/>
      <c r="LVZ135" s="409"/>
      <c r="LWA135" s="409"/>
      <c r="LWB135" s="409"/>
      <c r="LWC135" s="409"/>
      <c r="LWD135" s="409"/>
      <c r="LWE135" s="409"/>
      <c r="LWF135" s="409"/>
      <c r="LWG135" s="409"/>
      <c r="LWH135" s="409"/>
      <c r="LWI135" s="409"/>
      <c r="LWJ135" s="409"/>
      <c r="LWK135" s="409"/>
      <c r="LWL135" s="409"/>
      <c r="LWM135" s="409"/>
      <c r="LWN135" s="409"/>
      <c r="LWO135" s="409"/>
      <c r="LWP135" s="409"/>
      <c r="LWQ135" s="409"/>
      <c r="LWR135" s="409"/>
      <c r="LWS135" s="409"/>
      <c r="LWT135" s="409"/>
      <c r="LWU135" s="409"/>
      <c r="LWV135" s="409"/>
      <c r="LWW135" s="409"/>
      <c r="LWX135" s="409"/>
      <c r="LWY135" s="409"/>
      <c r="LWZ135" s="409"/>
      <c r="LXA135" s="409"/>
      <c r="LXB135" s="409"/>
      <c r="LXC135" s="409"/>
      <c r="LXD135" s="409"/>
      <c r="LXE135" s="409"/>
      <c r="LXF135" s="409"/>
      <c r="LXG135" s="409"/>
      <c r="LXH135" s="409"/>
      <c r="LXI135" s="409"/>
      <c r="LXJ135" s="409"/>
      <c r="LXK135" s="409"/>
      <c r="LXL135" s="409"/>
      <c r="LXM135" s="409"/>
      <c r="LXN135" s="409"/>
      <c r="LXO135" s="409"/>
      <c r="LXP135" s="409"/>
      <c r="LXQ135" s="409"/>
      <c r="LXR135" s="409"/>
      <c r="LXS135" s="409"/>
      <c r="LXT135" s="409"/>
      <c r="LXU135" s="409"/>
      <c r="LXV135" s="409"/>
      <c r="LXW135" s="409"/>
      <c r="LXX135" s="409"/>
      <c r="LXY135" s="409"/>
      <c r="LXZ135" s="409"/>
      <c r="LYA135" s="409"/>
      <c r="LYB135" s="409"/>
      <c r="LYC135" s="409"/>
      <c r="LYD135" s="409"/>
      <c r="LYE135" s="409"/>
      <c r="LYF135" s="409"/>
      <c r="LYG135" s="409"/>
      <c r="LYH135" s="409"/>
      <c r="LYI135" s="409"/>
      <c r="LYJ135" s="409"/>
      <c r="LYK135" s="409"/>
      <c r="LYL135" s="409"/>
      <c r="LYM135" s="409"/>
      <c r="LYN135" s="409"/>
      <c r="LYO135" s="409"/>
      <c r="LYP135" s="409"/>
      <c r="LYQ135" s="409"/>
      <c r="LYR135" s="409"/>
      <c r="LYS135" s="409"/>
      <c r="LYT135" s="409"/>
      <c r="LYU135" s="409"/>
      <c r="LYV135" s="409"/>
      <c r="LYW135" s="409"/>
      <c r="LYX135" s="409"/>
      <c r="LYY135" s="409"/>
      <c r="LYZ135" s="409"/>
      <c r="LZA135" s="409"/>
      <c r="LZB135" s="409"/>
      <c r="LZC135" s="409"/>
      <c r="LZD135" s="409"/>
      <c r="LZE135" s="409"/>
      <c r="LZF135" s="409"/>
      <c r="LZG135" s="409"/>
      <c r="LZH135" s="409"/>
      <c r="LZI135" s="409"/>
      <c r="LZJ135" s="409"/>
      <c r="LZK135" s="409"/>
      <c r="LZL135" s="409"/>
      <c r="LZM135" s="409"/>
      <c r="LZN135" s="409"/>
      <c r="LZO135" s="409"/>
      <c r="LZP135" s="409"/>
      <c r="LZQ135" s="409"/>
      <c r="LZR135" s="409"/>
      <c r="LZS135" s="409"/>
      <c r="LZT135" s="409"/>
      <c r="LZU135" s="409"/>
      <c r="LZV135" s="409"/>
      <c r="LZW135" s="409"/>
      <c r="LZX135" s="409"/>
      <c r="LZY135" s="409"/>
      <c r="LZZ135" s="409"/>
      <c r="MAA135" s="409"/>
      <c r="MAB135" s="409"/>
      <c r="MAC135" s="409"/>
      <c r="MAD135" s="409"/>
      <c r="MAE135" s="409"/>
      <c r="MAF135" s="409"/>
      <c r="MAG135" s="409"/>
      <c r="MAH135" s="409"/>
      <c r="MAI135" s="409"/>
      <c r="MAJ135" s="409"/>
      <c r="MAK135" s="409"/>
      <c r="MAL135" s="409"/>
      <c r="MAM135" s="409"/>
      <c r="MAN135" s="409"/>
      <c r="MAO135" s="409"/>
      <c r="MAP135" s="409"/>
      <c r="MAQ135" s="409"/>
      <c r="MAR135" s="409"/>
      <c r="MAS135" s="409"/>
      <c r="MAT135" s="409"/>
      <c r="MAU135" s="409"/>
      <c r="MAV135" s="409"/>
      <c r="MAW135" s="409"/>
      <c r="MAX135" s="409"/>
      <c r="MAY135" s="409"/>
      <c r="MAZ135" s="409"/>
      <c r="MBA135" s="409"/>
      <c r="MBB135" s="409"/>
      <c r="MBC135" s="409"/>
      <c r="MBD135" s="409"/>
      <c r="MBE135" s="409"/>
      <c r="MBF135" s="409"/>
      <c r="MBG135" s="409"/>
      <c r="MBH135" s="409"/>
      <c r="MBI135" s="409"/>
      <c r="MBJ135" s="409"/>
      <c r="MBK135" s="409"/>
      <c r="MBL135" s="409"/>
      <c r="MBM135" s="409"/>
      <c r="MBN135" s="409"/>
      <c r="MBO135" s="409"/>
      <c r="MBP135" s="409"/>
      <c r="MBQ135" s="409"/>
      <c r="MBR135" s="409"/>
      <c r="MBS135" s="409"/>
      <c r="MBT135" s="409"/>
      <c r="MBU135" s="409"/>
      <c r="MBV135" s="409"/>
      <c r="MBW135" s="409"/>
      <c r="MBX135" s="409"/>
      <c r="MBY135" s="409"/>
      <c r="MBZ135" s="409"/>
      <c r="MCA135" s="409"/>
      <c r="MCB135" s="409"/>
      <c r="MCC135" s="409"/>
      <c r="MCD135" s="409"/>
      <c r="MCE135" s="409"/>
      <c r="MCF135" s="409"/>
      <c r="MCG135" s="409"/>
      <c r="MCH135" s="409"/>
      <c r="MCI135" s="409"/>
      <c r="MCJ135" s="409"/>
      <c r="MCK135" s="409"/>
      <c r="MCL135" s="409"/>
      <c r="MCM135" s="409"/>
      <c r="MCN135" s="409"/>
      <c r="MCO135" s="409"/>
      <c r="MCP135" s="409"/>
      <c r="MCQ135" s="409"/>
      <c r="MCR135" s="409"/>
      <c r="MCS135" s="409"/>
      <c r="MCT135" s="409"/>
      <c r="MCU135" s="409"/>
      <c r="MCV135" s="409"/>
      <c r="MCW135" s="409"/>
      <c r="MCX135" s="409"/>
      <c r="MCY135" s="409"/>
      <c r="MCZ135" s="409"/>
      <c r="MDA135" s="409"/>
      <c r="MDB135" s="409"/>
      <c r="MDC135" s="409"/>
      <c r="MDD135" s="409"/>
      <c r="MDE135" s="409"/>
      <c r="MDF135" s="409"/>
      <c r="MDG135" s="409"/>
      <c r="MDH135" s="409"/>
      <c r="MDI135" s="409"/>
      <c r="MDJ135" s="409"/>
      <c r="MDK135" s="409"/>
      <c r="MDL135" s="409"/>
      <c r="MDM135" s="409"/>
      <c r="MDN135" s="409"/>
      <c r="MDO135" s="409"/>
      <c r="MDP135" s="409"/>
      <c r="MDQ135" s="409"/>
      <c r="MDR135" s="409"/>
      <c r="MDS135" s="409"/>
      <c r="MDT135" s="409"/>
      <c r="MDU135" s="409"/>
      <c r="MDV135" s="409"/>
      <c r="MDW135" s="409"/>
      <c r="MDX135" s="409"/>
      <c r="MDY135" s="409"/>
      <c r="MDZ135" s="409"/>
      <c r="MEA135" s="409"/>
      <c r="MEB135" s="409"/>
      <c r="MEC135" s="409"/>
      <c r="MED135" s="409"/>
      <c r="MEE135" s="409"/>
      <c r="MEF135" s="409"/>
      <c r="MEG135" s="409"/>
      <c r="MEH135" s="409"/>
      <c r="MEI135" s="409"/>
      <c r="MEJ135" s="409"/>
      <c r="MEK135" s="409"/>
      <c r="MEL135" s="409"/>
      <c r="MEM135" s="409"/>
      <c r="MEN135" s="409"/>
      <c r="MEO135" s="409"/>
      <c r="MEP135" s="409"/>
      <c r="MEQ135" s="409"/>
      <c r="MER135" s="409"/>
      <c r="MES135" s="409"/>
      <c r="MET135" s="409"/>
      <c r="MEU135" s="409"/>
      <c r="MEV135" s="409"/>
      <c r="MEW135" s="409"/>
      <c r="MEX135" s="409"/>
      <c r="MEY135" s="409"/>
      <c r="MEZ135" s="409"/>
      <c r="MFA135" s="409"/>
      <c r="MFB135" s="409"/>
      <c r="MFC135" s="409"/>
      <c r="MFD135" s="409"/>
      <c r="MFE135" s="409"/>
      <c r="MFF135" s="409"/>
      <c r="MFG135" s="409"/>
      <c r="MFH135" s="409"/>
      <c r="MFI135" s="409"/>
      <c r="MFJ135" s="409"/>
      <c r="MFK135" s="409"/>
      <c r="MFL135" s="409"/>
      <c r="MFM135" s="409"/>
      <c r="MFN135" s="409"/>
      <c r="MFO135" s="409"/>
      <c r="MFP135" s="409"/>
      <c r="MFQ135" s="409"/>
      <c r="MFR135" s="409"/>
      <c r="MFS135" s="409"/>
      <c r="MFT135" s="409"/>
      <c r="MFU135" s="409"/>
      <c r="MFV135" s="409"/>
      <c r="MFW135" s="409"/>
      <c r="MFX135" s="409"/>
      <c r="MFY135" s="409"/>
      <c r="MFZ135" s="409"/>
      <c r="MGA135" s="409"/>
      <c r="MGB135" s="409"/>
      <c r="MGC135" s="409"/>
      <c r="MGD135" s="409"/>
      <c r="MGE135" s="409"/>
      <c r="MGF135" s="409"/>
      <c r="MGG135" s="409"/>
      <c r="MGH135" s="409"/>
      <c r="MGI135" s="409"/>
      <c r="MGJ135" s="409"/>
      <c r="MGK135" s="409"/>
      <c r="MGL135" s="409"/>
      <c r="MGM135" s="409"/>
      <c r="MGN135" s="409"/>
      <c r="MGO135" s="409"/>
      <c r="MGP135" s="409"/>
      <c r="MGQ135" s="409"/>
      <c r="MGR135" s="409"/>
      <c r="MGS135" s="409"/>
      <c r="MGT135" s="409"/>
      <c r="MGU135" s="409"/>
      <c r="MGV135" s="409"/>
      <c r="MGW135" s="409"/>
      <c r="MGX135" s="409"/>
      <c r="MGY135" s="409"/>
      <c r="MGZ135" s="409"/>
      <c r="MHA135" s="409"/>
      <c r="MHB135" s="409"/>
      <c r="MHC135" s="409"/>
      <c r="MHD135" s="409"/>
      <c r="MHE135" s="409"/>
      <c r="MHF135" s="409"/>
      <c r="MHG135" s="409"/>
      <c r="MHH135" s="409"/>
      <c r="MHI135" s="409"/>
      <c r="MHJ135" s="409"/>
      <c r="MHK135" s="409"/>
      <c r="MHL135" s="409"/>
      <c r="MHM135" s="409"/>
      <c r="MHN135" s="409"/>
      <c r="MHO135" s="409"/>
      <c r="MHP135" s="409"/>
      <c r="MHQ135" s="409"/>
      <c r="MHR135" s="409"/>
      <c r="MHS135" s="409"/>
      <c r="MHT135" s="409"/>
      <c r="MHU135" s="409"/>
      <c r="MHV135" s="409"/>
      <c r="MHW135" s="409"/>
      <c r="MHX135" s="409"/>
      <c r="MHY135" s="409"/>
      <c r="MHZ135" s="409"/>
      <c r="MIA135" s="409"/>
      <c r="MIB135" s="409"/>
      <c r="MIC135" s="409"/>
      <c r="MID135" s="409"/>
      <c r="MIE135" s="409"/>
      <c r="MIF135" s="409"/>
      <c r="MIG135" s="409"/>
      <c r="MIH135" s="409"/>
      <c r="MII135" s="409"/>
      <c r="MIJ135" s="409"/>
      <c r="MIK135" s="409"/>
      <c r="MIL135" s="409"/>
      <c r="MIM135" s="409"/>
      <c r="MIN135" s="409"/>
      <c r="MIO135" s="409"/>
      <c r="MIP135" s="409"/>
      <c r="MIQ135" s="409"/>
      <c r="MIR135" s="409"/>
      <c r="MIS135" s="409"/>
      <c r="MIT135" s="409"/>
      <c r="MIU135" s="409"/>
      <c r="MIV135" s="409"/>
      <c r="MIW135" s="409"/>
      <c r="MIX135" s="409"/>
      <c r="MIY135" s="409"/>
      <c r="MIZ135" s="409"/>
      <c r="MJA135" s="409"/>
      <c r="MJB135" s="409"/>
      <c r="MJC135" s="409"/>
      <c r="MJD135" s="409"/>
      <c r="MJE135" s="409"/>
      <c r="MJF135" s="409"/>
      <c r="MJG135" s="409"/>
      <c r="MJH135" s="409"/>
      <c r="MJI135" s="409"/>
      <c r="MJJ135" s="409"/>
      <c r="MJK135" s="409"/>
      <c r="MJL135" s="409"/>
      <c r="MJM135" s="409"/>
      <c r="MJN135" s="409"/>
      <c r="MJO135" s="409"/>
      <c r="MJP135" s="409"/>
      <c r="MJQ135" s="409"/>
      <c r="MJR135" s="409"/>
      <c r="MJS135" s="409"/>
      <c r="MJT135" s="409"/>
      <c r="MJU135" s="409"/>
      <c r="MJV135" s="409"/>
      <c r="MJW135" s="409"/>
      <c r="MJX135" s="409"/>
      <c r="MJY135" s="409"/>
      <c r="MJZ135" s="409"/>
      <c r="MKA135" s="409"/>
      <c r="MKB135" s="409"/>
      <c r="MKC135" s="409"/>
      <c r="MKD135" s="409"/>
      <c r="MKE135" s="409"/>
      <c r="MKF135" s="409"/>
      <c r="MKG135" s="409"/>
      <c r="MKH135" s="409"/>
      <c r="MKI135" s="409"/>
      <c r="MKJ135" s="409"/>
      <c r="MKK135" s="409"/>
      <c r="MKL135" s="409"/>
      <c r="MKM135" s="409"/>
      <c r="MKN135" s="409"/>
      <c r="MKO135" s="409"/>
      <c r="MKP135" s="409"/>
      <c r="MKQ135" s="409"/>
      <c r="MKR135" s="409"/>
      <c r="MKS135" s="409"/>
      <c r="MKT135" s="409"/>
      <c r="MKU135" s="409"/>
      <c r="MKV135" s="409"/>
      <c r="MKW135" s="409"/>
      <c r="MKX135" s="409"/>
      <c r="MKY135" s="409"/>
      <c r="MKZ135" s="409"/>
      <c r="MLA135" s="409"/>
      <c r="MLB135" s="409"/>
      <c r="MLC135" s="409"/>
      <c r="MLD135" s="409"/>
      <c r="MLE135" s="409"/>
      <c r="MLF135" s="409"/>
      <c r="MLG135" s="409"/>
      <c r="MLH135" s="409"/>
      <c r="MLI135" s="409"/>
      <c r="MLJ135" s="409"/>
      <c r="MLK135" s="409"/>
      <c r="MLL135" s="409"/>
      <c r="MLM135" s="409"/>
      <c r="MLN135" s="409"/>
      <c r="MLO135" s="409"/>
      <c r="MLP135" s="409"/>
      <c r="MLQ135" s="409"/>
      <c r="MLR135" s="409"/>
      <c r="MLS135" s="409"/>
      <c r="MLT135" s="409"/>
      <c r="MLU135" s="409"/>
      <c r="MLV135" s="409"/>
      <c r="MLW135" s="409"/>
      <c r="MLX135" s="409"/>
      <c r="MLY135" s="409"/>
      <c r="MLZ135" s="409"/>
      <c r="MMA135" s="409"/>
      <c r="MMB135" s="409"/>
      <c r="MMC135" s="409"/>
      <c r="MMD135" s="409"/>
      <c r="MME135" s="409"/>
      <c r="MMF135" s="409"/>
      <c r="MMG135" s="409"/>
      <c r="MMH135" s="409"/>
      <c r="MMI135" s="409"/>
      <c r="MMJ135" s="409"/>
      <c r="MMK135" s="409"/>
      <c r="MML135" s="409"/>
      <c r="MMM135" s="409"/>
      <c r="MMN135" s="409"/>
      <c r="MMO135" s="409"/>
      <c r="MMP135" s="409"/>
      <c r="MMQ135" s="409"/>
      <c r="MMR135" s="409"/>
      <c r="MMS135" s="409"/>
      <c r="MMT135" s="409"/>
      <c r="MMU135" s="409"/>
      <c r="MMV135" s="409"/>
      <c r="MMW135" s="409"/>
      <c r="MMX135" s="409"/>
      <c r="MMY135" s="409"/>
      <c r="MMZ135" s="409"/>
      <c r="MNA135" s="409"/>
      <c r="MNB135" s="409"/>
      <c r="MNC135" s="409"/>
      <c r="MND135" s="409"/>
      <c r="MNE135" s="409"/>
      <c r="MNF135" s="409"/>
      <c r="MNG135" s="409"/>
      <c r="MNH135" s="409"/>
      <c r="MNI135" s="409"/>
      <c r="MNJ135" s="409"/>
      <c r="MNK135" s="409"/>
      <c r="MNL135" s="409"/>
      <c r="MNM135" s="409"/>
      <c r="MNN135" s="409"/>
      <c r="MNO135" s="409"/>
      <c r="MNP135" s="409"/>
      <c r="MNQ135" s="409"/>
      <c r="MNR135" s="409"/>
      <c r="MNS135" s="409"/>
      <c r="MNT135" s="409"/>
      <c r="MNU135" s="409"/>
      <c r="MNV135" s="409"/>
      <c r="MNW135" s="409"/>
      <c r="MNX135" s="409"/>
      <c r="MNY135" s="409"/>
      <c r="MNZ135" s="409"/>
      <c r="MOA135" s="409"/>
      <c r="MOB135" s="409"/>
      <c r="MOC135" s="409"/>
      <c r="MOD135" s="409"/>
      <c r="MOE135" s="409"/>
      <c r="MOF135" s="409"/>
      <c r="MOG135" s="409"/>
      <c r="MOH135" s="409"/>
      <c r="MOI135" s="409"/>
      <c r="MOJ135" s="409"/>
      <c r="MOK135" s="409"/>
      <c r="MOL135" s="409"/>
      <c r="MOM135" s="409"/>
      <c r="MON135" s="409"/>
      <c r="MOO135" s="409"/>
      <c r="MOP135" s="409"/>
      <c r="MOQ135" s="409"/>
      <c r="MOR135" s="409"/>
      <c r="MOS135" s="409"/>
      <c r="MOT135" s="409"/>
      <c r="MOU135" s="409"/>
      <c r="MOV135" s="409"/>
      <c r="MOW135" s="409"/>
      <c r="MOX135" s="409"/>
      <c r="MOY135" s="409"/>
      <c r="MOZ135" s="409"/>
      <c r="MPA135" s="409"/>
      <c r="MPB135" s="409"/>
      <c r="MPC135" s="409"/>
      <c r="MPD135" s="409"/>
      <c r="MPE135" s="409"/>
      <c r="MPF135" s="409"/>
      <c r="MPG135" s="409"/>
      <c r="MPH135" s="409"/>
      <c r="MPI135" s="409"/>
      <c r="MPJ135" s="409"/>
      <c r="MPK135" s="409"/>
      <c r="MPL135" s="409"/>
      <c r="MPM135" s="409"/>
      <c r="MPN135" s="409"/>
      <c r="MPO135" s="409"/>
      <c r="MPP135" s="409"/>
      <c r="MPQ135" s="409"/>
      <c r="MPR135" s="409"/>
      <c r="MPS135" s="409"/>
      <c r="MPT135" s="409"/>
      <c r="MPU135" s="409"/>
      <c r="MPV135" s="409"/>
      <c r="MPW135" s="409"/>
      <c r="MPX135" s="409"/>
      <c r="MPY135" s="409"/>
      <c r="MPZ135" s="409"/>
      <c r="MQA135" s="409"/>
      <c r="MQB135" s="409"/>
      <c r="MQC135" s="409"/>
      <c r="MQD135" s="409"/>
      <c r="MQE135" s="409"/>
      <c r="MQF135" s="409"/>
      <c r="MQG135" s="409"/>
      <c r="MQH135" s="409"/>
      <c r="MQI135" s="409"/>
      <c r="MQJ135" s="409"/>
      <c r="MQK135" s="409"/>
      <c r="MQL135" s="409"/>
      <c r="MQM135" s="409"/>
      <c r="MQN135" s="409"/>
      <c r="MQO135" s="409"/>
      <c r="MQP135" s="409"/>
      <c r="MQQ135" s="409"/>
      <c r="MQR135" s="409"/>
      <c r="MQS135" s="409"/>
      <c r="MQT135" s="409"/>
      <c r="MQU135" s="409"/>
      <c r="MQV135" s="409"/>
      <c r="MQW135" s="409"/>
      <c r="MQX135" s="409"/>
      <c r="MQY135" s="409"/>
      <c r="MQZ135" s="409"/>
      <c r="MRA135" s="409"/>
      <c r="MRB135" s="409"/>
      <c r="MRC135" s="409"/>
      <c r="MRD135" s="409"/>
      <c r="MRE135" s="409"/>
      <c r="MRF135" s="409"/>
      <c r="MRG135" s="409"/>
      <c r="MRH135" s="409"/>
      <c r="MRI135" s="409"/>
      <c r="MRJ135" s="409"/>
      <c r="MRK135" s="409"/>
      <c r="MRL135" s="409"/>
      <c r="MRM135" s="409"/>
      <c r="MRN135" s="409"/>
      <c r="MRO135" s="409"/>
      <c r="MRP135" s="409"/>
      <c r="MRQ135" s="409"/>
      <c r="MRR135" s="409"/>
      <c r="MRS135" s="409"/>
      <c r="MRT135" s="409"/>
      <c r="MRU135" s="409"/>
      <c r="MRV135" s="409"/>
      <c r="MRW135" s="409"/>
      <c r="MRX135" s="409"/>
      <c r="MRY135" s="409"/>
      <c r="MRZ135" s="409"/>
      <c r="MSA135" s="409"/>
      <c r="MSB135" s="409"/>
      <c r="MSC135" s="409"/>
      <c r="MSD135" s="409"/>
      <c r="MSE135" s="409"/>
      <c r="MSF135" s="409"/>
      <c r="MSG135" s="409"/>
      <c r="MSH135" s="409"/>
      <c r="MSI135" s="409"/>
      <c r="MSJ135" s="409"/>
      <c r="MSK135" s="409"/>
      <c r="MSL135" s="409"/>
      <c r="MSM135" s="409"/>
      <c r="MSN135" s="409"/>
      <c r="MSO135" s="409"/>
      <c r="MSP135" s="409"/>
      <c r="MSQ135" s="409"/>
      <c r="MSR135" s="409"/>
      <c r="MSS135" s="409"/>
      <c r="MST135" s="409"/>
      <c r="MSU135" s="409"/>
      <c r="MSV135" s="409"/>
      <c r="MSW135" s="409"/>
      <c r="MSX135" s="409"/>
      <c r="MSY135" s="409"/>
      <c r="MSZ135" s="409"/>
      <c r="MTA135" s="409"/>
      <c r="MTB135" s="409"/>
      <c r="MTC135" s="409"/>
      <c r="MTD135" s="409"/>
      <c r="MTE135" s="409"/>
      <c r="MTF135" s="409"/>
      <c r="MTG135" s="409"/>
      <c r="MTH135" s="409"/>
      <c r="MTI135" s="409"/>
      <c r="MTJ135" s="409"/>
      <c r="MTK135" s="409"/>
      <c r="MTL135" s="409"/>
      <c r="MTM135" s="409"/>
      <c r="MTN135" s="409"/>
      <c r="MTO135" s="409"/>
      <c r="MTP135" s="409"/>
      <c r="MTQ135" s="409"/>
      <c r="MTR135" s="409"/>
      <c r="MTS135" s="409"/>
      <c r="MTT135" s="409"/>
      <c r="MTU135" s="409"/>
      <c r="MTV135" s="409"/>
      <c r="MTW135" s="409"/>
      <c r="MTX135" s="409"/>
      <c r="MTY135" s="409"/>
      <c r="MTZ135" s="409"/>
      <c r="MUA135" s="409"/>
      <c r="MUB135" s="409"/>
      <c r="MUC135" s="409"/>
      <c r="MUD135" s="409"/>
      <c r="MUE135" s="409"/>
      <c r="MUF135" s="409"/>
      <c r="MUG135" s="409"/>
      <c r="MUH135" s="409"/>
      <c r="MUI135" s="409"/>
      <c r="MUJ135" s="409"/>
      <c r="MUK135" s="409"/>
      <c r="MUL135" s="409"/>
      <c r="MUM135" s="409"/>
      <c r="MUN135" s="409"/>
      <c r="MUO135" s="409"/>
      <c r="MUP135" s="409"/>
      <c r="MUQ135" s="409"/>
      <c r="MUR135" s="409"/>
      <c r="MUS135" s="409"/>
      <c r="MUT135" s="409"/>
      <c r="MUU135" s="409"/>
      <c r="MUV135" s="409"/>
      <c r="MUW135" s="409"/>
      <c r="MUX135" s="409"/>
      <c r="MUY135" s="409"/>
      <c r="MUZ135" s="409"/>
      <c r="MVA135" s="409"/>
      <c r="MVB135" s="409"/>
      <c r="MVC135" s="409"/>
      <c r="MVD135" s="409"/>
      <c r="MVE135" s="409"/>
      <c r="MVF135" s="409"/>
      <c r="MVG135" s="409"/>
      <c r="MVH135" s="409"/>
      <c r="MVI135" s="409"/>
      <c r="MVJ135" s="409"/>
      <c r="MVK135" s="409"/>
      <c r="MVL135" s="409"/>
      <c r="MVM135" s="409"/>
      <c r="MVN135" s="409"/>
      <c r="MVO135" s="409"/>
      <c r="MVP135" s="409"/>
      <c r="MVQ135" s="409"/>
      <c r="MVR135" s="409"/>
      <c r="MVS135" s="409"/>
      <c r="MVT135" s="409"/>
      <c r="MVU135" s="409"/>
      <c r="MVV135" s="409"/>
      <c r="MVW135" s="409"/>
      <c r="MVX135" s="409"/>
      <c r="MVY135" s="409"/>
      <c r="MVZ135" s="409"/>
      <c r="MWA135" s="409"/>
      <c r="MWB135" s="409"/>
      <c r="MWC135" s="409"/>
      <c r="MWD135" s="409"/>
      <c r="MWE135" s="409"/>
      <c r="MWF135" s="409"/>
      <c r="MWG135" s="409"/>
      <c r="MWH135" s="409"/>
      <c r="MWI135" s="409"/>
      <c r="MWJ135" s="409"/>
      <c r="MWK135" s="409"/>
      <c r="MWL135" s="409"/>
      <c r="MWM135" s="409"/>
      <c r="MWN135" s="409"/>
      <c r="MWO135" s="409"/>
      <c r="MWP135" s="409"/>
      <c r="MWQ135" s="409"/>
      <c r="MWR135" s="409"/>
      <c r="MWS135" s="409"/>
      <c r="MWT135" s="409"/>
      <c r="MWU135" s="409"/>
      <c r="MWV135" s="409"/>
      <c r="MWW135" s="409"/>
      <c r="MWX135" s="409"/>
      <c r="MWY135" s="409"/>
      <c r="MWZ135" s="409"/>
      <c r="MXA135" s="409"/>
      <c r="MXB135" s="409"/>
      <c r="MXC135" s="409"/>
      <c r="MXD135" s="409"/>
      <c r="MXE135" s="409"/>
      <c r="MXF135" s="409"/>
      <c r="MXG135" s="409"/>
      <c r="MXH135" s="409"/>
      <c r="MXI135" s="409"/>
      <c r="MXJ135" s="409"/>
      <c r="MXK135" s="409"/>
      <c r="MXL135" s="409"/>
      <c r="MXM135" s="409"/>
      <c r="MXN135" s="409"/>
      <c r="MXO135" s="409"/>
      <c r="MXP135" s="409"/>
      <c r="MXQ135" s="409"/>
      <c r="MXR135" s="409"/>
      <c r="MXS135" s="409"/>
      <c r="MXT135" s="409"/>
      <c r="MXU135" s="409"/>
      <c r="MXV135" s="409"/>
      <c r="MXW135" s="409"/>
      <c r="MXX135" s="409"/>
      <c r="MXY135" s="409"/>
      <c r="MXZ135" s="409"/>
      <c r="MYA135" s="409"/>
      <c r="MYB135" s="409"/>
      <c r="MYC135" s="409"/>
      <c r="MYD135" s="409"/>
      <c r="MYE135" s="409"/>
      <c r="MYF135" s="409"/>
      <c r="MYG135" s="409"/>
      <c r="MYH135" s="409"/>
      <c r="MYI135" s="409"/>
      <c r="MYJ135" s="409"/>
      <c r="MYK135" s="409"/>
      <c r="MYL135" s="409"/>
      <c r="MYM135" s="409"/>
      <c r="MYN135" s="409"/>
      <c r="MYO135" s="409"/>
      <c r="MYP135" s="409"/>
      <c r="MYQ135" s="409"/>
      <c r="MYR135" s="409"/>
      <c r="MYS135" s="409"/>
      <c r="MYT135" s="409"/>
      <c r="MYU135" s="409"/>
      <c r="MYV135" s="409"/>
      <c r="MYW135" s="409"/>
      <c r="MYX135" s="409"/>
      <c r="MYY135" s="409"/>
      <c r="MYZ135" s="409"/>
      <c r="MZA135" s="409"/>
      <c r="MZB135" s="409"/>
      <c r="MZC135" s="409"/>
      <c r="MZD135" s="409"/>
      <c r="MZE135" s="409"/>
      <c r="MZF135" s="409"/>
      <c r="MZG135" s="409"/>
      <c r="MZH135" s="409"/>
      <c r="MZI135" s="409"/>
      <c r="MZJ135" s="409"/>
      <c r="MZK135" s="409"/>
      <c r="MZL135" s="409"/>
      <c r="MZM135" s="409"/>
      <c r="MZN135" s="409"/>
      <c r="MZO135" s="409"/>
      <c r="MZP135" s="409"/>
      <c r="MZQ135" s="409"/>
      <c r="MZR135" s="409"/>
      <c r="MZS135" s="409"/>
      <c r="MZT135" s="409"/>
      <c r="MZU135" s="409"/>
      <c r="MZV135" s="409"/>
      <c r="MZW135" s="409"/>
      <c r="MZX135" s="409"/>
      <c r="MZY135" s="409"/>
      <c r="MZZ135" s="409"/>
      <c r="NAA135" s="409"/>
      <c r="NAB135" s="409"/>
      <c r="NAC135" s="409"/>
      <c r="NAD135" s="409"/>
      <c r="NAE135" s="409"/>
      <c r="NAF135" s="409"/>
      <c r="NAG135" s="409"/>
      <c r="NAH135" s="409"/>
      <c r="NAI135" s="409"/>
      <c r="NAJ135" s="409"/>
      <c r="NAK135" s="409"/>
      <c r="NAL135" s="409"/>
      <c r="NAM135" s="409"/>
      <c r="NAN135" s="409"/>
      <c r="NAO135" s="409"/>
      <c r="NAP135" s="409"/>
      <c r="NAQ135" s="409"/>
      <c r="NAR135" s="409"/>
      <c r="NAS135" s="409"/>
      <c r="NAT135" s="409"/>
      <c r="NAU135" s="409"/>
      <c r="NAV135" s="409"/>
      <c r="NAW135" s="409"/>
      <c r="NAX135" s="409"/>
      <c r="NAY135" s="409"/>
      <c r="NAZ135" s="409"/>
      <c r="NBA135" s="409"/>
      <c r="NBB135" s="409"/>
      <c r="NBC135" s="409"/>
      <c r="NBD135" s="409"/>
      <c r="NBE135" s="409"/>
      <c r="NBF135" s="409"/>
      <c r="NBG135" s="409"/>
      <c r="NBH135" s="409"/>
      <c r="NBI135" s="409"/>
      <c r="NBJ135" s="409"/>
      <c r="NBK135" s="409"/>
      <c r="NBL135" s="409"/>
      <c r="NBM135" s="409"/>
      <c r="NBN135" s="409"/>
      <c r="NBO135" s="409"/>
      <c r="NBP135" s="409"/>
      <c r="NBQ135" s="409"/>
      <c r="NBR135" s="409"/>
      <c r="NBS135" s="409"/>
      <c r="NBT135" s="409"/>
      <c r="NBU135" s="409"/>
      <c r="NBV135" s="409"/>
      <c r="NBW135" s="409"/>
      <c r="NBX135" s="409"/>
      <c r="NBY135" s="409"/>
      <c r="NBZ135" s="409"/>
      <c r="NCA135" s="409"/>
      <c r="NCB135" s="409"/>
      <c r="NCC135" s="409"/>
      <c r="NCD135" s="409"/>
      <c r="NCE135" s="409"/>
      <c r="NCF135" s="409"/>
      <c r="NCG135" s="409"/>
      <c r="NCH135" s="409"/>
      <c r="NCI135" s="409"/>
      <c r="NCJ135" s="409"/>
      <c r="NCK135" s="409"/>
      <c r="NCL135" s="409"/>
      <c r="NCM135" s="409"/>
      <c r="NCN135" s="409"/>
      <c r="NCO135" s="409"/>
      <c r="NCP135" s="409"/>
      <c r="NCQ135" s="409"/>
      <c r="NCR135" s="409"/>
      <c r="NCS135" s="409"/>
      <c r="NCT135" s="409"/>
      <c r="NCU135" s="409"/>
      <c r="NCV135" s="409"/>
      <c r="NCW135" s="409"/>
      <c r="NCX135" s="409"/>
      <c r="NCY135" s="409"/>
      <c r="NCZ135" s="409"/>
      <c r="NDA135" s="409"/>
      <c r="NDB135" s="409"/>
      <c r="NDC135" s="409"/>
      <c r="NDD135" s="409"/>
      <c r="NDE135" s="409"/>
      <c r="NDF135" s="409"/>
      <c r="NDG135" s="409"/>
      <c r="NDH135" s="409"/>
      <c r="NDI135" s="409"/>
      <c r="NDJ135" s="409"/>
      <c r="NDK135" s="409"/>
      <c r="NDL135" s="409"/>
      <c r="NDM135" s="409"/>
      <c r="NDN135" s="409"/>
      <c r="NDO135" s="409"/>
      <c r="NDP135" s="409"/>
      <c r="NDQ135" s="409"/>
      <c r="NDR135" s="409"/>
      <c r="NDS135" s="409"/>
      <c r="NDT135" s="409"/>
      <c r="NDU135" s="409"/>
      <c r="NDV135" s="409"/>
      <c r="NDW135" s="409"/>
      <c r="NDX135" s="409"/>
      <c r="NDY135" s="409"/>
      <c r="NDZ135" s="409"/>
      <c r="NEA135" s="409"/>
      <c r="NEB135" s="409"/>
      <c r="NEC135" s="409"/>
      <c r="NED135" s="409"/>
      <c r="NEE135" s="409"/>
      <c r="NEF135" s="409"/>
      <c r="NEG135" s="409"/>
      <c r="NEH135" s="409"/>
      <c r="NEI135" s="409"/>
      <c r="NEJ135" s="409"/>
      <c r="NEK135" s="409"/>
      <c r="NEL135" s="409"/>
      <c r="NEM135" s="409"/>
      <c r="NEN135" s="409"/>
      <c r="NEO135" s="409"/>
      <c r="NEP135" s="409"/>
      <c r="NEQ135" s="409"/>
      <c r="NER135" s="409"/>
      <c r="NES135" s="409"/>
      <c r="NET135" s="409"/>
      <c r="NEU135" s="409"/>
      <c r="NEV135" s="409"/>
      <c r="NEW135" s="409"/>
      <c r="NEX135" s="409"/>
      <c r="NEY135" s="409"/>
      <c r="NEZ135" s="409"/>
      <c r="NFA135" s="409"/>
      <c r="NFB135" s="409"/>
      <c r="NFC135" s="409"/>
      <c r="NFD135" s="409"/>
      <c r="NFE135" s="409"/>
      <c r="NFF135" s="409"/>
      <c r="NFG135" s="409"/>
      <c r="NFH135" s="409"/>
      <c r="NFI135" s="409"/>
      <c r="NFJ135" s="409"/>
      <c r="NFK135" s="409"/>
      <c r="NFL135" s="409"/>
      <c r="NFM135" s="409"/>
      <c r="NFN135" s="409"/>
      <c r="NFO135" s="409"/>
      <c r="NFP135" s="409"/>
      <c r="NFQ135" s="409"/>
      <c r="NFR135" s="409"/>
      <c r="NFS135" s="409"/>
      <c r="NFT135" s="409"/>
      <c r="NFU135" s="409"/>
      <c r="NFV135" s="409"/>
      <c r="NFW135" s="409"/>
      <c r="NFX135" s="409"/>
      <c r="NFY135" s="409"/>
      <c r="NFZ135" s="409"/>
      <c r="NGA135" s="409"/>
      <c r="NGB135" s="409"/>
      <c r="NGC135" s="409"/>
      <c r="NGD135" s="409"/>
      <c r="NGE135" s="409"/>
      <c r="NGF135" s="409"/>
      <c r="NGG135" s="409"/>
      <c r="NGH135" s="409"/>
      <c r="NGI135" s="409"/>
      <c r="NGJ135" s="409"/>
      <c r="NGK135" s="409"/>
      <c r="NGL135" s="409"/>
      <c r="NGM135" s="409"/>
      <c r="NGN135" s="409"/>
      <c r="NGO135" s="409"/>
      <c r="NGP135" s="409"/>
      <c r="NGQ135" s="409"/>
      <c r="NGR135" s="409"/>
      <c r="NGS135" s="409"/>
      <c r="NGT135" s="409"/>
      <c r="NGU135" s="409"/>
      <c r="NGV135" s="409"/>
      <c r="NGW135" s="409"/>
      <c r="NGX135" s="409"/>
      <c r="NGY135" s="409"/>
      <c r="NGZ135" s="409"/>
      <c r="NHA135" s="409"/>
      <c r="NHB135" s="409"/>
      <c r="NHC135" s="409"/>
      <c r="NHD135" s="409"/>
      <c r="NHE135" s="409"/>
      <c r="NHF135" s="409"/>
      <c r="NHG135" s="409"/>
      <c r="NHH135" s="409"/>
      <c r="NHI135" s="409"/>
      <c r="NHJ135" s="409"/>
      <c r="NHK135" s="409"/>
      <c r="NHL135" s="409"/>
      <c r="NHM135" s="409"/>
      <c r="NHN135" s="409"/>
      <c r="NHO135" s="409"/>
      <c r="NHP135" s="409"/>
      <c r="NHQ135" s="409"/>
      <c r="NHR135" s="409"/>
      <c r="NHS135" s="409"/>
      <c r="NHT135" s="409"/>
      <c r="NHU135" s="409"/>
      <c r="NHV135" s="409"/>
      <c r="NHW135" s="409"/>
      <c r="NHX135" s="409"/>
      <c r="NHY135" s="409"/>
      <c r="NHZ135" s="409"/>
      <c r="NIA135" s="409"/>
      <c r="NIB135" s="409"/>
      <c r="NIC135" s="409"/>
      <c r="NID135" s="409"/>
      <c r="NIE135" s="409"/>
      <c r="NIF135" s="409"/>
      <c r="NIG135" s="409"/>
      <c r="NIH135" s="409"/>
      <c r="NII135" s="409"/>
      <c r="NIJ135" s="409"/>
      <c r="NIK135" s="409"/>
      <c r="NIL135" s="409"/>
      <c r="NIM135" s="409"/>
      <c r="NIN135" s="409"/>
      <c r="NIO135" s="409"/>
      <c r="NIP135" s="409"/>
      <c r="NIQ135" s="409"/>
      <c r="NIR135" s="409"/>
      <c r="NIS135" s="409"/>
      <c r="NIT135" s="409"/>
      <c r="NIU135" s="409"/>
      <c r="NIV135" s="409"/>
      <c r="NIW135" s="409"/>
      <c r="NIX135" s="409"/>
      <c r="NIY135" s="409"/>
      <c r="NIZ135" s="409"/>
      <c r="NJA135" s="409"/>
      <c r="NJB135" s="409"/>
      <c r="NJC135" s="409"/>
      <c r="NJD135" s="409"/>
      <c r="NJE135" s="409"/>
      <c r="NJF135" s="409"/>
      <c r="NJG135" s="409"/>
      <c r="NJH135" s="409"/>
      <c r="NJI135" s="409"/>
      <c r="NJJ135" s="409"/>
      <c r="NJK135" s="409"/>
      <c r="NJL135" s="409"/>
      <c r="NJM135" s="409"/>
      <c r="NJN135" s="409"/>
      <c r="NJO135" s="409"/>
      <c r="NJP135" s="409"/>
      <c r="NJQ135" s="409"/>
      <c r="NJR135" s="409"/>
      <c r="NJS135" s="409"/>
      <c r="NJT135" s="409"/>
      <c r="NJU135" s="409"/>
      <c r="NJV135" s="409"/>
      <c r="NJW135" s="409"/>
      <c r="NJX135" s="409"/>
      <c r="NJY135" s="409"/>
      <c r="NJZ135" s="409"/>
      <c r="NKA135" s="409"/>
      <c r="NKB135" s="409"/>
      <c r="NKC135" s="409"/>
      <c r="NKD135" s="409"/>
      <c r="NKE135" s="409"/>
      <c r="NKF135" s="409"/>
      <c r="NKG135" s="409"/>
      <c r="NKH135" s="409"/>
      <c r="NKI135" s="409"/>
      <c r="NKJ135" s="409"/>
      <c r="NKK135" s="409"/>
      <c r="NKL135" s="409"/>
      <c r="NKM135" s="409"/>
      <c r="NKN135" s="409"/>
      <c r="NKO135" s="409"/>
      <c r="NKP135" s="409"/>
      <c r="NKQ135" s="409"/>
      <c r="NKR135" s="409"/>
      <c r="NKS135" s="409"/>
      <c r="NKT135" s="409"/>
      <c r="NKU135" s="409"/>
      <c r="NKV135" s="409"/>
      <c r="NKW135" s="409"/>
      <c r="NKX135" s="409"/>
      <c r="NKY135" s="409"/>
      <c r="NKZ135" s="409"/>
      <c r="NLA135" s="409"/>
      <c r="NLB135" s="409"/>
      <c r="NLC135" s="409"/>
      <c r="NLD135" s="409"/>
      <c r="NLE135" s="409"/>
      <c r="NLF135" s="409"/>
      <c r="NLG135" s="409"/>
      <c r="NLH135" s="409"/>
      <c r="NLI135" s="409"/>
      <c r="NLJ135" s="409"/>
      <c r="NLK135" s="409"/>
      <c r="NLL135" s="409"/>
      <c r="NLM135" s="409"/>
      <c r="NLN135" s="409"/>
      <c r="NLO135" s="409"/>
      <c r="NLP135" s="409"/>
      <c r="NLQ135" s="409"/>
      <c r="NLR135" s="409"/>
      <c r="NLS135" s="409"/>
      <c r="NLT135" s="409"/>
      <c r="NLU135" s="409"/>
      <c r="NLV135" s="409"/>
      <c r="NLW135" s="409"/>
      <c r="NLX135" s="409"/>
      <c r="NLY135" s="409"/>
      <c r="NLZ135" s="409"/>
      <c r="NMA135" s="409"/>
      <c r="NMB135" s="409"/>
      <c r="NMC135" s="409"/>
      <c r="NMD135" s="409"/>
      <c r="NME135" s="409"/>
      <c r="NMF135" s="409"/>
      <c r="NMG135" s="409"/>
      <c r="NMH135" s="409"/>
      <c r="NMI135" s="409"/>
      <c r="NMJ135" s="409"/>
      <c r="NMK135" s="409"/>
      <c r="NML135" s="409"/>
      <c r="NMM135" s="409"/>
      <c r="NMN135" s="409"/>
      <c r="NMO135" s="409"/>
      <c r="NMP135" s="409"/>
      <c r="NMQ135" s="409"/>
      <c r="NMR135" s="409"/>
      <c r="NMS135" s="409"/>
      <c r="NMT135" s="409"/>
      <c r="NMU135" s="409"/>
      <c r="NMV135" s="409"/>
      <c r="NMW135" s="409"/>
      <c r="NMX135" s="409"/>
      <c r="NMY135" s="409"/>
      <c r="NMZ135" s="409"/>
      <c r="NNA135" s="409"/>
      <c r="NNB135" s="409"/>
      <c r="NNC135" s="409"/>
      <c r="NND135" s="409"/>
      <c r="NNE135" s="409"/>
      <c r="NNF135" s="409"/>
      <c r="NNG135" s="409"/>
      <c r="NNH135" s="409"/>
      <c r="NNI135" s="409"/>
      <c r="NNJ135" s="409"/>
      <c r="NNK135" s="409"/>
      <c r="NNL135" s="409"/>
      <c r="NNM135" s="409"/>
      <c r="NNN135" s="409"/>
      <c r="NNO135" s="409"/>
      <c r="NNP135" s="409"/>
      <c r="NNQ135" s="409"/>
      <c r="NNR135" s="409"/>
      <c r="NNS135" s="409"/>
      <c r="NNT135" s="409"/>
      <c r="NNU135" s="409"/>
      <c r="NNV135" s="409"/>
      <c r="NNW135" s="409"/>
      <c r="NNX135" s="409"/>
      <c r="NNY135" s="409"/>
      <c r="NNZ135" s="409"/>
      <c r="NOA135" s="409"/>
      <c r="NOB135" s="409"/>
      <c r="NOC135" s="409"/>
      <c r="NOD135" s="409"/>
      <c r="NOE135" s="409"/>
      <c r="NOF135" s="409"/>
      <c r="NOG135" s="409"/>
      <c r="NOH135" s="409"/>
      <c r="NOI135" s="409"/>
      <c r="NOJ135" s="409"/>
      <c r="NOK135" s="409"/>
      <c r="NOL135" s="409"/>
      <c r="NOM135" s="409"/>
      <c r="NON135" s="409"/>
      <c r="NOO135" s="409"/>
      <c r="NOP135" s="409"/>
      <c r="NOQ135" s="409"/>
      <c r="NOR135" s="409"/>
      <c r="NOS135" s="409"/>
      <c r="NOT135" s="409"/>
      <c r="NOU135" s="409"/>
      <c r="NOV135" s="409"/>
      <c r="NOW135" s="409"/>
      <c r="NOX135" s="409"/>
      <c r="NOY135" s="409"/>
      <c r="NOZ135" s="409"/>
      <c r="NPA135" s="409"/>
      <c r="NPB135" s="409"/>
      <c r="NPC135" s="409"/>
      <c r="NPD135" s="409"/>
      <c r="NPE135" s="409"/>
      <c r="NPF135" s="409"/>
      <c r="NPG135" s="409"/>
      <c r="NPH135" s="409"/>
      <c r="NPI135" s="409"/>
      <c r="NPJ135" s="409"/>
      <c r="NPK135" s="409"/>
      <c r="NPL135" s="409"/>
      <c r="NPM135" s="409"/>
      <c r="NPN135" s="409"/>
      <c r="NPO135" s="409"/>
      <c r="NPP135" s="409"/>
      <c r="NPQ135" s="409"/>
      <c r="NPR135" s="409"/>
      <c r="NPS135" s="409"/>
      <c r="NPT135" s="409"/>
      <c r="NPU135" s="409"/>
      <c r="NPV135" s="409"/>
      <c r="NPW135" s="409"/>
      <c r="NPX135" s="409"/>
      <c r="NPY135" s="409"/>
      <c r="NPZ135" s="409"/>
      <c r="NQA135" s="409"/>
      <c r="NQB135" s="409"/>
      <c r="NQC135" s="409"/>
      <c r="NQD135" s="409"/>
      <c r="NQE135" s="409"/>
      <c r="NQF135" s="409"/>
      <c r="NQG135" s="409"/>
      <c r="NQH135" s="409"/>
      <c r="NQI135" s="409"/>
      <c r="NQJ135" s="409"/>
      <c r="NQK135" s="409"/>
      <c r="NQL135" s="409"/>
      <c r="NQM135" s="409"/>
      <c r="NQN135" s="409"/>
      <c r="NQO135" s="409"/>
      <c r="NQP135" s="409"/>
      <c r="NQQ135" s="409"/>
      <c r="NQR135" s="409"/>
      <c r="NQS135" s="409"/>
      <c r="NQT135" s="409"/>
      <c r="NQU135" s="409"/>
      <c r="NQV135" s="409"/>
      <c r="NQW135" s="409"/>
      <c r="NQX135" s="409"/>
      <c r="NQY135" s="409"/>
      <c r="NQZ135" s="409"/>
      <c r="NRA135" s="409"/>
      <c r="NRB135" s="409"/>
      <c r="NRC135" s="409"/>
      <c r="NRD135" s="409"/>
      <c r="NRE135" s="409"/>
      <c r="NRF135" s="409"/>
      <c r="NRG135" s="409"/>
      <c r="NRH135" s="409"/>
      <c r="NRI135" s="409"/>
      <c r="NRJ135" s="409"/>
      <c r="NRK135" s="409"/>
      <c r="NRL135" s="409"/>
      <c r="NRM135" s="409"/>
      <c r="NRN135" s="409"/>
      <c r="NRO135" s="409"/>
      <c r="NRP135" s="409"/>
      <c r="NRQ135" s="409"/>
      <c r="NRR135" s="409"/>
      <c r="NRS135" s="409"/>
      <c r="NRT135" s="409"/>
      <c r="NRU135" s="409"/>
      <c r="NRV135" s="409"/>
      <c r="NRW135" s="409"/>
      <c r="NRX135" s="409"/>
      <c r="NRY135" s="409"/>
      <c r="NRZ135" s="409"/>
      <c r="NSA135" s="409"/>
      <c r="NSB135" s="409"/>
      <c r="NSC135" s="409"/>
      <c r="NSD135" s="409"/>
      <c r="NSE135" s="409"/>
      <c r="NSF135" s="409"/>
      <c r="NSG135" s="409"/>
      <c r="NSH135" s="409"/>
      <c r="NSI135" s="409"/>
      <c r="NSJ135" s="409"/>
      <c r="NSK135" s="409"/>
      <c r="NSL135" s="409"/>
      <c r="NSM135" s="409"/>
      <c r="NSN135" s="409"/>
      <c r="NSO135" s="409"/>
      <c r="NSP135" s="409"/>
      <c r="NSQ135" s="409"/>
      <c r="NSR135" s="409"/>
      <c r="NSS135" s="409"/>
      <c r="NST135" s="409"/>
      <c r="NSU135" s="409"/>
      <c r="NSV135" s="409"/>
      <c r="NSW135" s="409"/>
      <c r="NSX135" s="409"/>
      <c r="NSY135" s="409"/>
      <c r="NSZ135" s="409"/>
      <c r="NTA135" s="409"/>
      <c r="NTB135" s="409"/>
      <c r="NTC135" s="409"/>
      <c r="NTD135" s="409"/>
      <c r="NTE135" s="409"/>
      <c r="NTF135" s="409"/>
      <c r="NTG135" s="409"/>
      <c r="NTH135" s="409"/>
      <c r="NTI135" s="409"/>
      <c r="NTJ135" s="409"/>
      <c r="NTK135" s="409"/>
      <c r="NTL135" s="409"/>
      <c r="NTM135" s="409"/>
      <c r="NTN135" s="409"/>
      <c r="NTO135" s="409"/>
      <c r="NTP135" s="409"/>
      <c r="NTQ135" s="409"/>
      <c r="NTR135" s="409"/>
      <c r="NTS135" s="409"/>
      <c r="NTT135" s="409"/>
      <c r="NTU135" s="409"/>
      <c r="NTV135" s="409"/>
      <c r="NTW135" s="409"/>
      <c r="NTX135" s="409"/>
      <c r="NTY135" s="409"/>
      <c r="NTZ135" s="409"/>
      <c r="NUA135" s="409"/>
      <c r="NUB135" s="409"/>
      <c r="NUC135" s="409"/>
      <c r="NUD135" s="409"/>
      <c r="NUE135" s="409"/>
      <c r="NUF135" s="409"/>
      <c r="NUG135" s="409"/>
      <c r="NUH135" s="409"/>
      <c r="NUI135" s="409"/>
      <c r="NUJ135" s="409"/>
      <c r="NUK135" s="409"/>
      <c r="NUL135" s="409"/>
      <c r="NUM135" s="409"/>
      <c r="NUN135" s="409"/>
      <c r="NUO135" s="409"/>
      <c r="NUP135" s="409"/>
      <c r="NUQ135" s="409"/>
      <c r="NUR135" s="409"/>
      <c r="NUS135" s="409"/>
      <c r="NUT135" s="409"/>
      <c r="NUU135" s="409"/>
      <c r="NUV135" s="409"/>
      <c r="NUW135" s="409"/>
      <c r="NUX135" s="409"/>
      <c r="NUY135" s="409"/>
      <c r="NUZ135" s="409"/>
      <c r="NVA135" s="409"/>
      <c r="NVB135" s="409"/>
      <c r="NVC135" s="409"/>
      <c r="NVD135" s="409"/>
      <c r="NVE135" s="409"/>
      <c r="NVF135" s="409"/>
      <c r="NVG135" s="409"/>
      <c r="NVH135" s="409"/>
      <c r="NVI135" s="409"/>
      <c r="NVJ135" s="409"/>
      <c r="NVK135" s="409"/>
      <c r="NVL135" s="409"/>
      <c r="NVM135" s="409"/>
      <c r="NVN135" s="409"/>
      <c r="NVO135" s="409"/>
      <c r="NVP135" s="409"/>
      <c r="NVQ135" s="409"/>
      <c r="NVR135" s="409"/>
      <c r="NVS135" s="409"/>
      <c r="NVT135" s="409"/>
      <c r="NVU135" s="409"/>
      <c r="NVV135" s="409"/>
      <c r="NVW135" s="409"/>
      <c r="NVX135" s="409"/>
      <c r="NVY135" s="409"/>
      <c r="NVZ135" s="409"/>
      <c r="NWA135" s="409"/>
      <c r="NWB135" s="409"/>
      <c r="NWC135" s="409"/>
      <c r="NWD135" s="409"/>
      <c r="NWE135" s="409"/>
      <c r="NWF135" s="409"/>
      <c r="NWG135" s="409"/>
      <c r="NWH135" s="409"/>
      <c r="NWI135" s="409"/>
      <c r="NWJ135" s="409"/>
      <c r="NWK135" s="409"/>
      <c r="NWL135" s="409"/>
      <c r="NWM135" s="409"/>
      <c r="NWN135" s="409"/>
      <c r="NWO135" s="409"/>
      <c r="NWP135" s="409"/>
      <c r="NWQ135" s="409"/>
      <c r="NWR135" s="409"/>
      <c r="NWS135" s="409"/>
      <c r="NWT135" s="409"/>
      <c r="NWU135" s="409"/>
      <c r="NWV135" s="409"/>
      <c r="NWW135" s="409"/>
      <c r="NWX135" s="409"/>
      <c r="NWY135" s="409"/>
      <c r="NWZ135" s="409"/>
      <c r="NXA135" s="409"/>
      <c r="NXB135" s="409"/>
      <c r="NXC135" s="409"/>
      <c r="NXD135" s="409"/>
      <c r="NXE135" s="409"/>
      <c r="NXF135" s="409"/>
      <c r="NXG135" s="409"/>
      <c r="NXH135" s="409"/>
      <c r="NXI135" s="409"/>
      <c r="NXJ135" s="409"/>
      <c r="NXK135" s="409"/>
      <c r="NXL135" s="409"/>
      <c r="NXM135" s="409"/>
      <c r="NXN135" s="409"/>
      <c r="NXO135" s="409"/>
      <c r="NXP135" s="409"/>
      <c r="NXQ135" s="409"/>
      <c r="NXR135" s="409"/>
      <c r="NXS135" s="409"/>
      <c r="NXT135" s="409"/>
      <c r="NXU135" s="409"/>
      <c r="NXV135" s="409"/>
      <c r="NXW135" s="409"/>
      <c r="NXX135" s="409"/>
      <c r="NXY135" s="409"/>
      <c r="NXZ135" s="409"/>
      <c r="NYA135" s="409"/>
      <c r="NYB135" s="409"/>
      <c r="NYC135" s="409"/>
      <c r="NYD135" s="409"/>
      <c r="NYE135" s="409"/>
      <c r="NYF135" s="409"/>
      <c r="NYG135" s="409"/>
      <c r="NYH135" s="409"/>
      <c r="NYI135" s="409"/>
      <c r="NYJ135" s="409"/>
      <c r="NYK135" s="409"/>
      <c r="NYL135" s="409"/>
      <c r="NYM135" s="409"/>
      <c r="NYN135" s="409"/>
      <c r="NYO135" s="409"/>
      <c r="NYP135" s="409"/>
      <c r="NYQ135" s="409"/>
      <c r="NYR135" s="409"/>
      <c r="NYS135" s="409"/>
      <c r="NYT135" s="409"/>
      <c r="NYU135" s="409"/>
      <c r="NYV135" s="409"/>
      <c r="NYW135" s="409"/>
      <c r="NYX135" s="409"/>
      <c r="NYY135" s="409"/>
      <c r="NYZ135" s="409"/>
      <c r="NZA135" s="409"/>
      <c r="NZB135" s="409"/>
      <c r="NZC135" s="409"/>
      <c r="NZD135" s="409"/>
      <c r="NZE135" s="409"/>
      <c r="NZF135" s="409"/>
      <c r="NZG135" s="409"/>
      <c r="NZH135" s="409"/>
      <c r="NZI135" s="409"/>
      <c r="NZJ135" s="409"/>
      <c r="NZK135" s="409"/>
      <c r="NZL135" s="409"/>
      <c r="NZM135" s="409"/>
      <c r="NZN135" s="409"/>
      <c r="NZO135" s="409"/>
      <c r="NZP135" s="409"/>
      <c r="NZQ135" s="409"/>
      <c r="NZR135" s="409"/>
      <c r="NZS135" s="409"/>
      <c r="NZT135" s="409"/>
      <c r="NZU135" s="409"/>
      <c r="NZV135" s="409"/>
      <c r="NZW135" s="409"/>
      <c r="NZX135" s="409"/>
      <c r="NZY135" s="409"/>
      <c r="NZZ135" s="409"/>
      <c r="OAA135" s="409"/>
      <c r="OAB135" s="409"/>
      <c r="OAC135" s="409"/>
      <c r="OAD135" s="409"/>
      <c r="OAE135" s="409"/>
      <c r="OAF135" s="409"/>
      <c r="OAG135" s="409"/>
      <c r="OAH135" s="409"/>
      <c r="OAI135" s="409"/>
      <c r="OAJ135" s="409"/>
      <c r="OAK135" s="409"/>
      <c r="OAL135" s="409"/>
      <c r="OAM135" s="409"/>
      <c r="OAN135" s="409"/>
      <c r="OAO135" s="409"/>
      <c r="OAP135" s="409"/>
      <c r="OAQ135" s="409"/>
      <c r="OAR135" s="409"/>
      <c r="OAS135" s="409"/>
      <c r="OAT135" s="409"/>
      <c r="OAU135" s="409"/>
      <c r="OAV135" s="409"/>
      <c r="OAW135" s="409"/>
      <c r="OAX135" s="409"/>
      <c r="OAY135" s="409"/>
      <c r="OAZ135" s="409"/>
      <c r="OBA135" s="409"/>
      <c r="OBB135" s="409"/>
      <c r="OBC135" s="409"/>
      <c r="OBD135" s="409"/>
      <c r="OBE135" s="409"/>
      <c r="OBF135" s="409"/>
      <c r="OBG135" s="409"/>
      <c r="OBH135" s="409"/>
      <c r="OBI135" s="409"/>
      <c r="OBJ135" s="409"/>
      <c r="OBK135" s="409"/>
      <c r="OBL135" s="409"/>
      <c r="OBM135" s="409"/>
      <c r="OBN135" s="409"/>
      <c r="OBO135" s="409"/>
      <c r="OBP135" s="409"/>
      <c r="OBQ135" s="409"/>
      <c r="OBR135" s="409"/>
      <c r="OBS135" s="409"/>
      <c r="OBT135" s="409"/>
      <c r="OBU135" s="409"/>
      <c r="OBV135" s="409"/>
      <c r="OBW135" s="409"/>
      <c r="OBX135" s="409"/>
      <c r="OBY135" s="409"/>
      <c r="OBZ135" s="409"/>
      <c r="OCA135" s="409"/>
      <c r="OCB135" s="409"/>
      <c r="OCC135" s="409"/>
      <c r="OCD135" s="409"/>
      <c r="OCE135" s="409"/>
      <c r="OCF135" s="409"/>
      <c r="OCG135" s="409"/>
      <c r="OCH135" s="409"/>
      <c r="OCI135" s="409"/>
      <c r="OCJ135" s="409"/>
      <c r="OCK135" s="409"/>
      <c r="OCL135" s="409"/>
      <c r="OCM135" s="409"/>
      <c r="OCN135" s="409"/>
      <c r="OCO135" s="409"/>
      <c r="OCP135" s="409"/>
      <c r="OCQ135" s="409"/>
      <c r="OCR135" s="409"/>
      <c r="OCS135" s="409"/>
      <c r="OCT135" s="409"/>
      <c r="OCU135" s="409"/>
      <c r="OCV135" s="409"/>
      <c r="OCW135" s="409"/>
      <c r="OCX135" s="409"/>
      <c r="OCY135" s="409"/>
      <c r="OCZ135" s="409"/>
      <c r="ODA135" s="409"/>
      <c r="ODB135" s="409"/>
      <c r="ODC135" s="409"/>
      <c r="ODD135" s="409"/>
      <c r="ODE135" s="409"/>
      <c r="ODF135" s="409"/>
      <c r="ODG135" s="409"/>
      <c r="ODH135" s="409"/>
      <c r="ODI135" s="409"/>
      <c r="ODJ135" s="409"/>
      <c r="ODK135" s="409"/>
      <c r="ODL135" s="409"/>
      <c r="ODM135" s="409"/>
      <c r="ODN135" s="409"/>
      <c r="ODO135" s="409"/>
      <c r="ODP135" s="409"/>
      <c r="ODQ135" s="409"/>
      <c r="ODR135" s="409"/>
      <c r="ODS135" s="409"/>
      <c r="ODT135" s="409"/>
      <c r="ODU135" s="409"/>
      <c r="ODV135" s="409"/>
      <c r="ODW135" s="409"/>
      <c r="ODX135" s="409"/>
      <c r="ODY135" s="409"/>
      <c r="ODZ135" s="409"/>
      <c r="OEA135" s="409"/>
      <c r="OEB135" s="409"/>
      <c r="OEC135" s="409"/>
      <c r="OED135" s="409"/>
      <c r="OEE135" s="409"/>
      <c r="OEF135" s="409"/>
      <c r="OEG135" s="409"/>
      <c r="OEH135" s="409"/>
      <c r="OEI135" s="409"/>
      <c r="OEJ135" s="409"/>
      <c r="OEK135" s="409"/>
      <c r="OEL135" s="409"/>
      <c r="OEM135" s="409"/>
      <c r="OEN135" s="409"/>
      <c r="OEO135" s="409"/>
      <c r="OEP135" s="409"/>
      <c r="OEQ135" s="409"/>
      <c r="OER135" s="409"/>
      <c r="OES135" s="409"/>
      <c r="OET135" s="409"/>
      <c r="OEU135" s="409"/>
      <c r="OEV135" s="409"/>
      <c r="OEW135" s="409"/>
      <c r="OEX135" s="409"/>
      <c r="OEY135" s="409"/>
      <c r="OEZ135" s="409"/>
      <c r="OFA135" s="409"/>
      <c r="OFB135" s="409"/>
      <c r="OFC135" s="409"/>
      <c r="OFD135" s="409"/>
      <c r="OFE135" s="409"/>
      <c r="OFF135" s="409"/>
      <c r="OFG135" s="409"/>
      <c r="OFH135" s="409"/>
      <c r="OFI135" s="409"/>
      <c r="OFJ135" s="409"/>
      <c r="OFK135" s="409"/>
      <c r="OFL135" s="409"/>
      <c r="OFM135" s="409"/>
      <c r="OFN135" s="409"/>
      <c r="OFO135" s="409"/>
      <c r="OFP135" s="409"/>
      <c r="OFQ135" s="409"/>
      <c r="OFR135" s="409"/>
      <c r="OFS135" s="409"/>
      <c r="OFT135" s="409"/>
      <c r="OFU135" s="409"/>
      <c r="OFV135" s="409"/>
      <c r="OFW135" s="409"/>
      <c r="OFX135" s="409"/>
      <c r="OFY135" s="409"/>
      <c r="OFZ135" s="409"/>
      <c r="OGA135" s="409"/>
      <c r="OGB135" s="409"/>
      <c r="OGC135" s="409"/>
      <c r="OGD135" s="409"/>
      <c r="OGE135" s="409"/>
      <c r="OGF135" s="409"/>
      <c r="OGG135" s="409"/>
      <c r="OGH135" s="409"/>
      <c r="OGI135" s="409"/>
      <c r="OGJ135" s="409"/>
      <c r="OGK135" s="409"/>
      <c r="OGL135" s="409"/>
      <c r="OGM135" s="409"/>
      <c r="OGN135" s="409"/>
      <c r="OGO135" s="409"/>
      <c r="OGP135" s="409"/>
      <c r="OGQ135" s="409"/>
      <c r="OGR135" s="409"/>
      <c r="OGS135" s="409"/>
      <c r="OGT135" s="409"/>
      <c r="OGU135" s="409"/>
      <c r="OGV135" s="409"/>
      <c r="OGW135" s="409"/>
      <c r="OGX135" s="409"/>
      <c r="OGY135" s="409"/>
      <c r="OGZ135" s="409"/>
      <c r="OHA135" s="409"/>
      <c r="OHB135" s="409"/>
      <c r="OHC135" s="409"/>
      <c r="OHD135" s="409"/>
      <c r="OHE135" s="409"/>
      <c r="OHF135" s="409"/>
      <c r="OHG135" s="409"/>
      <c r="OHH135" s="409"/>
      <c r="OHI135" s="409"/>
      <c r="OHJ135" s="409"/>
      <c r="OHK135" s="409"/>
      <c r="OHL135" s="409"/>
      <c r="OHM135" s="409"/>
      <c r="OHN135" s="409"/>
      <c r="OHO135" s="409"/>
      <c r="OHP135" s="409"/>
      <c r="OHQ135" s="409"/>
      <c r="OHR135" s="409"/>
      <c r="OHS135" s="409"/>
      <c r="OHT135" s="409"/>
      <c r="OHU135" s="409"/>
      <c r="OHV135" s="409"/>
      <c r="OHW135" s="409"/>
      <c r="OHX135" s="409"/>
      <c r="OHY135" s="409"/>
      <c r="OHZ135" s="409"/>
      <c r="OIA135" s="409"/>
      <c r="OIB135" s="409"/>
      <c r="OIC135" s="409"/>
      <c r="OID135" s="409"/>
      <c r="OIE135" s="409"/>
      <c r="OIF135" s="409"/>
      <c r="OIG135" s="409"/>
      <c r="OIH135" s="409"/>
      <c r="OII135" s="409"/>
      <c r="OIJ135" s="409"/>
      <c r="OIK135" s="409"/>
      <c r="OIL135" s="409"/>
      <c r="OIM135" s="409"/>
      <c r="OIN135" s="409"/>
      <c r="OIO135" s="409"/>
      <c r="OIP135" s="409"/>
      <c r="OIQ135" s="409"/>
      <c r="OIR135" s="409"/>
      <c r="OIS135" s="409"/>
      <c r="OIT135" s="409"/>
      <c r="OIU135" s="409"/>
      <c r="OIV135" s="409"/>
      <c r="OIW135" s="409"/>
      <c r="OIX135" s="409"/>
      <c r="OIY135" s="409"/>
      <c r="OIZ135" s="409"/>
      <c r="OJA135" s="409"/>
      <c r="OJB135" s="409"/>
      <c r="OJC135" s="409"/>
      <c r="OJD135" s="409"/>
      <c r="OJE135" s="409"/>
      <c r="OJF135" s="409"/>
      <c r="OJG135" s="409"/>
      <c r="OJH135" s="409"/>
      <c r="OJI135" s="409"/>
      <c r="OJJ135" s="409"/>
      <c r="OJK135" s="409"/>
      <c r="OJL135" s="409"/>
      <c r="OJM135" s="409"/>
      <c r="OJN135" s="409"/>
      <c r="OJO135" s="409"/>
      <c r="OJP135" s="409"/>
      <c r="OJQ135" s="409"/>
      <c r="OJR135" s="409"/>
      <c r="OJS135" s="409"/>
      <c r="OJT135" s="409"/>
      <c r="OJU135" s="409"/>
      <c r="OJV135" s="409"/>
      <c r="OJW135" s="409"/>
      <c r="OJX135" s="409"/>
      <c r="OJY135" s="409"/>
      <c r="OJZ135" s="409"/>
      <c r="OKA135" s="409"/>
      <c r="OKB135" s="409"/>
      <c r="OKC135" s="409"/>
      <c r="OKD135" s="409"/>
      <c r="OKE135" s="409"/>
      <c r="OKF135" s="409"/>
      <c r="OKG135" s="409"/>
      <c r="OKH135" s="409"/>
      <c r="OKI135" s="409"/>
      <c r="OKJ135" s="409"/>
      <c r="OKK135" s="409"/>
      <c r="OKL135" s="409"/>
      <c r="OKM135" s="409"/>
      <c r="OKN135" s="409"/>
      <c r="OKO135" s="409"/>
      <c r="OKP135" s="409"/>
      <c r="OKQ135" s="409"/>
      <c r="OKR135" s="409"/>
      <c r="OKS135" s="409"/>
      <c r="OKT135" s="409"/>
      <c r="OKU135" s="409"/>
      <c r="OKV135" s="409"/>
      <c r="OKW135" s="409"/>
      <c r="OKX135" s="409"/>
      <c r="OKY135" s="409"/>
      <c r="OKZ135" s="409"/>
      <c r="OLA135" s="409"/>
      <c r="OLB135" s="409"/>
      <c r="OLC135" s="409"/>
      <c r="OLD135" s="409"/>
      <c r="OLE135" s="409"/>
      <c r="OLF135" s="409"/>
      <c r="OLG135" s="409"/>
      <c r="OLH135" s="409"/>
      <c r="OLI135" s="409"/>
      <c r="OLJ135" s="409"/>
      <c r="OLK135" s="409"/>
      <c r="OLL135" s="409"/>
      <c r="OLM135" s="409"/>
      <c r="OLN135" s="409"/>
      <c r="OLO135" s="409"/>
      <c r="OLP135" s="409"/>
      <c r="OLQ135" s="409"/>
      <c r="OLR135" s="409"/>
      <c r="OLS135" s="409"/>
      <c r="OLT135" s="409"/>
      <c r="OLU135" s="409"/>
      <c r="OLV135" s="409"/>
      <c r="OLW135" s="409"/>
      <c r="OLX135" s="409"/>
      <c r="OLY135" s="409"/>
      <c r="OLZ135" s="409"/>
      <c r="OMA135" s="409"/>
      <c r="OMB135" s="409"/>
      <c r="OMC135" s="409"/>
      <c r="OMD135" s="409"/>
      <c r="OME135" s="409"/>
      <c r="OMF135" s="409"/>
      <c r="OMG135" s="409"/>
      <c r="OMH135" s="409"/>
      <c r="OMI135" s="409"/>
      <c r="OMJ135" s="409"/>
      <c r="OMK135" s="409"/>
      <c r="OML135" s="409"/>
      <c r="OMM135" s="409"/>
      <c r="OMN135" s="409"/>
      <c r="OMO135" s="409"/>
      <c r="OMP135" s="409"/>
      <c r="OMQ135" s="409"/>
      <c r="OMR135" s="409"/>
      <c r="OMS135" s="409"/>
      <c r="OMT135" s="409"/>
      <c r="OMU135" s="409"/>
      <c r="OMV135" s="409"/>
      <c r="OMW135" s="409"/>
      <c r="OMX135" s="409"/>
      <c r="OMY135" s="409"/>
      <c r="OMZ135" s="409"/>
      <c r="ONA135" s="409"/>
      <c r="ONB135" s="409"/>
      <c r="ONC135" s="409"/>
      <c r="OND135" s="409"/>
      <c r="ONE135" s="409"/>
      <c r="ONF135" s="409"/>
      <c r="ONG135" s="409"/>
      <c r="ONH135" s="409"/>
      <c r="ONI135" s="409"/>
      <c r="ONJ135" s="409"/>
      <c r="ONK135" s="409"/>
      <c r="ONL135" s="409"/>
      <c r="ONM135" s="409"/>
      <c r="ONN135" s="409"/>
      <c r="ONO135" s="409"/>
      <c r="ONP135" s="409"/>
      <c r="ONQ135" s="409"/>
      <c r="ONR135" s="409"/>
      <c r="ONS135" s="409"/>
      <c r="ONT135" s="409"/>
      <c r="ONU135" s="409"/>
      <c r="ONV135" s="409"/>
      <c r="ONW135" s="409"/>
      <c r="ONX135" s="409"/>
      <c r="ONY135" s="409"/>
      <c r="ONZ135" s="409"/>
      <c r="OOA135" s="409"/>
      <c r="OOB135" s="409"/>
      <c r="OOC135" s="409"/>
      <c r="OOD135" s="409"/>
      <c r="OOE135" s="409"/>
      <c r="OOF135" s="409"/>
      <c r="OOG135" s="409"/>
      <c r="OOH135" s="409"/>
      <c r="OOI135" s="409"/>
      <c r="OOJ135" s="409"/>
      <c r="OOK135" s="409"/>
      <c r="OOL135" s="409"/>
      <c r="OOM135" s="409"/>
      <c r="OON135" s="409"/>
      <c r="OOO135" s="409"/>
      <c r="OOP135" s="409"/>
      <c r="OOQ135" s="409"/>
      <c r="OOR135" s="409"/>
      <c r="OOS135" s="409"/>
      <c r="OOT135" s="409"/>
      <c r="OOU135" s="409"/>
      <c r="OOV135" s="409"/>
      <c r="OOW135" s="409"/>
      <c r="OOX135" s="409"/>
      <c r="OOY135" s="409"/>
      <c r="OOZ135" s="409"/>
      <c r="OPA135" s="409"/>
      <c r="OPB135" s="409"/>
      <c r="OPC135" s="409"/>
      <c r="OPD135" s="409"/>
      <c r="OPE135" s="409"/>
      <c r="OPF135" s="409"/>
      <c r="OPG135" s="409"/>
      <c r="OPH135" s="409"/>
      <c r="OPI135" s="409"/>
      <c r="OPJ135" s="409"/>
      <c r="OPK135" s="409"/>
      <c r="OPL135" s="409"/>
      <c r="OPM135" s="409"/>
      <c r="OPN135" s="409"/>
      <c r="OPO135" s="409"/>
      <c r="OPP135" s="409"/>
      <c r="OPQ135" s="409"/>
      <c r="OPR135" s="409"/>
      <c r="OPS135" s="409"/>
      <c r="OPT135" s="409"/>
      <c r="OPU135" s="409"/>
      <c r="OPV135" s="409"/>
      <c r="OPW135" s="409"/>
      <c r="OPX135" s="409"/>
      <c r="OPY135" s="409"/>
      <c r="OPZ135" s="409"/>
      <c r="OQA135" s="409"/>
      <c r="OQB135" s="409"/>
      <c r="OQC135" s="409"/>
      <c r="OQD135" s="409"/>
      <c r="OQE135" s="409"/>
      <c r="OQF135" s="409"/>
      <c r="OQG135" s="409"/>
      <c r="OQH135" s="409"/>
      <c r="OQI135" s="409"/>
      <c r="OQJ135" s="409"/>
      <c r="OQK135" s="409"/>
      <c r="OQL135" s="409"/>
      <c r="OQM135" s="409"/>
      <c r="OQN135" s="409"/>
      <c r="OQO135" s="409"/>
      <c r="OQP135" s="409"/>
      <c r="OQQ135" s="409"/>
      <c r="OQR135" s="409"/>
      <c r="OQS135" s="409"/>
      <c r="OQT135" s="409"/>
      <c r="OQU135" s="409"/>
      <c r="OQV135" s="409"/>
      <c r="OQW135" s="409"/>
      <c r="OQX135" s="409"/>
      <c r="OQY135" s="409"/>
      <c r="OQZ135" s="409"/>
      <c r="ORA135" s="409"/>
      <c r="ORB135" s="409"/>
      <c r="ORC135" s="409"/>
      <c r="ORD135" s="409"/>
      <c r="ORE135" s="409"/>
      <c r="ORF135" s="409"/>
      <c r="ORG135" s="409"/>
      <c r="ORH135" s="409"/>
      <c r="ORI135" s="409"/>
      <c r="ORJ135" s="409"/>
      <c r="ORK135" s="409"/>
      <c r="ORL135" s="409"/>
      <c r="ORM135" s="409"/>
      <c r="ORN135" s="409"/>
      <c r="ORO135" s="409"/>
      <c r="ORP135" s="409"/>
      <c r="ORQ135" s="409"/>
      <c r="ORR135" s="409"/>
      <c r="ORS135" s="409"/>
      <c r="ORT135" s="409"/>
      <c r="ORU135" s="409"/>
      <c r="ORV135" s="409"/>
      <c r="ORW135" s="409"/>
      <c r="ORX135" s="409"/>
      <c r="ORY135" s="409"/>
      <c r="ORZ135" s="409"/>
      <c r="OSA135" s="409"/>
      <c r="OSB135" s="409"/>
      <c r="OSC135" s="409"/>
      <c r="OSD135" s="409"/>
      <c r="OSE135" s="409"/>
      <c r="OSF135" s="409"/>
      <c r="OSG135" s="409"/>
      <c r="OSH135" s="409"/>
      <c r="OSI135" s="409"/>
      <c r="OSJ135" s="409"/>
      <c r="OSK135" s="409"/>
      <c r="OSL135" s="409"/>
      <c r="OSM135" s="409"/>
      <c r="OSN135" s="409"/>
      <c r="OSO135" s="409"/>
      <c r="OSP135" s="409"/>
      <c r="OSQ135" s="409"/>
      <c r="OSR135" s="409"/>
      <c r="OSS135" s="409"/>
      <c r="OST135" s="409"/>
      <c r="OSU135" s="409"/>
      <c r="OSV135" s="409"/>
      <c r="OSW135" s="409"/>
      <c r="OSX135" s="409"/>
      <c r="OSY135" s="409"/>
      <c r="OSZ135" s="409"/>
      <c r="OTA135" s="409"/>
      <c r="OTB135" s="409"/>
      <c r="OTC135" s="409"/>
      <c r="OTD135" s="409"/>
      <c r="OTE135" s="409"/>
      <c r="OTF135" s="409"/>
      <c r="OTG135" s="409"/>
      <c r="OTH135" s="409"/>
      <c r="OTI135" s="409"/>
      <c r="OTJ135" s="409"/>
      <c r="OTK135" s="409"/>
      <c r="OTL135" s="409"/>
      <c r="OTM135" s="409"/>
      <c r="OTN135" s="409"/>
      <c r="OTO135" s="409"/>
      <c r="OTP135" s="409"/>
      <c r="OTQ135" s="409"/>
      <c r="OTR135" s="409"/>
      <c r="OTS135" s="409"/>
      <c r="OTT135" s="409"/>
      <c r="OTU135" s="409"/>
      <c r="OTV135" s="409"/>
      <c r="OTW135" s="409"/>
      <c r="OTX135" s="409"/>
      <c r="OTY135" s="409"/>
      <c r="OTZ135" s="409"/>
      <c r="OUA135" s="409"/>
      <c r="OUB135" s="409"/>
      <c r="OUC135" s="409"/>
      <c r="OUD135" s="409"/>
      <c r="OUE135" s="409"/>
      <c r="OUF135" s="409"/>
      <c r="OUG135" s="409"/>
      <c r="OUH135" s="409"/>
      <c r="OUI135" s="409"/>
      <c r="OUJ135" s="409"/>
      <c r="OUK135" s="409"/>
      <c r="OUL135" s="409"/>
      <c r="OUM135" s="409"/>
      <c r="OUN135" s="409"/>
      <c r="OUO135" s="409"/>
      <c r="OUP135" s="409"/>
      <c r="OUQ135" s="409"/>
      <c r="OUR135" s="409"/>
      <c r="OUS135" s="409"/>
      <c r="OUT135" s="409"/>
      <c r="OUU135" s="409"/>
      <c r="OUV135" s="409"/>
      <c r="OUW135" s="409"/>
      <c r="OUX135" s="409"/>
      <c r="OUY135" s="409"/>
      <c r="OUZ135" s="409"/>
      <c r="OVA135" s="409"/>
      <c r="OVB135" s="409"/>
      <c r="OVC135" s="409"/>
      <c r="OVD135" s="409"/>
      <c r="OVE135" s="409"/>
      <c r="OVF135" s="409"/>
      <c r="OVG135" s="409"/>
      <c r="OVH135" s="409"/>
      <c r="OVI135" s="409"/>
      <c r="OVJ135" s="409"/>
      <c r="OVK135" s="409"/>
      <c r="OVL135" s="409"/>
      <c r="OVM135" s="409"/>
      <c r="OVN135" s="409"/>
      <c r="OVO135" s="409"/>
      <c r="OVP135" s="409"/>
      <c r="OVQ135" s="409"/>
      <c r="OVR135" s="409"/>
      <c r="OVS135" s="409"/>
      <c r="OVT135" s="409"/>
      <c r="OVU135" s="409"/>
      <c r="OVV135" s="409"/>
      <c r="OVW135" s="409"/>
      <c r="OVX135" s="409"/>
      <c r="OVY135" s="409"/>
      <c r="OVZ135" s="409"/>
      <c r="OWA135" s="409"/>
      <c r="OWB135" s="409"/>
      <c r="OWC135" s="409"/>
      <c r="OWD135" s="409"/>
      <c r="OWE135" s="409"/>
      <c r="OWF135" s="409"/>
      <c r="OWG135" s="409"/>
      <c r="OWH135" s="409"/>
      <c r="OWI135" s="409"/>
      <c r="OWJ135" s="409"/>
      <c r="OWK135" s="409"/>
      <c r="OWL135" s="409"/>
      <c r="OWM135" s="409"/>
      <c r="OWN135" s="409"/>
      <c r="OWO135" s="409"/>
      <c r="OWP135" s="409"/>
      <c r="OWQ135" s="409"/>
      <c r="OWR135" s="409"/>
      <c r="OWS135" s="409"/>
      <c r="OWT135" s="409"/>
      <c r="OWU135" s="409"/>
      <c r="OWV135" s="409"/>
      <c r="OWW135" s="409"/>
      <c r="OWX135" s="409"/>
      <c r="OWY135" s="409"/>
      <c r="OWZ135" s="409"/>
      <c r="OXA135" s="409"/>
      <c r="OXB135" s="409"/>
      <c r="OXC135" s="409"/>
      <c r="OXD135" s="409"/>
      <c r="OXE135" s="409"/>
      <c r="OXF135" s="409"/>
      <c r="OXG135" s="409"/>
      <c r="OXH135" s="409"/>
      <c r="OXI135" s="409"/>
      <c r="OXJ135" s="409"/>
      <c r="OXK135" s="409"/>
      <c r="OXL135" s="409"/>
      <c r="OXM135" s="409"/>
      <c r="OXN135" s="409"/>
      <c r="OXO135" s="409"/>
      <c r="OXP135" s="409"/>
      <c r="OXQ135" s="409"/>
      <c r="OXR135" s="409"/>
      <c r="OXS135" s="409"/>
      <c r="OXT135" s="409"/>
      <c r="OXU135" s="409"/>
      <c r="OXV135" s="409"/>
      <c r="OXW135" s="409"/>
      <c r="OXX135" s="409"/>
      <c r="OXY135" s="409"/>
      <c r="OXZ135" s="409"/>
      <c r="OYA135" s="409"/>
      <c r="OYB135" s="409"/>
      <c r="OYC135" s="409"/>
      <c r="OYD135" s="409"/>
      <c r="OYE135" s="409"/>
      <c r="OYF135" s="409"/>
      <c r="OYG135" s="409"/>
      <c r="OYH135" s="409"/>
      <c r="OYI135" s="409"/>
      <c r="OYJ135" s="409"/>
      <c r="OYK135" s="409"/>
      <c r="OYL135" s="409"/>
      <c r="OYM135" s="409"/>
      <c r="OYN135" s="409"/>
      <c r="OYO135" s="409"/>
      <c r="OYP135" s="409"/>
      <c r="OYQ135" s="409"/>
      <c r="OYR135" s="409"/>
      <c r="OYS135" s="409"/>
      <c r="OYT135" s="409"/>
      <c r="OYU135" s="409"/>
      <c r="OYV135" s="409"/>
      <c r="OYW135" s="409"/>
      <c r="OYX135" s="409"/>
      <c r="OYY135" s="409"/>
      <c r="OYZ135" s="409"/>
      <c r="OZA135" s="409"/>
      <c r="OZB135" s="409"/>
      <c r="OZC135" s="409"/>
      <c r="OZD135" s="409"/>
      <c r="OZE135" s="409"/>
      <c r="OZF135" s="409"/>
      <c r="OZG135" s="409"/>
      <c r="OZH135" s="409"/>
      <c r="OZI135" s="409"/>
      <c r="OZJ135" s="409"/>
      <c r="OZK135" s="409"/>
      <c r="OZL135" s="409"/>
      <c r="OZM135" s="409"/>
      <c r="OZN135" s="409"/>
      <c r="OZO135" s="409"/>
      <c r="OZP135" s="409"/>
      <c r="OZQ135" s="409"/>
      <c r="OZR135" s="409"/>
      <c r="OZS135" s="409"/>
      <c r="OZT135" s="409"/>
      <c r="OZU135" s="409"/>
      <c r="OZV135" s="409"/>
      <c r="OZW135" s="409"/>
      <c r="OZX135" s="409"/>
      <c r="OZY135" s="409"/>
      <c r="OZZ135" s="409"/>
      <c r="PAA135" s="409"/>
      <c r="PAB135" s="409"/>
      <c r="PAC135" s="409"/>
      <c r="PAD135" s="409"/>
      <c r="PAE135" s="409"/>
      <c r="PAF135" s="409"/>
      <c r="PAG135" s="409"/>
      <c r="PAH135" s="409"/>
      <c r="PAI135" s="409"/>
      <c r="PAJ135" s="409"/>
      <c r="PAK135" s="409"/>
      <c r="PAL135" s="409"/>
      <c r="PAM135" s="409"/>
      <c r="PAN135" s="409"/>
      <c r="PAO135" s="409"/>
      <c r="PAP135" s="409"/>
      <c r="PAQ135" s="409"/>
      <c r="PAR135" s="409"/>
      <c r="PAS135" s="409"/>
      <c r="PAT135" s="409"/>
      <c r="PAU135" s="409"/>
      <c r="PAV135" s="409"/>
      <c r="PAW135" s="409"/>
      <c r="PAX135" s="409"/>
      <c r="PAY135" s="409"/>
      <c r="PAZ135" s="409"/>
      <c r="PBA135" s="409"/>
      <c r="PBB135" s="409"/>
      <c r="PBC135" s="409"/>
      <c r="PBD135" s="409"/>
      <c r="PBE135" s="409"/>
      <c r="PBF135" s="409"/>
      <c r="PBG135" s="409"/>
      <c r="PBH135" s="409"/>
      <c r="PBI135" s="409"/>
      <c r="PBJ135" s="409"/>
      <c r="PBK135" s="409"/>
      <c r="PBL135" s="409"/>
      <c r="PBM135" s="409"/>
      <c r="PBN135" s="409"/>
      <c r="PBO135" s="409"/>
      <c r="PBP135" s="409"/>
      <c r="PBQ135" s="409"/>
      <c r="PBR135" s="409"/>
      <c r="PBS135" s="409"/>
      <c r="PBT135" s="409"/>
      <c r="PBU135" s="409"/>
      <c r="PBV135" s="409"/>
      <c r="PBW135" s="409"/>
      <c r="PBX135" s="409"/>
      <c r="PBY135" s="409"/>
      <c r="PBZ135" s="409"/>
      <c r="PCA135" s="409"/>
      <c r="PCB135" s="409"/>
      <c r="PCC135" s="409"/>
      <c r="PCD135" s="409"/>
      <c r="PCE135" s="409"/>
      <c r="PCF135" s="409"/>
      <c r="PCG135" s="409"/>
      <c r="PCH135" s="409"/>
      <c r="PCI135" s="409"/>
      <c r="PCJ135" s="409"/>
      <c r="PCK135" s="409"/>
      <c r="PCL135" s="409"/>
      <c r="PCM135" s="409"/>
      <c r="PCN135" s="409"/>
      <c r="PCO135" s="409"/>
      <c r="PCP135" s="409"/>
      <c r="PCQ135" s="409"/>
      <c r="PCR135" s="409"/>
      <c r="PCS135" s="409"/>
      <c r="PCT135" s="409"/>
      <c r="PCU135" s="409"/>
      <c r="PCV135" s="409"/>
      <c r="PCW135" s="409"/>
      <c r="PCX135" s="409"/>
      <c r="PCY135" s="409"/>
      <c r="PCZ135" s="409"/>
      <c r="PDA135" s="409"/>
      <c r="PDB135" s="409"/>
      <c r="PDC135" s="409"/>
      <c r="PDD135" s="409"/>
      <c r="PDE135" s="409"/>
      <c r="PDF135" s="409"/>
      <c r="PDG135" s="409"/>
      <c r="PDH135" s="409"/>
      <c r="PDI135" s="409"/>
      <c r="PDJ135" s="409"/>
      <c r="PDK135" s="409"/>
      <c r="PDL135" s="409"/>
      <c r="PDM135" s="409"/>
      <c r="PDN135" s="409"/>
      <c r="PDO135" s="409"/>
      <c r="PDP135" s="409"/>
      <c r="PDQ135" s="409"/>
      <c r="PDR135" s="409"/>
      <c r="PDS135" s="409"/>
      <c r="PDT135" s="409"/>
      <c r="PDU135" s="409"/>
      <c r="PDV135" s="409"/>
      <c r="PDW135" s="409"/>
      <c r="PDX135" s="409"/>
      <c r="PDY135" s="409"/>
      <c r="PDZ135" s="409"/>
      <c r="PEA135" s="409"/>
      <c r="PEB135" s="409"/>
      <c r="PEC135" s="409"/>
      <c r="PED135" s="409"/>
      <c r="PEE135" s="409"/>
      <c r="PEF135" s="409"/>
      <c r="PEG135" s="409"/>
      <c r="PEH135" s="409"/>
      <c r="PEI135" s="409"/>
      <c r="PEJ135" s="409"/>
      <c r="PEK135" s="409"/>
      <c r="PEL135" s="409"/>
      <c r="PEM135" s="409"/>
      <c r="PEN135" s="409"/>
      <c r="PEO135" s="409"/>
      <c r="PEP135" s="409"/>
      <c r="PEQ135" s="409"/>
      <c r="PER135" s="409"/>
      <c r="PES135" s="409"/>
      <c r="PET135" s="409"/>
      <c r="PEU135" s="409"/>
      <c r="PEV135" s="409"/>
      <c r="PEW135" s="409"/>
      <c r="PEX135" s="409"/>
      <c r="PEY135" s="409"/>
      <c r="PEZ135" s="409"/>
      <c r="PFA135" s="409"/>
      <c r="PFB135" s="409"/>
      <c r="PFC135" s="409"/>
      <c r="PFD135" s="409"/>
      <c r="PFE135" s="409"/>
      <c r="PFF135" s="409"/>
      <c r="PFG135" s="409"/>
      <c r="PFH135" s="409"/>
      <c r="PFI135" s="409"/>
      <c r="PFJ135" s="409"/>
      <c r="PFK135" s="409"/>
      <c r="PFL135" s="409"/>
      <c r="PFM135" s="409"/>
      <c r="PFN135" s="409"/>
      <c r="PFO135" s="409"/>
      <c r="PFP135" s="409"/>
      <c r="PFQ135" s="409"/>
      <c r="PFR135" s="409"/>
      <c r="PFS135" s="409"/>
      <c r="PFT135" s="409"/>
      <c r="PFU135" s="409"/>
      <c r="PFV135" s="409"/>
      <c r="PFW135" s="409"/>
      <c r="PFX135" s="409"/>
      <c r="PFY135" s="409"/>
      <c r="PFZ135" s="409"/>
      <c r="PGA135" s="409"/>
      <c r="PGB135" s="409"/>
      <c r="PGC135" s="409"/>
      <c r="PGD135" s="409"/>
      <c r="PGE135" s="409"/>
      <c r="PGF135" s="409"/>
      <c r="PGG135" s="409"/>
      <c r="PGH135" s="409"/>
      <c r="PGI135" s="409"/>
      <c r="PGJ135" s="409"/>
      <c r="PGK135" s="409"/>
      <c r="PGL135" s="409"/>
      <c r="PGM135" s="409"/>
      <c r="PGN135" s="409"/>
      <c r="PGO135" s="409"/>
      <c r="PGP135" s="409"/>
      <c r="PGQ135" s="409"/>
      <c r="PGR135" s="409"/>
      <c r="PGS135" s="409"/>
      <c r="PGT135" s="409"/>
      <c r="PGU135" s="409"/>
      <c r="PGV135" s="409"/>
      <c r="PGW135" s="409"/>
      <c r="PGX135" s="409"/>
      <c r="PGY135" s="409"/>
      <c r="PGZ135" s="409"/>
      <c r="PHA135" s="409"/>
      <c r="PHB135" s="409"/>
      <c r="PHC135" s="409"/>
      <c r="PHD135" s="409"/>
      <c r="PHE135" s="409"/>
      <c r="PHF135" s="409"/>
      <c r="PHG135" s="409"/>
      <c r="PHH135" s="409"/>
      <c r="PHI135" s="409"/>
      <c r="PHJ135" s="409"/>
      <c r="PHK135" s="409"/>
      <c r="PHL135" s="409"/>
      <c r="PHM135" s="409"/>
      <c r="PHN135" s="409"/>
      <c r="PHO135" s="409"/>
      <c r="PHP135" s="409"/>
      <c r="PHQ135" s="409"/>
      <c r="PHR135" s="409"/>
      <c r="PHS135" s="409"/>
      <c r="PHT135" s="409"/>
      <c r="PHU135" s="409"/>
      <c r="PHV135" s="409"/>
      <c r="PHW135" s="409"/>
      <c r="PHX135" s="409"/>
      <c r="PHY135" s="409"/>
      <c r="PHZ135" s="409"/>
      <c r="PIA135" s="409"/>
      <c r="PIB135" s="409"/>
      <c r="PIC135" s="409"/>
      <c r="PID135" s="409"/>
      <c r="PIE135" s="409"/>
      <c r="PIF135" s="409"/>
      <c r="PIG135" s="409"/>
      <c r="PIH135" s="409"/>
      <c r="PII135" s="409"/>
      <c r="PIJ135" s="409"/>
      <c r="PIK135" s="409"/>
      <c r="PIL135" s="409"/>
      <c r="PIM135" s="409"/>
      <c r="PIN135" s="409"/>
      <c r="PIO135" s="409"/>
      <c r="PIP135" s="409"/>
      <c r="PIQ135" s="409"/>
      <c r="PIR135" s="409"/>
      <c r="PIS135" s="409"/>
      <c r="PIT135" s="409"/>
      <c r="PIU135" s="409"/>
      <c r="PIV135" s="409"/>
      <c r="PIW135" s="409"/>
      <c r="PIX135" s="409"/>
      <c r="PIY135" s="409"/>
      <c r="PIZ135" s="409"/>
      <c r="PJA135" s="409"/>
      <c r="PJB135" s="409"/>
      <c r="PJC135" s="409"/>
      <c r="PJD135" s="409"/>
      <c r="PJE135" s="409"/>
      <c r="PJF135" s="409"/>
      <c r="PJG135" s="409"/>
      <c r="PJH135" s="409"/>
      <c r="PJI135" s="409"/>
      <c r="PJJ135" s="409"/>
      <c r="PJK135" s="409"/>
      <c r="PJL135" s="409"/>
      <c r="PJM135" s="409"/>
      <c r="PJN135" s="409"/>
      <c r="PJO135" s="409"/>
      <c r="PJP135" s="409"/>
      <c r="PJQ135" s="409"/>
      <c r="PJR135" s="409"/>
      <c r="PJS135" s="409"/>
      <c r="PJT135" s="409"/>
      <c r="PJU135" s="409"/>
      <c r="PJV135" s="409"/>
      <c r="PJW135" s="409"/>
      <c r="PJX135" s="409"/>
      <c r="PJY135" s="409"/>
      <c r="PJZ135" s="409"/>
      <c r="PKA135" s="409"/>
      <c r="PKB135" s="409"/>
      <c r="PKC135" s="409"/>
      <c r="PKD135" s="409"/>
      <c r="PKE135" s="409"/>
      <c r="PKF135" s="409"/>
      <c r="PKG135" s="409"/>
      <c r="PKH135" s="409"/>
      <c r="PKI135" s="409"/>
      <c r="PKJ135" s="409"/>
      <c r="PKK135" s="409"/>
      <c r="PKL135" s="409"/>
      <c r="PKM135" s="409"/>
      <c r="PKN135" s="409"/>
      <c r="PKO135" s="409"/>
      <c r="PKP135" s="409"/>
      <c r="PKQ135" s="409"/>
      <c r="PKR135" s="409"/>
      <c r="PKS135" s="409"/>
      <c r="PKT135" s="409"/>
      <c r="PKU135" s="409"/>
      <c r="PKV135" s="409"/>
      <c r="PKW135" s="409"/>
      <c r="PKX135" s="409"/>
      <c r="PKY135" s="409"/>
      <c r="PKZ135" s="409"/>
      <c r="PLA135" s="409"/>
      <c r="PLB135" s="409"/>
      <c r="PLC135" s="409"/>
      <c r="PLD135" s="409"/>
      <c r="PLE135" s="409"/>
      <c r="PLF135" s="409"/>
      <c r="PLG135" s="409"/>
      <c r="PLH135" s="409"/>
      <c r="PLI135" s="409"/>
      <c r="PLJ135" s="409"/>
      <c r="PLK135" s="409"/>
      <c r="PLL135" s="409"/>
      <c r="PLM135" s="409"/>
      <c r="PLN135" s="409"/>
      <c r="PLO135" s="409"/>
      <c r="PLP135" s="409"/>
      <c r="PLQ135" s="409"/>
      <c r="PLR135" s="409"/>
      <c r="PLS135" s="409"/>
      <c r="PLT135" s="409"/>
      <c r="PLU135" s="409"/>
      <c r="PLV135" s="409"/>
      <c r="PLW135" s="409"/>
      <c r="PLX135" s="409"/>
      <c r="PLY135" s="409"/>
      <c r="PLZ135" s="409"/>
      <c r="PMA135" s="409"/>
      <c r="PMB135" s="409"/>
      <c r="PMC135" s="409"/>
      <c r="PMD135" s="409"/>
      <c r="PME135" s="409"/>
      <c r="PMF135" s="409"/>
      <c r="PMG135" s="409"/>
      <c r="PMH135" s="409"/>
      <c r="PMI135" s="409"/>
      <c r="PMJ135" s="409"/>
      <c r="PMK135" s="409"/>
      <c r="PML135" s="409"/>
      <c r="PMM135" s="409"/>
      <c r="PMN135" s="409"/>
      <c r="PMO135" s="409"/>
      <c r="PMP135" s="409"/>
      <c r="PMQ135" s="409"/>
      <c r="PMR135" s="409"/>
      <c r="PMS135" s="409"/>
      <c r="PMT135" s="409"/>
      <c r="PMU135" s="409"/>
      <c r="PMV135" s="409"/>
      <c r="PMW135" s="409"/>
      <c r="PMX135" s="409"/>
      <c r="PMY135" s="409"/>
      <c r="PMZ135" s="409"/>
      <c r="PNA135" s="409"/>
      <c r="PNB135" s="409"/>
      <c r="PNC135" s="409"/>
      <c r="PND135" s="409"/>
      <c r="PNE135" s="409"/>
      <c r="PNF135" s="409"/>
      <c r="PNG135" s="409"/>
      <c r="PNH135" s="409"/>
      <c r="PNI135" s="409"/>
      <c r="PNJ135" s="409"/>
      <c r="PNK135" s="409"/>
      <c r="PNL135" s="409"/>
      <c r="PNM135" s="409"/>
      <c r="PNN135" s="409"/>
      <c r="PNO135" s="409"/>
      <c r="PNP135" s="409"/>
      <c r="PNQ135" s="409"/>
      <c r="PNR135" s="409"/>
      <c r="PNS135" s="409"/>
      <c r="PNT135" s="409"/>
      <c r="PNU135" s="409"/>
      <c r="PNV135" s="409"/>
      <c r="PNW135" s="409"/>
      <c r="PNX135" s="409"/>
      <c r="PNY135" s="409"/>
      <c r="PNZ135" s="409"/>
      <c r="POA135" s="409"/>
      <c r="POB135" s="409"/>
      <c r="POC135" s="409"/>
      <c r="POD135" s="409"/>
      <c r="POE135" s="409"/>
      <c r="POF135" s="409"/>
      <c r="POG135" s="409"/>
      <c r="POH135" s="409"/>
      <c r="POI135" s="409"/>
      <c r="POJ135" s="409"/>
      <c r="POK135" s="409"/>
      <c r="POL135" s="409"/>
      <c r="POM135" s="409"/>
      <c r="PON135" s="409"/>
      <c r="POO135" s="409"/>
      <c r="POP135" s="409"/>
      <c r="POQ135" s="409"/>
      <c r="POR135" s="409"/>
      <c r="POS135" s="409"/>
      <c r="POT135" s="409"/>
      <c r="POU135" s="409"/>
      <c r="POV135" s="409"/>
      <c r="POW135" s="409"/>
      <c r="POX135" s="409"/>
      <c r="POY135" s="409"/>
      <c r="POZ135" s="409"/>
      <c r="PPA135" s="409"/>
      <c r="PPB135" s="409"/>
      <c r="PPC135" s="409"/>
      <c r="PPD135" s="409"/>
      <c r="PPE135" s="409"/>
      <c r="PPF135" s="409"/>
      <c r="PPG135" s="409"/>
      <c r="PPH135" s="409"/>
      <c r="PPI135" s="409"/>
      <c r="PPJ135" s="409"/>
      <c r="PPK135" s="409"/>
      <c r="PPL135" s="409"/>
      <c r="PPM135" s="409"/>
      <c r="PPN135" s="409"/>
      <c r="PPO135" s="409"/>
      <c r="PPP135" s="409"/>
      <c r="PPQ135" s="409"/>
      <c r="PPR135" s="409"/>
      <c r="PPS135" s="409"/>
      <c r="PPT135" s="409"/>
      <c r="PPU135" s="409"/>
      <c r="PPV135" s="409"/>
      <c r="PPW135" s="409"/>
      <c r="PPX135" s="409"/>
      <c r="PPY135" s="409"/>
      <c r="PPZ135" s="409"/>
      <c r="PQA135" s="409"/>
      <c r="PQB135" s="409"/>
      <c r="PQC135" s="409"/>
      <c r="PQD135" s="409"/>
      <c r="PQE135" s="409"/>
      <c r="PQF135" s="409"/>
      <c r="PQG135" s="409"/>
      <c r="PQH135" s="409"/>
      <c r="PQI135" s="409"/>
      <c r="PQJ135" s="409"/>
      <c r="PQK135" s="409"/>
      <c r="PQL135" s="409"/>
      <c r="PQM135" s="409"/>
      <c r="PQN135" s="409"/>
      <c r="PQO135" s="409"/>
      <c r="PQP135" s="409"/>
      <c r="PQQ135" s="409"/>
      <c r="PQR135" s="409"/>
      <c r="PQS135" s="409"/>
      <c r="PQT135" s="409"/>
      <c r="PQU135" s="409"/>
      <c r="PQV135" s="409"/>
      <c r="PQW135" s="409"/>
      <c r="PQX135" s="409"/>
      <c r="PQY135" s="409"/>
      <c r="PQZ135" s="409"/>
      <c r="PRA135" s="409"/>
      <c r="PRB135" s="409"/>
      <c r="PRC135" s="409"/>
      <c r="PRD135" s="409"/>
      <c r="PRE135" s="409"/>
      <c r="PRF135" s="409"/>
      <c r="PRG135" s="409"/>
      <c r="PRH135" s="409"/>
      <c r="PRI135" s="409"/>
      <c r="PRJ135" s="409"/>
      <c r="PRK135" s="409"/>
      <c r="PRL135" s="409"/>
      <c r="PRM135" s="409"/>
      <c r="PRN135" s="409"/>
      <c r="PRO135" s="409"/>
      <c r="PRP135" s="409"/>
      <c r="PRQ135" s="409"/>
      <c r="PRR135" s="409"/>
      <c r="PRS135" s="409"/>
      <c r="PRT135" s="409"/>
      <c r="PRU135" s="409"/>
      <c r="PRV135" s="409"/>
      <c r="PRW135" s="409"/>
      <c r="PRX135" s="409"/>
      <c r="PRY135" s="409"/>
      <c r="PRZ135" s="409"/>
      <c r="PSA135" s="409"/>
      <c r="PSB135" s="409"/>
      <c r="PSC135" s="409"/>
      <c r="PSD135" s="409"/>
      <c r="PSE135" s="409"/>
      <c r="PSF135" s="409"/>
      <c r="PSG135" s="409"/>
      <c r="PSH135" s="409"/>
      <c r="PSI135" s="409"/>
      <c r="PSJ135" s="409"/>
      <c r="PSK135" s="409"/>
      <c r="PSL135" s="409"/>
      <c r="PSM135" s="409"/>
      <c r="PSN135" s="409"/>
      <c r="PSO135" s="409"/>
      <c r="PSP135" s="409"/>
      <c r="PSQ135" s="409"/>
      <c r="PSR135" s="409"/>
      <c r="PSS135" s="409"/>
      <c r="PST135" s="409"/>
      <c r="PSU135" s="409"/>
      <c r="PSV135" s="409"/>
      <c r="PSW135" s="409"/>
      <c r="PSX135" s="409"/>
      <c r="PSY135" s="409"/>
      <c r="PSZ135" s="409"/>
      <c r="PTA135" s="409"/>
      <c r="PTB135" s="409"/>
      <c r="PTC135" s="409"/>
      <c r="PTD135" s="409"/>
      <c r="PTE135" s="409"/>
      <c r="PTF135" s="409"/>
      <c r="PTG135" s="409"/>
      <c r="PTH135" s="409"/>
      <c r="PTI135" s="409"/>
      <c r="PTJ135" s="409"/>
      <c r="PTK135" s="409"/>
      <c r="PTL135" s="409"/>
      <c r="PTM135" s="409"/>
      <c r="PTN135" s="409"/>
      <c r="PTO135" s="409"/>
      <c r="PTP135" s="409"/>
      <c r="PTQ135" s="409"/>
      <c r="PTR135" s="409"/>
      <c r="PTS135" s="409"/>
      <c r="PTT135" s="409"/>
      <c r="PTU135" s="409"/>
      <c r="PTV135" s="409"/>
      <c r="PTW135" s="409"/>
      <c r="PTX135" s="409"/>
      <c r="PTY135" s="409"/>
      <c r="PTZ135" s="409"/>
      <c r="PUA135" s="409"/>
      <c r="PUB135" s="409"/>
      <c r="PUC135" s="409"/>
      <c r="PUD135" s="409"/>
      <c r="PUE135" s="409"/>
      <c r="PUF135" s="409"/>
      <c r="PUG135" s="409"/>
      <c r="PUH135" s="409"/>
      <c r="PUI135" s="409"/>
      <c r="PUJ135" s="409"/>
      <c r="PUK135" s="409"/>
      <c r="PUL135" s="409"/>
      <c r="PUM135" s="409"/>
      <c r="PUN135" s="409"/>
      <c r="PUO135" s="409"/>
      <c r="PUP135" s="409"/>
      <c r="PUQ135" s="409"/>
      <c r="PUR135" s="409"/>
      <c r="PUS135" s="409"/>
      <c r="PUT135" s="409"/>
      <c r="PUU135" s="409"/>
      <c r="PUV135" s="409"/>
      <c r="PUW135" s="409"/>
      <c r="PUX135" s="409"/>
      <c r="PUY135" s="409"/>
      <c r="PUZ135" s="409"/>
      <c r="PVA135" s="409"/>
      <c r="PVB135" s="409"/>
      <c r="PVC135" s="409"/>
      <c r="PVD135" s="409"/>
      <c r="PVE135" s="409"/>
      <c r="PVF135" s="409"/>
      <c r="PVG135" s="409"/>
      <c r="PVH135" s="409"/>
      <c r="PVI135" s="409"/>
      <c r="PVJ135" s="409"/>
      <c r="PVK135" s="409"/>
      <c r="PVL135" s="409"/>
      <c r="PVM135" s="409"/>
      <c r="PVN135" s="409"/>
      <c r="PVO135" s="409"/>
      <c r="PVP135" s="409"/>
      <c r="PVQ135" s="409"/>
      <c r="PVR135" s="409"/>
      <c r="PVS135" s="409"/>
      <c r="PVT135" s="409"/>
      <c r="PVU135" s="409"/>
      <c r="PVV135" s="409"/>
      <c r="PVW135" s="409"/>
      <c r="PVX135" s="409"/>
      <c r="PVY135" s="409"/>
      <c r="PVZ135" s="409"/>
      <c r="PWA135" s="409"/>
      <c r="PWB135" s="409"/>
      <c r="PWC135" s="409"/>
      <c r="PWD135" s="409"/>
      <c r="PWE135" s="409"/>
      <c r="PWF135" s="409"/>
      <c r="PWG135" s="409"/>
      <c r="PWH135" s="409"/>
      <c r="PWI135" s="409"/>
      <c r="PWJ135" s="409"/>
      <c r="PWK135" s="409"/>
      <c r="PWL135" s="409"/>
      <c r="PWM135" s="409"/>
      <c r="PWN135" s="409"/>
      <c r="PWO135" s="409"/>
      <c r="PWP135" s="409"/>
      <c r="PWQ135" s="409"/>
      <c r="PWR135" s="409"/>
      <c r="PWS135" s="409"/>
      <c r="PWT135" s="409"/>
      <c r="PWU135" s="409"/>
      <c r="PWV135" s="409"/>
      <c r="PWW135" s="409"/>
      <c r="PWX135" s="409"/>
      <c r="PWY135" s="409"/>
      <c r="PWZ135" s="409"/>
      <c r="PXA135" s="409"/>
      <c r="PXB135" s="409"/>
      <c r="PXC135" s="409"/>
      <c r="PXD135" s="409"/>
      <c r="PXE135" s="409"/>
      <c r="PXF135" s="409"/>
      <c r="PXG135" s="409"/>
      <c r="PXH135" s="409"/>
      <c r="PXI135" s="409"/>
      <c r="PXJ135" s="409"/>
      <c r="PXK135" s="409"/>
      <c r="PXL135" s="409"/>
      <c r="PXM135" s="409"/>
      <c r="PXN135" s="409"/>
      <c r="PXO135" s="409"/>
      <c r="PXP135" s="409"/>
      <c r="PXQ135" s="409"/>
      <c r="PXR135" s="409"/>
      <c r="PXS135" s="409"/>
      <c r="PXT135" s="409"/>
      <c r="PXU135" s="409"/>
      <c r="PXV135" s="409"/>
      <c r="PXW135" s="409"/>
      <c r="PXX135" s="409"/>
      <c r="PXY135" s="409"/>
      <c r="PXZ135" s="409"/>
      <c r="PYA135" s="409"/>
      <c r="PYB135" s="409"/>
      <c r="PYC135" s="409"/>
      <c r="PYD135" s="409"/>
      <c r="PYE135" s="409"/>
      <c r="PYF135" s="409"/>
      <c r="PYG135" s="409"/>
      <c r="PYH135" s="409"/>
      <c r="PYI135" s="409"/>
      <c r="PYJ135" s="409"/>
      <c r="PYK135" s="409"/>
      <c r="PYL135" s="409"/>
      <c r="PYM135" s="409"/>
      <c r="PYN135" s="409"/>
      <c r="PYO135" s="409"/>
      <c r="PYP135" s="409"/>
      <c r="PYQ135" s="409"/>
      <c r="PYR135" s="409"/>
      <c r="PYS135" s="409"/>
      <c r="PYT135" s="409"/>
      <c r="PYU135" s="409"/>
      <c r="PYV135" s="409"/>
      <c r="PYW135" s="409"/>
      <c r="PYX135" s="409"/>
      <c r="PYY135" s="409"/>
      <c r="PYZ135" s="409"/>
      <c r="PZA135" s="409"/>
      <c r="PZB135" s="409"/>
      <c r="PZC135" s="409"/>
      <c r="PZD135" s="409"/>
      <c r="PZE135" s="409"/>
      <c r="PZF135" s="409"/>
      <c r="PZG135" s="409"/>
      <c r="PZH135" s="409"/>
      <c r="PZI135" s="409"/>
      <c r="PZJ135" s="409"/>
      <c r="PZK135" s="409"/>
      <c r="PZL135" s="409"/>
      <c r="PZM135" s="409"/>
      <c r="PZN135" s="409"/>
      <c r="PZO135" s="409"/>
      <c r="PZP135" s="409"/>
      <c r="PZQ135" s="409"/>
      <c r="PZR135" s="409"/>
      <c r="PZS135" s="409"/>
      <c r="PZT135" s="409"/>
      <c r="PZU135" s="409"/>
      <c r="PZV135" s="409"/>
      <c r="PZW135" s="409"/>
      <c r="PZX135" s="409"/>
      <c r="PZY135" s="409"/>
      <c r="PZZ135" s="409"/>
      <c r="QAA135" s="409"/>
      <c r="QAB135" s="409"/>
      <c r="QAC135" s="409"/>
      <c r="QAD135" s="409"/>
      <c r="QAE135" s="409"/>
      <c r="QAF135" s="409"/>
      <c r="QAG135" s="409"/>
      <c r="QAH135" s="409"/>
      <c r="QAI135" s="409"/>
      <c r="QAJ135" s="409"/>
      <c r="QAK135" s="409"/>
      <c r="QAL135" s="409"/>
      <c r="QAM135" s="409"/>
      <c r="QAN135" s="409"/>
      <c r="QAO135" s="409"/>
      <c r="QAP135" s="409"/>
      <c r="QAQ135" s="409"/>
      <c r="QAR135" s="409"/>
      <c r="QAS135" s="409"/>
      <c r="QAT135" s="409"/>
      <c r="QAU135" s="409"/>
      <c r="QAV135" s="409"/>
      <c r="QAW135" s="409"/>
      <c r="QAX135" s="409"/>
      <c r="QAY135" s="409"/>
      <c r="QAZ135" s="409"/>
      <c r="QBA135" s="409"/>
      <c r="QBB135" s="409"/>
      <c r="QBC135" s="409"/>
      <c r="QBD135" s="409"/>
      <c r="QBE135" s="409"/>
      <c r="QBF135" s="409"/>
      <c r="QBG135" s="409"/>
      <c r="QBH135" s="409"/>
      <c r="QBI135" s="409"/>
      <c r="QBJ135" s="409"/>
      <c r="QBK135" s="409"/>
      <c r="QBL135" s="409"/>
      <c r="QBM135" s="409"/>
      <c r="QBN135" s="409"/>
      <c r="QBO135" s="409"/>
      <c r="QBP135" s="409"/>
      <c r="QBQ135" s="409"/>
      <c r="QBR135" s="409"/>
      <c r="QBS135" s="409"/>
      <c r="QBT135" s="409"/>
      <c r="QBU135" s="409"/>
      <c r="QBV135" s="409"/>
      <c r="QBW135" s="409"/>
      <c r="QBX135" s="409"/>
      <c r="QBY135" s="409"/>
      <c r="QBZ135" s="409"/>
      <c r="QCA135" s="409"/>
      <c r="QCB135" s="409"/>
      <c r="QCC135" s="409"/>
      <c r="QCD135" s="409"/>
      <c r="QCE135" s="409"/>
      <c r="QCF135" s="409"/>
      <c r="QCG135" s="409"/>
      <c r="QCH135" s="409"/>
      <c r="QCI135" s="409"/>
      <c r="QCJ135" s="409"/>
      <c r="QCK135" s="409"/>
      <c r="QCL135" s="409"/>
      <c r="QCM135" s="409"/>
      <c r="QCN135" s="409"/>
      <c r="QCO135" s="409"/>
      <c r="QCP135" s="409"/>
      <c r="QCQ135" s="409"/>
      <c r="QCR135" s="409"/>
      <c r="QCS135" s="409"/>
      <c r="QCT135" s="409"/>
      <c r="QCU135" s="409"/>
      <c r="QCV135" s="409"/>
      <c r="QCW135" s="409"/>
      <c r="QCX135" s="409"/>
      <c r="QCY135" s="409"/>
      <c r="QCZ135" s="409"/>
      <c r="QDA135" s="409"/>
      <c r="QDB135" s="409"/>
      <c r="QDC135" s="409"/>
      <c r="QDD135" s="409"/>
      <c r="QDE135" s="409"/>
      <c r="QDF135" s="409"/>
      <c r="QDG135" s="409"/>
      <c r="QDH135" s="409"/>
      <c r="QDI135" s="409"/>
      <c r="QDJ135" s="409"/>
      <c r="QDK135" s="409"/>
      <c r="QDL135" s="409"/>
      <c r="QDM135" s="409"/>
      <c r="QDN135" s="409"/>
      <c r="QDO135" s="409"/>
      <c r="QDP135" s="409"/>
      <c r="QDQ135" s="409"/>
      <c r="QDR135" s="409"/>
      <c r="QDS135" s="409"/>
      <c r="QDT135" s="409"/>
      <c r="QDU135" s="409"/>
      <c r="QDV135" s="409"/>
      <c r="QDW135" s="409"/>
      <c r="QDX135" s="409"/>
      <c r="QDY135" s="409"/>
      <c r="QDZ135" s="409"/>
      <c r="QEA135" s="409"/>
      <c r="QEB135" s="409"/>
      <c r="QEC135" s="409"/>
      <c r="QED135" s="409"/>
      <c r="QEE135" s="409"/>
      <c r="QEF135" s="409"/>
      <c r="QEG135" s="409"/>
      <c r="QEH135" s="409"/>
      <c r="QEI135" s="409"/>
      <c r="QEJ135" s="409"/>
      <c r="QEK135" s="409"/>
      <c r="QEL135" s="409"/>
      <c r="QEM135" s="409"/>
      <c r="QEN135" s="409"/>
      <c r="QEO135" s="409"/>
      <c r="QEP135" s="409"/>
      <c r="QEQ135" s="409"/>
      <c r="QER135" s="409"/>
      <c r="QES135" s="409"/>
      <c r="QET135" s="409"/>
      <c r="QEU135" s="409"/>
      <c r="QEV135" s="409"/>
      <c r="QEW135" s="409"/>
      <c r="QEX135" s="409"/>
      <c r="QEY135" s="409"/>
      <c r="QEZ135" s="409"/>
      <c r="QFA135" s="409"/>
      <c r="QFB135" s="409"/>
      <c r="QFC135" s="409"/>
      <c r="QFD135" s="409"/>
      <c r="QFE135" s="409"/>
      <c r="QFF135" s="409"/>
      <c r="QFG135" s="409"/>
      <c r="QFH135" s="409"/>
      <c r="QFI135" s="409"/>
      <c r="QFJ135" s="409"/>
      <c r="QFK135" s="409"/>
      <c r="QFL135" s="409"/>
      <c r="QFM135" s="409"/>
      <c r="QFN135" s="409"/>
      <c r="QFO135" s="409"/>
      <c r="QFP135" s="409"/>
      <c r="QFQ135" s="409"/>
      <c r="QFR135" s="409"/>
      <c r="QFS135" s="409"/>
      <c r="QFT135" s="409"/>
      <c r="QFU135" s="409"/>
      <c r="QFV135" s="409"/>
      <c r="QFW135" s="409"/>
      <c r="QFX135" s="409"/>
      <c r="QFY135" s="409"/>
      <c r="QFZ135" s="409"/>
      <c r="QGA135" s="409"/>
      <c r="QGB135" s="409"/>
      <c r="QGC135" s="409"/>
      <c r="QGD135" s="409"/>
      <c r="QGE135" s="409"/>
      <c r="QGF135" s="409"/>
      <c r="QGG135" s="409"/>
      <c r="QGH135" s="409"/>
      <c r="QGI135" s="409"/>
      <c r="QGJ135" s="409"/>
      <c r="QGK135" s="409"/>
      <c r="QGL135" s="409"/>
      <c r="QGM135" s="409"/>
      <c r="QGN135" s="409"/>
      <c r="QGO135" s="409"/>
      <c r="QGP135" s="409"/>
      <c r="QGQ135" s="409"/>
      <c r="QGR135" s="409"/>
      <c r="QGS135" s="409"/>
      <c r="QGT135" s="409"/>
      <c r="QGU135" s="409"/>
      <c r="QGV135" s="409"/>
      <c r="QGW135" s="409"/>
      <c r="QGX135" s="409"/>
      <c r="QGY135" s="409"/>
      <c r="QGZ135" s="409"/>
      <c r="QHA135" s="409"/>
      <c r="QHB135" s="409"/>
      <c r="QHC135" s="409"/>
      <c r="QHD135" s="409"/>
      <c r="QHE135" s="409"/>
      <c r="QHF135" s="409"/>
      <c r="QHG135" s="409"/>
      <c r="QHH135" s="409"/>
      <c r="QHI135" s="409"/>
      <c r="QHJ135" s="409"/>
      <c r="QHK135" s="409"/>
      <c r="QHL135" s="409"/>
      <c r="QHM135" s="409"/>
      <c r="QHN135" s="409"/>
      <c r="QHO135" s="409"/>
      <c r="QHP135" s="409"/>
      <c r="QHQ135" s="409"/>
      <c r="QHR135" s="409"/>
      <c r="QHS135" s="409"/>
      <c r="QHT135" s="409"/>
      <c r="QHU135" s="409"/>
      <c r="QHV135" s="409"/>
      <c r="QHW135" s="409"/>
      <c r="QHX135" s="409"/>
      <c r="QHY135" s="409"/>
      <c r="QHZ135" s="409"/>
      <c r="QIA135" s="409"/>
      <c r="QIB135" s="409"/>
      <c r="QIC135" s="409"/>
      <c r="QID135" s="409"/>
      <c r="QIE135" s="409"/>
      <c r="QIF135" s="409"/>
      <c r="QIG135" s="409"/>
      <c r="QIH135" s="409"/>
      <c r="QII135" s="409"/>
      <c r="QIJ135" s="409"/>
      <c r="QIK135" s="409"/>
      <c r="QIL135" s="409"/>
      <c r="QIM135" s="409"/>
      <c r="QIN135" s="409"/>
      <c r="QIO135" s="409"/>
      <c r="QIP135" s="409"/>
      <c r="QIQ135" s="409"/>
      <c r="QIR135" s="409"/>
      <c r="QIS135" s="409"/>
      <c r="QIT135" s="409"/>
      <c r="QIU135" s="409"/>
      <c r="QIV135" s="409"/>
      <c r="QIW135" s="409"/>
      <c r="QIX135" s="409"/>
      <c r="QIY135" s="409"/>
      <c r="QIZ135" s="409"/>
      <c r="QJA135" s="409"/>
      <c r="QJB135" s="409"/>
      <c r="QJC135" s="409"/>
      <c r="QJD135" s="409"/>
      <c r="QJE135" s="409"/>
      <c r="QJF135" s="409"/>
      <c r="QJG135" s="409"/>
      <c r="QJH135" s="409"/>
      <c r="QJI135" s="409"/>
      <c r="QJJ135" s="409"/>
      <c r="QJK135" s="409"/>
      <c r="QJL135" s="409"/>
      <c r="QJM135" s="409"/>
      <c r="QJN135" s="409"/>
      <c r="QJO135" s="409"/>
      <c r="QJP135" s="409"/>
      <c r="QJQ135" s="409"/>
      <c r="QJR135" s="409"/>
      <c r="QJS135" s="409"/>
      <c r="QJT135" s="409"/>
      <c r="QJU135" s="409"/>
      <c r="QJV135" s="409"/>
      <c r="QJW135" s="409"/>
      <c r="QJX135" s="409"/>
      <c r="QJY135" s="409"/>
      <c r="QJZ135" s="409"/>
      <c r="QKA135" s="409"/>
      <c r="QKB135" s="409"/>
      <c r="QKC135" s="409"/>
      <c r="QKD135" s="409"/>
      <c r="QKE135" s="409"/>
      <c r="QKF135" s="409"/>
      <c r="QKG135" s="409"/>
      <c r="QKH135" s="409"/>
      <c r="QKI135" s="409"/>
      <c r="QKJ135" s="409"/>
      <c r="QKK135" s="409"/>
      <c r="QKL135" s="409"/>
      <c r="QKM135" s="409"/>
      <c r="QKN135" s="409"/>
      <c r="QKO135" s="409"/>
      <c r="QKP135" s="409"/>
      <c r="QKQ135" s="409"/>
      <c r="QKR135" s="409"/>
      <c r="QKS135" s="409"/>
      <c r="QKT135" s="409"/>
      <c r="QKU135" s="409"/>
      <c r="QKV135" s="409"/>
      <c r="QKW135" s="409"/>
      <c r="QKX135" s="409"/>
      <c r="QKY135" s="409"/>
      <c r="QKZ135" s="409"/>
      <c r="QLA135" s="409"/>
      <c r="QLB135" s="409"/>
      <c r="QLC135" s="409"/>
      <c r="QLD135" s="409"/>
      <c r="QLE135" s="409"/>
      <c r="QLF135" s="409"/>
      <c r="QLG135" s="409"/>
      <c r="QLH135" s="409"/>
      <c r="QLI135" s="409"/>
      <c r="QLJ135" s="409"/>
      <c r="QLK135" s="409"/>
      <c r="QLL135" s="409"/>
      <c r="QLM135" s="409"/>
      <c r="QLN135" s="409"/>
      <c r="QLO135" s="409"/>
      <c r="QLP135" s="409"/>
      <c r="QLQ135" s="409"/>
      <c r="QLR135" s="409"/>
      <c r="QLS135" s="409"/>
      <c r="QLT135" s="409"/>
      <c r="QLU135" s="409"/>
      <c r="QLV135" s="409"/>
      <c r="QLW135" s="409"/>
      <c r="QLX135" s="409"/>
      <c r="QLY135" s="409"/>
      <c r="QLZ135" s="409"/>
      <c r="QMA135" s="409"/>
      <c r="QMB135" s="409"/>
      <c r="QMC135" s="409"/>
      <c r="QMD135" s="409"/>
      <c r="QME135" s="409"/>
      <c r="QMF135" s="409"/>
      <c r="QMG135" s="409"/>
      <c r="QMH135" s="409"/>
      <c r="QMI135" s="409"/>
      <c r="QMJ135" s="409"/>
      <c r="QMK135" s="409"/>
      <c r="QML135" s="409"/>
      <c r="QMM135" s="409"/>
      <c r="QMN135" s="409"/>
      <c r="QMO135" s="409"/>
      <c r="QMP135" s="409"/>
      <c r="QMQ135" s="409"/>
      <c r="QMR135" s="409"/>
      <c r="QMS135" s="409"/>
      <c r="QMT135" s="409"/>
      <c r="QMU135" s="409"/>
      <c r="QMV135" s="409"/>
      <c r="QMW135" s="409"/>
      <c r="QMX135" s="409"/>
      <c r="QMY135" s="409"/>
      <c r="QMZ135" s="409"/>
      <c r="QNA135" s="409"/>
      <c r="QNB135" s="409"/>
      <c r="QNC135" s="409"/>
      <c r="QND135" s="409"/>
      <c r="QNE135" s="409"/>
      <c r="QNF135" s="409"/>
      <c r="QNG135" s="409"/>
      <c r="QNH135" s="409"/>
      <c r="QNI135" s="409"/>
      <c r="QNJ135" s="409"/>
      <c r="QNK135" s="409"/>
      <c r="QNL135" s="409"/>
      <c r="QNM135" s="409"/>
      <c r="QNN135" s="409"/>
      <c r="QNO135" s="409"/>
      <c r="QNP135" s="409"/>
      <c r="QNQ135" s="409"/>
      <c r="QNR135" s="409"/>
      <c r="QNS135" s="409"/>
      <c r="QNT135" s="409"/>
      <c r="QNU135" s="409"/>
      <c r="QNV135" s="409"/>
      <c r="QNW135" s="409"/>
      <c r="QNX135" s="409"/>
      <c r="QNY135" s="409"/>
      <c r="QNZ135" s="409"/>
      <c r="QOA135" s="409"/>
      <c r="QOB135" s="409"/>
      <c r="QOC135" s="409"/>
      <c r="QOD135" s="409"/>
      <c r="QOE135" s="409"/>
      <c r="QOF135" s="409"/>
      <c r="QOG135" s="409"/>
      <c r="QOH135" s="409"/>
      <c r="QOI135" s="409"/>
      <c r="QOJ135" s="409"/>
      <c r="QOK135" s="409"/>
      <c r="QOL135" s="409"/>
      <c r="QOM135" s="409"/>
      <c r="QON135" s="409"/>
      <c r="QOO135" s="409"/>
      <c r="QOP135" s="409"/>
      <c r="QOQ135" s="409"/>
      <c r="QOR135" s="409"/>
      <c r="QOS135" s="409"/>
      <c r="QOT135" s="409"/>
      <c r="QOU135" s="409"/>
      <c r="QOV135" s="409"/>
      <c r="QOW135" s="409"/>
      <c r="QOX135" s="409"/>
      <c r="QOY135" s="409"/>
      <c r="QOZ135" s="409"/>
      <c r="QPA135" s="409"/>
      <c r="QPB135" s="409"/>
      <c r="QPC135" s="409"/>
      <c r="QPD135" s="409"/>
      <c r="QPE135" s="409"/>
      <c r="QPF135" s="409"/>
      <c r="QPG135" s="409"/>
      <c r="QPH135" s="409"/>
      <c r="QPI135" s="409"/>
      <c r="QPJ135" s="409"/>
      <c r="QPK135" s="409"/>
      <c r="QPL135" s="409"/>
      <c r="QPM135" s="409"/>
      <c r="QPN135" s="409"/>
      <c r="QPO135" s="409"/>
      <c r="QPP135" s="409"/>
      <c r="QPQ135" s="409"/>
      <c r="QPR135" s="409"/>
      <c r="QPS135" s="409"/>
      <c r="QPT135" s="409"/>
      <c r="QPU135" s="409"/>
      <c r="QPV135" s="409"/>
      <c r="QPW135" s="409"/>
      <c r="QPX135" s="409"/>
      <c r="QPY135" s="409"/>
      <c r="QPZ135" s="409"/>
      <c r="QQA135" s="409"/>
      <c r="QQB135" s="409"/>
      <c r="QQC135" s="409"/>
      <c r="QQD135" s="409"/>
      <c r="QQE135" s="409"/>
      <c r="QQF135" s="409"/>
      <c r="QQG135" s="409"/>
      <c r="QQH135" s="409"/>
      <c r="QQI135" s="409"/>
      <c r="QQJ135" s="409"/>
      <c r="QQK135" s="409"/>
      <c r="QQL135" s="409"/>
      <c r="QQM135" s="409"/>
      <c r="QQN135" s="409"/>
      <c r="QQO135" s="409"/>
      <c r="QQP135" s="409"/>
      <c r="QQQ135" s="409"/>
      <c r="QQR135" s="409"/>
      <c r="QQS135" s="409"/>
      <c r="QQT135" s="409"/>
      <c r="QQU135" s="409"/>
      <c r="QQV135" s="409"/>
      <c r="QQW135" s="409"/>
      <c r="QQX135" s="409"/>
      <c r="QQY135" s="409"/>
      <c r="QQZ135" s="409"/>
      <c r="QRA135" s="409"/>
      <c r="QRB135" s="409"/>
      <c r="QRC135" s="409"/>
      <c r="QRD135" s="409"/>
      <c r="QRE135" s="409"/>
      <c r="QRF135" s="409"/>
      <c r="QRG135" s="409"/>
      <c r="QRH135" s="409"/>
      <c r="QRI135" s="409"/>
      <c r="QRJ135" s="409"/>
      <c r="QRK135" s="409"/>
      <c r="QRL135" s="409"/>
      <c r="QRM135" s="409"/>
      <c r="QRN135" s="409"/>
      <c r="QRO135" s="409"/>
      <c r="QRP135" s="409"/>
      <c r="QRQ135" s="409"/>
      <c r="QRR135" s="409"/>
      <c r="QRS135" s="409"/>
      <c r="QRT135" s="409"/>
      <c r="QRU135" s="409"/>
      <c r="QRV135" s="409"/>
      <c r="QRW135" s="409"/>
      <c r="QRX135" s="409"/>
      <c r="QRY135" s="409"/>
      <c r="QRZ135" s="409"/>
      <c r="QSA135" s="409"/>
      <c r="QSB135" s="409"/>
      <c r="QSC135" s="409"/>
      <c r="QSD135" s="409"/>
      <c r="QSE135" s="409"/>
      <c r="QSF135" s="409"/>
      <c r="QSG135" s="409"/>
      <c r="QSH135" s="409"/>
      <c r="QSI135" s="409"/>
      <c r="QSJ135" s="409"/>
      <c r="QSK135" s="409"/>
      <c r="QSL135" s="409"/>
      <c r="QSM135" s="409"/>
      <c r="QSN135" s="409"/>
      <c r="QSO135" s="409"/>
      <c r="QSP135" s="409"/>
      <c r="QSQ135" s="409"/>
      <c r="QSR135" s="409"/>
      <c r="QSS135" s="409"/>
      <c r="QST135" s="409"/>
      <c r="QSU135" s="409"/>
      <c r="QSV135" s="409"/>
      <c r="QSW135" s="409"/>
      <c r="QSX135" s="409"/>
      <c r="QSY135" s="409"/>
      <c r="QSZ135" s="409"/>
      <c r="QTA135" s="409"/>
      <c r="QTB135" s="409"/>
      <c r="QTC135" s="409"/>
      <c r="QTD135" s="409"/>
      <c r="QTE135" s="409"/>
      <c r="QTF135" s="409"/>
      <c r="QTG135" s="409"/>
      <c r="QTH135" s="409"/>
      <c r="QTI135" s="409"/>
      <c r="QTJ135" s="409"/>
      <c r="QTK135" s="409"/>
      <c r="QTL135" s="409"/>
      <c r="QTM135" s="409"/>
      <c r="QTN135" s="409"/>
      <c r="QTO135" s="409"/>
      <c r="QTP135" s="409"/>
      <c r="QTQ135" s="409"/>
      <c r="QTR135" s="409"/>
      <c r="QTS135" s="409"/>
      <c r="QTT135" s="409"/>
      <c r="QTU135" s="409"/>
      <c r="QTV135" s="409"/>
      <c r="QTW135" s="409"/>
      <c r="QTX135" s="409"/>
      <c r="QTY135" s="409"/>
      <c r="QTZ135" s="409"/>
      <c r="QUA135" s="409"/>
      <c r="QUB135" s="409"/>
      <c r="QUC135" s="409"/>
      <c r="QUD135" s="409"/>
      <c r="QUE135" s="409"/>
      <c r="QUF135" s="409"/>
      <c r="QUG135" s="409"/>
      <c r="QUH135" s="409"/>
      <c r="QUI135" s="409"/>
      <c r="QUJ135" s="409"/>
      <c r="QUK135" s="409"/>
      <c r="QUL135" s="409"/>
      <c r="QUM135" s="409"/>
      <c r="QUN135" s="409"/>
      <c r="QUO135" s="409"/>
      <c r="QUP135" s="409"/>
      <c r="QUQ135" s="409"/>
      <c r="QUR135" s="409"/>
      <c r="QUS135" s="409"/>
      <c r="QUT135" s="409"/>
      <c r="QUU135" s="409"/>
      <c r="QUV135" s="409"/>
      <c r="QUW135" s="409"/>
      <c r="QUX135" s="409"/>
      <c r="QUY135" s="409"/>
      <c r="QUZ135" s="409"/>
      <c r="QVA135" s="409"/>
      <c r="QVB135" s="409"/>
      <c r="QVC135" s="409"/>
      <c r="QVD135" s="409"/>
      <c r="QVE135" s="409"/>
      <c r="QVF135" s="409"/>
      <c r="QVG135" s="409"/>
      <c r="QVH135" s="409"/>
      <c r="QVI135" s="409"/>
      <c r="QVJ135" s="409"/>
      <c r="QVK135" s="409"/>
      <c r="QVL135" s="409"/>
      <c r="QVM135" s="409"/>
      <c r="QVN135" s="409"/>
      <c r="QVO135" s="409"/>
      <c r="QVP135" s="409"/>
      <c r="QVQ135" s="409"/>
      <c r="QVR135" s="409"/>
      <c r="QVS135" s="409"/>
      <c r="QVT135" s="409"/>
      <c r="QVU135" s="409"/>
      <c r="QVV135" s="409"/>
      <c r="QVW135" s="409"/>
      <c r="QVX135" s="409"/>
      <c r="QVY135" s="409"/>
      <c r="QVZ135" s="409"/>
      <c r="QWA135" s="409"/>
      <c r="QWB135" s="409"/>
      <c r="QWC135" s="409"/>
      <c r="QWD135" s="409"/>
      <c r="QWE135" s="409"/>
      <c r="QWF135" s="409"/>
      <c r="QWG135" s="409"/>
      <c r="QWH135" s="409"/>
      <c r="QWI135" s="409"/>
      <c r="QWJ135" s="409"/>
      <c r="QWK135" s="409"/>
      <c r="QWL135" s="409"/>
      <c r="QWM135" s="409"/>
      <c r="QWN135" s="409"/>
      <c r="QWO135" s="409"/>
      <c r="QWP135" s="409"/>
      <c r="QWQ135" s="409"/>
      <c r="QWR135" s="409"/>
      <c r="QWS135" s="409"/>
      <c r="QWT135" s="409"/>
      <c r="QWU135" s="409"/>
      <c r="QWV135" s="409"/>
      <c r="QWW135" s="409"/>
      <c r="QWX135" s="409"/>
      <c r="QWY135" s="409"/>
      <c r="QWZ135" s="409"/>
      <c r="QXA135" s="409"/>
      <c r="QXB135" s="409"/>
      <c r="QXC135" s="409"/>
      <c r="QXD135" s="409"/>
      <c r="QXE135" s="409"/>
      <c r="QXF135" s="409"/>
      <c r="QXG135" s="409"/>
      <c r="QXH135" s="409"/>
      <c r="QXI135" s="409"/>
      <c r="QXJ135" s="409"/>
      <c r="QXK135" s="409"/>
      <c r="QXL135" s="409"/>
      <c r="QXM135" s="409"/>
      <c r="QXN135" s="409"/>
      <c r="QXO135" s="409"/>
      <c r="QXP135" s="409"/>
      <c r="QXQ135" s="409"/>
      <c r="QXR135" s="409"/>
      <c r="QXS135" s="409"/>
      <c r="QXT135" s="409"/>
      <c r="QXU135" s="409"/>
      <c r="QXV135" s="409"/>
      <c r="QXW135" s="409"/>
      <c r="QXX135" s="409"/>
      <c r="QXY135" s="409"/>
      <c r="QXZ135" s="409"/>
      <c r="QYA135" s="409"/>
      <c r="QYB135" s="409"/>
      <c r="QYC135" s="409"/>
      <c r="QYD135" s="409"/>
      <c r="QYE135" s="409"/>
      <c r="QYF135" s="409"/>
      <c r="QYG135" s="409"/>
      <c r="QYH135" s="409"/>
      <c r="QYI135" s="409"/>
      <c r="QYJ135" s="409"/>
      <c r="QYK135" s="409"/>
      <c r="QYL135" s="409"/>
      <c r="QYM135" s="409"/>
      <c r="QYN135" s="409"/>
      <c r="QYO135" s="409"/>
      <c r="QYP135" s="409"/>
      <c r="QYQ135" s="409"/>
      <c r="QYR135" s="409"/>
      <c r="QYS135" s="409"/>
      <c r="QYT135" s="409"/>
      <c r="QYU135" s="409"/>
      <c r="QYV135" s="409"/>
      <c r="QYW135" s="409"/>
      <c r="QYX135" s="409"/>
      <c r="QYY135" s="409"/>
      <c r="QYZ135" s="409"/>
      <c r="QZA135" s="409"/>
      <c r="QZB135" s="409"/>
      <c r="QZC135" s="409"/>
      <c r="QZD135" s="409"/>
      <c r="QZE135" s="409"/>
      <c r="QZF135" s="409"/>
      <c r="QZG135" s="409"/>
      <c r="QZH135" s="409"/>
      <c r="QZI135" s="409"/>
      <c r="QZJ135" s="409"/>
      <c r="QZK135" s="409"/>
      <c r="QZL135" s="409"/>
      <c r="QZM135" s="409"/>
      <c r="QZN135" s="409"/>
      <c r="QZO135" s="409"/>
      <c r="QZP135" s="409"/>
      <c r="QZQ135" s="409"/>
      <c r="QZR135" s="409"/>
      <c r="QZS135" s="409"/>
      <c r="QZT135" s="409"/>
      <c r="QZU135" s="409"/>
      <c r="QZV135" s="409"/>
      <c r="QZW135" s="409"/>
      <c r="QZX135" s="409"/>
      <c r="QZY135" s="409"/>
      <c r="QZZ135" s="409"/>
      <c r="RAA135" s="409"/>
      <c r="RAB135" s="409"/>
      <c r="RAC135" s="409"/>
      <c r="RAD135" s="409"/>
      <c r="RAE135" s="409"/>
      <c r="RAF135" s="409"/>
      <c r="RAG135" s="409"/>
      <c r="RAH135" s="409"/>
      <c r="RAI135" s="409"/>
      <c r="RAJ135" s="409"/>
      <c r="RAK135" s="409"/>
      <c r="RAL135" s="409"/>
      <c r="RAM135" s="409"/>
      <c r="RAN135" s="409"/>
      <c r="RAO135" s="409"/>
      <c r="RAP135" s="409"/>
      <c r="RAQ135" s="409"/>
      <c r="RAR135" s="409"/>
      <c r="RAS135" s="409"/>
      <c r="RAT135" s="409"/>
      <c r="RAU135" s="409"/>
      <c r="RAV135" s="409"/>
      <c r="RAW135" s="409"/>
      <c r="RAX135" s="409"/>
      <c r="RAY135" s="409"/>
      <c r="RAZ135" s="409"/>
      <c r="RBA135" s="409"/>
      <c r="RBB135" s="409"/>
      <c r="RBC135" s="409"/>
      <c r="RBD135" s="409"/>
      <c r="RBE135" s="409"/>
      <c r="RBF135" s="409"/>
      <c r="RBG135" s="409"/>
      <c r="RBH135" s="409"/>
      <c r="RBI135" s="409"/>
      <c r="RBJ135" s="409"/>
      <c r="RBK135" s="409"/>
      <c r="RBL135" s="409"/>
      <c r="RBM135" s="409"/>
      <c r="RBN135" s="409"/>
      <c r="RBO135" s="409"/>
      <c r="RBP135" s="409"/>
      <c r="RBQ135" s="409"/>
      <c r="RBR135" s="409"/>
      <c r="RBS135" s="409"/>
      <c r="RBT135" s="409"/>
      <c r="RBU135" s="409"/>
      <c r="RBV135" s="409"/>
      <c r="RBW135" s="409"/>
      <c r="RBX135" s="409"/>
      <c r="RBY135" s="409"/>
      <c r="RBZ135" s="409"/>
      <c r="RCA135" s="409"/>
      <c r="RCB135" s="409"/>
      <c r="RCC135" s="409"/>
      <c r="RCD135" s="409"/>
      <c r="RCE135" s="409"/>
      <c r="RCF135" s="409"/>
      <c r="RCG135" s="409"/>
      <c r="RCH135" s="409"/>
      <c r="RCI135" s="409"/>
      <c r="RCJ135" s="409"/>
      <c r="RCK135" s="409"/>
      <c r="RCL135" s="409"/>
      <c r="RCM135" s="409"/>
      <c r="RCN135" s="409"/>
      <c r="RCO135" s="409"/>
      <c r="RCP135" s="409"/>
      <c r="RCQ135" s="409"/>
      <c r="RCR135" s="409"/>
      <c r="RCS135" s="409"/>
      <c r="RCT135" s="409"/>
      <c r="RCU135" s="409"/>
      <c r="RCV135" s="409"/>
      <c r="RCW135" s="409"/>
      <c r="RCX135" s="409"/>
      <c r="RCY135" s="409"/>
      <c r="RCZ135" s="409"/>
      <c r="RDA135" s="409"/>
      <c r="RDB135" s="409"/>
      <c r="RDC135" s="409"/>
      <c r="RDD135" s="409"/>
      <c r="RDE135" s="409"/>
      <c r="RDF135" s="409"/>
      <c r="RDG135" s="409"/>
      <c r="RDH135" s="409"/>
      <c r="RDI135" s="409"/>
      <c r="RDJ135" s="409"/>
      <c r="RDK135" s="409"/>
      <c r="RDL135" s="409"/>
      <c r="RDM135" s="409"/>
      <c r="RDN135" s="409"/>
      <c r="RDO135" s="409"/>
      <c r="RDP135" s="409"/>
      <c r="RDQ135" s="409"/>
      <c r="RDR135" s="409"/>
      <c r="RDS135" s="409"/>
      <c r="RDT135" s="409"/>
      <c r="RDU135" s="409"/>
      <c r="RDV135" s="409"/>
      <c r="RDW135" s="409"/>
      <c r="RDX135" s="409"/>
      <c r="RDY135" s="409"/>
      <c r="RDZ135" s="409"/>
      <c r="REA135" s="409"/>
      <c r="REB135" s="409"/>
      <c r="REC135" s="409"/>
      <c r="RED135" s="409"/>
      <c r="REE135" s="409"/>
      <c r="REF135" s="409"/>
      <c r="REG135" s="409"/>
      <c r="REH135" s="409"/>
      <c r="REI135" s="409"/>
      <c r="REJ135" s="409"/>
      <c r="REK135" s="409"/>
      <c r="REL135" s="409"/>
      <c r="REM135" s="409"/>
      <c r="REN135" s="409"/>
      <c r="REO135" s="409"/>
      <c r="REP135" s="409"/>
      <c r="REQ135" s="409"/>
      <c r="RER135" s="409"/>
      <c r="RES135" s="409"/>
      <c r="RET135" s="409"/>
      <c r="REU135" s="409"/>
      <c r="REV135" s="409"/>
      <c r="REW135" s="409"/>
      <c r="REX135" s="409"/>
      <c r="REY135" s="409"/>
      <c r="REZ135" s="409"/>
      <c r="RFA135" s="409"/>
      <c r="RFB135" s="409"/>
      <c r="RFC135" s="409"/>
      <c r="RFD135" s="409"/>
      <c r="RFE135" s="409"/>
      <c r="RFF135" s="409"/>
      <c r="RFG135" s="409"/>
      <c r="RFH135" s="409"/>
      <c r="RFI135" s="409"/>
      <c r="RFJ135" s="409"/>
      <c r="RFK135" s="409"/>
      <c r="RFL135" s="409"/>
      <c r="RFM135" s="409"/>
      <c r="RFN135" s="409"/>
      <c r="RFO135" s="409"/>
      <c r="RFP135" s="409"/>
      <c r="RFQ135" s="409"/>
      <c r="RFR135" s="409"/>
      <c r="RFS135" s="409"/>
      <c r="RFT135" s="409"/>
      <c r="RFU135" s="409"/>
      <c r="RFV135" s="409"/>
      <c r="RFW135" s="409"/>
      <c r="RFX135" s="409"/>
      <c r="RFY135" s="409"/>
      <c r="RFZ135" s="409"/>
      <c r="RGA135" s="409"/>
      <c r="RGB135" s="409"/>
      <c r="RGC135" s="409"/>
      <c r="RGD135" s="409"/>
      <c r="RGE135" s="409"/>
      <c r="RGF135" s="409"/>
      <c r="RGG135" s="409"/>
      <c r="RGH135" s="409"/>
      <c r="RGI135" s="409"/>
      <c r="RGJ135" s="409"/>
      <c r="RGK135" s="409"/>
      <c r="RGL135" s="409"/>
      <c r="RGM135" s="409"/>
      <c r="RGN135" s="409"/>
      <c r="RGO135" s="409"/>
      <c r="RGP135" s="409"/>
      <c r="RGQ135" s="409"/>
      <c r="RGR135" s="409"/>
      <c r="RGS135" s="409"/>
      <c r="RGT135" s="409"/>
      <c r="RGU135" s="409"/>
      <c r="RGV135" s="409"/>
      <c r="RGW135" s="409"/>
      <c r="RGX135" s="409"/>
      <c r="RGY135" s="409"/>
      <c r="RGZ135" s="409"/>
      <c r="RHA135" s="409"/>
      <c r="RHB135" s="409"/>
      <c r="RHC135" s="409"/>
      <c r="RHD135" s="409"/>
      <c r="RHE135" s="409"/>
      <c r="RHF135" s="409"/>
      <c r="RHG135" s="409"/>
      <c r="RHH135" s="409"/>
      <c r="RHI135" s="409"/>
      <c r="RHJ135" s="409"/>
      <c r="RHK135" s="409"/>
      <c r="RHL135" s="409"/>
      <c r="RHM135" s="409"/>
      <c r="RHN135" s="409"/>
      <c r="RHO135" s="409"/>
      <c r="RHP135" s="409"/>
      <c r="RHQ135" s="409"/>
      <c r="RHR135" s="409"/>
      <c r="RHS135" s="409"/>
      <c r="RHT135" s="409"/>
      <c r="RHU135" s="409"/>
      <c r="RHV135" s="409"/>
      <c r="RHW135" s="409"/>
      <c r="RHX135" s="409"/>
      <c r="RHY135" s="409"/>
      <c r="RHZ135" s="409"/>
      <c r="RIA135" s="409"/>
      <c r="RIB135" s="409"/>
      <c r="RIC135" s="409"/>
      <c r="RID135" s="409"/>
      <c r="RIE135" s="409"/>
      <c r="RIF135" s="409"/>
      <c r="RIG135" s="409"/>
      <c r="RIH135" s="409"/>
      <c r="RII135" s="409"/>
      <c r="RIJ135" s="409"/>
      <c r="RIK135" s="409"/>
      <c r="RIL135" s="409"/>
      <c r="RIM135" s="409"/>
      <c r="RIN135" s="409"/>
      <c r="RIO135" s="409"/>
      <c r="RIP135" s="409"/>
      <c r="RIQ135" s="409"/>
      <c r="RIR135" s="409"/>
      <c r="RIS135" s="409"/>
      <c r="RIT135" s="409"/>
      <c r="RIU135" s="409"/>
      <c r="RIV135" s="409"/>
      <c r="RIW135" s="409"/>
      <c r="RIX135" s="409"/>
      <c r="RIY135" s="409"/>
      <c r="RIZ135" s="409"/>
      <c r="RJA135" s="409"/>
      <c r="RJB135" s="409"/>
      <c r="RJC135" s="409"/>
      <c r="RJD135" s="409"/>
      <c r="RJE135" s="409"/>
      <c r="RJF135" s="409"/>
      <c r="RJG135" s="409"/>
      <c r="RJH135" s="409"/>
      <c r="RJI135" s="409"/>
      <c r="RJJ135" s="409"/>
      <c r="RJK135" s="409"/>
      <c r="RJL135" s="409"/>
      <c r="RJM135" s="409"/>
      <c r="RJN135" s="409"/>
      <c r="RJO135" s="409"/>
      <c r="RJP135" s="409"/>
      <c r="RJQ135" s="409"/>
      <c r="RJR135" s="409"/>
      <c r="RJS135" s="409"/>
      <c r="RJT135" s="409"/>
      <c r="RJU135" s="409"/>
      <c r="RJV135" s="409"/>
      <c r="RJW135" s="409"/>
      <c r="RJX135" s="409"/>
      <c r="RJY135" s="409"/>
      <c r="RJZ135" s="409"/>
      <c r="RKA135" s="409"/>
      <c r="RKB135" s="409"/>
      <c r="RKC135" s="409"/>
      <c r="RKD135" s="409"/>
      <c r="RKE135" s="409"/>
      <c r="RKF135" s="409"/>
      <c r="RKG135" s="409"/>
      <c r="RKH135" s="409"/>
      <c r="RKI135" s="409"/>
      <c r="RKJ135" s="409"/>
      <c r="RKK135" s="409"/>
      <c r="RKL135" s="409"/>
      <c r="RKM135" s="409"/>
      <c r="RKN135" s="409"/>
      <c r="RKO135" s="409"/>
      <c r="RKP135" s="409"/>
      <c r="RKQ135" s="409"/>
      <c r="RKR135" s="409"/>
      <c r="RKS135" s="409"/>
      <c r="RKT135" s="409"/>
      <c r="RKU135" s="409"/>
      <c r="RKV135" s="409"/>
      <c r="RKW135" s="409"/>
      <c r="RKX135" s="409"/>
      <c r="RKY135" s="409"/>
      <c r="RKZ135" s="409"/>
      <c r="RLA135" s="409"/>
      <c r="RLB135" s="409"/>
      <c r="RLC135" s="409"/>
      <c r="RLD135" s="409"/>
      <c r="RLE135" s="409"/>
      <c r="RLF135" s="409"/>
      <c r="RLG135" s="409"/>
      <c r="RLH135" s="409"/>
      <c r="RLI135" s="409"/>
      <c r="RLJ135" s="409"/>
      <c r="RLK135" s="409"/>
      <c r="RLL135" s="409"/>
      <c r="RLM135" s="409"/>
      <c r="RLN135" s="409"/>
      <c r="RLO135" s="409"/>
      <c r="RLP135" s="409"/>
      <c r="RLQ135" s="409"/>
      <c r="RLR135" s="409"/>
      <c r="RLS135" s="409"/>
      <c r="RLT135" s="409"/>
      <c r="RLU135" s="409"/>
      <c r="RLV135" s="409"/>
      <c r="RLW135" s="409"/>
      <c r="RLX135" s="409"/>
      <c r="RLY135" s="409"/>
      <c r="RLZ135" s="409"/>
      <c r="RMA135" s="409"/>
      <c r="RMB135" s="409"/>
      <c r="RMC135" s="409"/>
      <c r="RMD135" s="409"/>
      <c r="RME135" s="409"/>
      <c r="RMF135" s="409"/>
      <c r="RMG135" s="409"/>
      <c r="RMH135" s="409"/>
      <c r="RMI135" s="409"/>
      <c r="RMJ135" s="409"/>
      <c r="RMK135" s="409"/>
      <c r="RML135" s="409"/>
      <c r="RMM135" s="409"/>
      <c r="RMN135" s="409"/>
      <c r="RMO135" s="409"/>
      <c r="RMP135" s="409"/>
      <c r="RMQ135" s="409"/>
      <c r="RMR135" s="409"/>
      <c r="RMS135" s="409"/>
      <c r="RMT135" s="409"/>
      <c r="RMU135" s="409"/>
      <c r="RMV135" s="409"/>
      <c r="RMW135" s="409"/>
      <c r="RMX135" s="409"/>
      <c r="RMY135" s="409"/>
      <c r="RMZ135" s="409"/>
      <c r="RNA135" s="409"/>
      <c r="RNB135" s="409"/>
      <c r="RNC135" s="409"/>
      <c r="RND135" s="409"/>
      <c r="RNE135" s="409"/>
      <c r="RNF135" s="409"/>
      <c r="RNG135" s="409"/>
      <c r="RNH135" s="409"/>
      <c r="RNI135" s="409"/>
      <c r="RNJ135" s="409"/>
      <c r="RNK135" s="409"/>
      <c r="RNL135" s="409"/>
      <c r="RNM135" s="409"/>
      <c r="RNN135" s="409"/>
      <c r="RNO135" s="409"/>
      <c r="RNP135" s="409"/>
      <c r="RNQ135" s="409"/>
      <c r="RNR135" s="409"/>
      <c r="RNS135" s="409"/>
      <c r="RNT135" s="409"/>
      <c r="RNU135" s="409"/>
      <c r="RNV135" s="409"/>
      <c r="RNW135" s="409"/>
      <c r="RNX135" s="409"/>
      <c r="RNY135" s="409"/>
      <c r="RNZ135" s="409"/>
      <c r="ROA135" s="409"/>
      <c r="ROB135" s="409"/>
      <c r="ROC135" s="409"/>
      <c r="ROD135" s="409"/>
      <c r="ROE135" s="409"/>
      <c r="ROF135" s="409"/>
      <c r="ROG135" s="409"/>
      <c r="ROH135" s="409"/>
      <c r="ROI135" s="409"/>
      <c r="ROJ135" s="409"/>
      <c r="ROK135" s="409"/>
      <c r="ROL135" s="409"/>
      <c r="ROM135" s="409"/>
      <c r="RON135" s="409"/>
      <c r="ROO135" s="409"/>
      <c r="ROP135" s="409"/>
      <c r="ROQ135" s="409"/>
      <c r="ROR135" s="409"/>
      <c r="ROS135" s="409"/>
      <c r="ROT135" s="409"/>
      <c r="ROU135" s="409"/>
      <c r="ROV135" s="409"/>
      <c r="ROW135" s="409"/>
      <c r="ROX135" s="409"/>
      <c r="ROY135" s="409"/>
      <c r="ROZ135" s="409"/>
      <c r="RPA135" s="409"/>
      <c r="RPB135" s="409"/>
      <c r="RPC135" s="409"/>
      <c r="RPD135" s="409"/>
      <c r="RPE135" s="409"/>
      <c r="RPF135" s="409"/>
      <c r="RPG135" s="409"/>
      <c r="RPH135" s="409"/>
      <c r="RPI135" s="409"/>
      <c r="RPJ135" s="409"/>
      <c r="RPK135" s="409"/>
      <c r="RPL135" s="409"/>
      <c r="RPM135" s="409"/>
      <c r="RPN135" s="409"/>
      <c r="RPO135" s="409"/>
      <c r="RPP135" s="409"/>
      <c r="RPQ135" s="409"/>
      <c r="RPR135" s="409"/>
      <c r="RPS135" s="409"/>
      <c r="RPT135" s="409"/>
      <c r="RPU135" s="409"/>
      <c r="RPV135" s="409"/>
      <c r="RPW135" s="409"/>
      <c r="RPX135" s="409"/>
      <c r="RPY135" s="409"/>
      <c r="RPZ135" s="409"/>
      <c r="RQA135" s="409"/>
      <c r="RQB135" s="409"/>
      <c r="RQC135" s="409"/>
      <c r="RQD135" s="409"/>
      <c r="RQE135" s="409"/>
      <c r="RQF135" s="409"/>
      <c r="RQG135" s="409"/>
      <c r="RQH135" s="409"/>
      <c r="RQI135" s="409"/>
      <c r="RQJ135" s="409"/>
      <c r="RQK135" s="409"/>
      <c r="RQL135" s="409"/>
      <c r="RQM135" s="409"/>
      <c r="RQN135" s="409"/>
      <c r="RQO135" s="409"/>
      <c r="RQP135" s="409"/>
      <c r="RQQ135" s="409"/>
      <c r="RQR135" s="409"/>
      <c r="RQS135" s="409"/>
      <c r="RQT135" s="409"/>
      <c r="RQU135" s="409"/>
      <c r="RQV135" s="409"/>
      <c r="RQW135" s="409"/>
      <c r="RQX135" s="409"/>
      <c r="RQY135" s="409"/>
      <c r="RQZ135" s="409"/>
      <c r="RRA135" s="409"/>
      <c r="RRB135" s="409"/>
      <c r="RRC135" s="409"/>
      <c r="RRD135" s="409"/>
      <c r="RRE135" s="409"/>
      <c r="RRF135" s="409"/>
      <c r="RRG135" s="409"/>
      <c r="RRH135" s="409"/>
      <c r="RRI135" s="409"/>
      <c r="RRJ135" s="409"/>
      <c r="RRK135" s="409"/>
      <c r="RRL135" s="409"/>
      <c r="RRM135" s="409"/>
      <c r="RRN135" s="409"/>
      <c r="RRO135" s="409"/>
      <c r="RRP135" s="409"/>
      <c r="RRQ135" s="409"/>
      <c r="RRR135" s="409"/>
      <c r="RRS135" s="409"/>
      <c r="RRT135" s="409"/>
      <c r="RRU135" s="409"/>
      <c r="RRV135" s="409"/>
      <c r="RRW135" s="409"/>
      <c r="RRX135" s="409"/>
      <c r="RRY135" s="409"/>
      <c r="RRZ135" s="409"/>
      <c r="RSA135" s="409"/>
      <c r="RSB135" s="409"/>
      <c r="RSC135" s="409"/>
      <c r="RSD135" s="409"/>
      <c r="RSE135" s="409"/>
      <c r="RSF135" s="409"/>
      <c r="RSG135" s="409"/>
      <c r="RSH135" s="409"/>
      <c r="RSI135" s="409"/>
      <c r="RSJ135" s="409"/>
      <c r="RSK135" s="409"/>
      <c r="RSL135" s="409"/>
      <c r="RSM135" s="409"/>
      <c r="RSN135" s="409"/>
      <c r="RSO135" s="409"/>
      <c r="RSP135" s="409"/>
      <c r="RSQ135" s="409"/>
      <c r="RSR135" s="409"/>
      <c r="RSS135" s="409"/>
      <c r="RST135" s="409"/>
      <c r="RSU135" s="409"/>
      <c r="RSV135" s="409"/>
      <c r="RSW135" s="409"/>
      <c r="RSX135" s="409"/>
      <c r="RSY135" s="409"/>
      <c r="RSZ135" s="409"/>
      <c r="RTA135" s="409"/>
      <c r="RTB135" s="409"/>
      <c r="RTC135" s="409"/>
      <c r="RTD135" s="409"/>
      <c r="RTE135" s="409"/>
      <c r="RTF135" s="409"/>
      <c r="RTG135" s="409"/>
      <c r="RTH135" s="409"/>
      <c r="RTI135" s="409"/>
      <c r="RTJ135" s="409"/>
      <c r="RTK135" s="409"/>
      <c r="RTL135" s="409"/>
      <c r="RTM135" s="409"/>
      <c r="RTN135" s="409"/>
      <c r="RTO135" s="409"/>
      <c r="RTP135" s="409"/>
      <c r="RTQ135" s="409"/>
      <c r="RTR135" s="409"/>
      <c r="RTS135" s="409"/>
      <c r="RTT135" s="409"/>
      <c r="RTU135" s="409"/>
      <c r="RTV135" s="409"/>
      <c r="RTW135" s="409"/>
      <c r="RTX135" s="409"/>
      <c r="RTY135" s="409"/>
      <c r="RTZ135" s="409"/>
      <c r="RUA135" s="409"/>
      <c r="RUB135" s="409"/>
      <c r="RUC135" s="409"/>
      <c r="RUD135" s="409"/>
      <c r="RUE135" s="409"/>
      <c r="RUF135" s="409"/>
      <c r="RUG135" s="409"/>
      <c r="RUH135" s="409"/>
      <c r="RUI135" s="409"/>
      <c r="RUJ135" s="409"/>
      <c r="RUK135" s="409"/>
      <c r="RUL135" s="409"/>
      <c r="RUM135" s="409"/>
      <c r="RUN135" s="409"/>
      <c r="RUO135" s="409"/>
      <c r="RUP135" s="409"/>
      <c r="RUQ135" s="409"/>
      <c r="RUR135" s="409"/>
      <c r="RUS135" s="409"/>
      <c r="RUT135" s="409"/>
      <c r="RUU135" s="409"/>
      <c r="RUV135" s="409"/>
      <c r="RUW135" s="409"/>
      <c r="RUX135" s="409"/>
      <c r="RUY135" s="409"/>
      <c r="RUZ135" s="409"/>
      <c r="RVA135" s="409"/>
      <c r="RVB135" s="409"/>
      <c r="RVC135" s="409"/>
      <c r="RVD135" s="409"/>
      <c r="RVE135" s="409"/>
      <c r="RVF135" s="409"/>
      <c r="RVG135" s="409"/>
      <c r="RVH135" s="409"/>
      <c r="RVI135" s="409"/>
      <c r="RVJ135" s="409"/>
      <c r="RVK135" s="409"/>
      <c r="RVL135" s="409"/>
      <c r="RVM135" s="409"/>
      <c r="RVN135" s="409"/>
      <c r="RVO135" s="409"/>
      <c r="RVP135" s="409"/>
      <c r="RVQ135" s="409"/>
      <c r="RVR135" s="409"/>
      <c r="RVS135" s="409"/>
      <c r="RVT135" s="409"/>
      <c r="RVU135" s="409"/>
      <c r="RVV135" s="409"/>
      <c r="RVW135" s="409"/>
      <c r="RVX135" s="409"/>
      <c r="RVY135" s="409"/>
      <c r="RVZ135" s="409"/>
      <c r="RWA135" s="409"/>
      <c r="RWB135" s="409"/>
      <c r="RWC135" s="409"/>
      <c r="RWD135" s="409"/>
      <c r="RWE135" s="409"/>
      <c r="RWF135" s="409"/>
      <c r="RWG135" s="409"/>
      <c r="RWH135" s="409"/>
      <c r="RWI135" s="409"/>
      <c r="RWJ135" s="409"/>
      <c r="RWK135" s="409"/>
      <c r="RWL135" s="409"/>
      <c r="RWM135" s="409"/>
      <c r="RWN135" s="409"/>
      <c r="RWO135" s="409"/>
      <c r="RWP135" s="409"/>
      <c r="RWQ135" s="409"/>
      <c r="RWR135" s="409"/>
      <c r="RWS135" s="409"/>
      <c r="RWT135" s="409"/>
      <c r="RWU135" s="409"/>
      <c r="RWV135" s="409"/>
      <c r="RWW135" s="409"/>
      <c r="RWX135" s="409"/>
      <c r="RWY135" s="409"/>
      <c r="RWZ135" s="409"/>
      <c r="RXA135" s="409"/>
      <c r="RXB135" s="409"/>
      <c r="RXC135" s="409"/>
      <c r="RXD135" s="409"/>
      <c r="RXE135" s="409"/>
      <c r="RXF135" s="409"/>
      <c r="RXG135" s="409"/>
      <c r="RXH135" s="409"/>
      <c r="RXI135" s="409"/>
      <c r="RXJ135" s="409"/>
      <c r="RXK135" s="409"/>
      <c r="RXL135" s="409"/>
      <c r="RXM135" s="409"/>
      <c r="RXN135" s="409"/>
      <c r="RXO135" s="409"/>
      <c r="RXP135" s="409"/>
      <c r="RXQ135" s="409"/>
      <c r="RXR135" s="409"/>
      <c r="RXS135" s="409"/>
      <c r="RXT135" s="409"/>
      <c r="RXU135" s="409"/>
      <c r="RXV135" s="409"/>
      <c r="RXW135" s="409"/>
      <c r="RXX135" s="409"/>
      <c r="RXY135" s="409"/>
      <c r="RXZ135" s="409"/>
      <c r="RYA135" s="409"/>
      <c r="RYB135" s="409"/>
      <c r="RYC135" s="409"/>
      <c r="RYD135" s="409"/>
      <c r="RYE135" s="409"/>
      <c r="RYF135" s="409"/>
      <c r="RYG135" s="409"/>
      <c r="RYH135" s="409"/>
      <c r="RYI135" s="409"/>
      <c r="RYJ135" s="409"/>
      <c r="RYK135" s="409"/>
      <c r="RYL135" s="409"/>
      <c r="RYM135" s="409"/>
      <c r="RYN135" s="409"/>
      <c r="RYO135" s="409"/>
      <c r="RYP135" s="409"/>
      <c r="RYQ135" s="409"/>
      <c r="RYR135" s="409"/>
      <c r="RYS135" s="409"/>
      <c r="RYT135" s="409"/>
      <c r="RYU135" s="409"/>
      <c r="RYV135" s="409"/>
      <c r="RYW135" s="409"/>
      <c r="RYX135" s="409"/>
      <c r="RYY135" s="409"/>
      <c r="RYZ135" s="409"/>
      <c r="RZA135" s="409"/>
      <c r="RZB135" s="409"/>
      <c r="RZC135" s="409"/>
      <c r="RZD135" s="409"/>
      <c r="RZE135" s="409"/>
      <c r="RZF135" s="409"/>
      <c r="RZG135" s="409"/>
      <c r="RZH135" s="409"/>
      <c r="RZI135" s="409"/>
      <c r="RZJ135" s="409"/>
      <c r="RZK135" s="409"/>
      <c r="RZL135" s="409"/>
      <c r="RZM135" s="409"/>
      <c r="RZN135" s="409"/>
      <c r="RZO135" s="409"/>
      <c r="RZP135" s="409"/>
      <c r="RZQ135" s="409"/>
      <c r="RZR135" s="409"/>
      <c r="RZS135" s="409"/>
      <c r="RZT135" s="409"/>
      <c r="RZU135" s="409"/>
      <c r="RZV135" s="409"/>
      <c r="RZW135" s="409"/>
      <c r="RZX135" s="409"/>
      <c r="RZY135" s="409"/>
      <c r="RZZ135" s="409"/>
      <c r="SAA135" s="409"/>
      <c r="SAB135" s="409"/>
      <c r="SAC135" s="409"/>
      <c r="SAD135" s="409"/>
      <c r="SAE135" s="409"/>
      <c r="SAF135" s="409"/>
      <c r="SAG135" s="409"/>
      <c r="SAH135" s="409"/>
      <c r="SAI135" s="409"/>
      <c r="SAJ135" s="409"/>
      <c r="SAK135" s="409"/>
      <c r="SAL135" s="409"/>
      <c r="SAM135" s="409"/>
      <c r="SAN135" s="409"/>
      <c r="SAO135" s="409"/>
      <c r="SAP135" s="409"/>
      <c r="SAQ135" s="409"/>
      <c r="SAR135" s="409"/>
      <c r="SAS135" s="409"/>
      <c r="SAT135" s="409"/>
      <c r="SAU135" s="409"/>
      <c r="SAV135" s="409"/>
      <c r="SAW135" s="409"/>
      <c r="SAX135" s="409"/>
      <c r="SAY135" s="409"/>
      <c r="SAZ135" s="409"/>
      <c r="SBA135" s="409"/>
      <c r="SBB135" s="409"/>
      <c r="SBC135" s="409"/>
      <c r="SBD135" s="409"/>
      <c r="SBE135" s="409"/>
      <c r="SBF135" s="409"/>
      <c r="SBG135" s="409"/>
      <c r="SBH135" s="409"/>
      <c r="SBI135" s="409"/>
      <c r="SBJ135" s="409"/>
      <c r="SBK135" s="409"/>
      <c r="SBL135" s="409"/>
      <c r="SBM135" s="409"/>
      <c r="SBN135" s="409"/>
      <c r="SBO135" s="409"/>
      <c r="SBP135" s="409"/>
      <c r="SBQ135" s="409"/>
      <c r="SBR135" s="409"/>
      <c r="SBS135" s="409"/>
      <c r="SBT135" s="409"/>
      <c r="SBU135" s="409"/>
      <c r="SBV135" s="409"/>
      <c r="SBW135" s="409"/>
      <c r="SBX135" s="409"/>
      <c r="SBY135" s="409"/>
      <c r="SBZ135" s="409"/>
      <c r="SCA135" s="409"/>
      <c r="SCB135" s="409"/>
      <c r="SCC135" s="409"/>
      <c r="SCD135" s="409"/>
      <c r="SCE135" s="409"/>
      <c r="SCF135" s="409"/>
      <c r="SCG135" s="409"/>
      <c r="SCH135" s="409"/>
      <c r="SCI135" s="409"/>
      <c r="SCJ135" s="409"/>
      <c r="SCK135" s="409"/>
      <c r="SCL135" s="409"/>
      <c r="SCM135" s="409"/>
      <c r="SCN135" s="409"/>
      <c r="SCO135" s="409"/>
      <c r="SCP135" s="409"/>
      <c r="SCQ135" s="409"/>
      <c r="SCR135" s="409"/>
      <c r="SCS135" s="409"/>
      <c r="SCT135" s="409"/>
      <c r="SCU135" s="409"/>
      <c r="SCV135" s="409"/>
      <c r="SCW135" s="409"/>
      <c r="SCX135" s="409"/>
      <c r="SCY135" s="409"/>
      <c r="SCZ135" s="409"/>
      <c r="SDA135" s="409"/>
      <c r="SDB135" s="409"/>
      <c r="SDC135" s="409"/>
      <c r="SDD135" s="409"/>
      <c r="SDE135" s="409"/>
      <c r="SDF135" s="409"/>
      <c r="SDG135" s="409"/>
      <c r="SDH135" s="409"/>
      <c r="SDI135" s="409"/>
      <c r="SDJ135" s="409"/>
      <c r="SDK135" s="409"/>
      <c r="SDL135" s="409"/>
      <c r="SDM135" s="409"/>
      <c r="SDN135" s="409"/>
      <c r="SDO135" s="409"/>
      <c r="SDP135" s="409"/>
      <c r="SDQ135" s="409"/>
      <c r="SDR135" s="409"/>
      <c r="SDS135" s="409"/>
      <c r="SDT135" s="409"/>
      <c r="SDU135" s="409"/>
      <c r="SDV135" s="409"/>
      <c r="SDW135" s="409"/>
      <c r="SDX135" s="409"/>
      <c r="SDY135" s="409"/>
      <c r="SDZ135" s="409"/>
      <c r="SEA135" s="409"/>
      <c r="SEB135" s="409"/>
      <c r="SEC135" s="409"/>
      <c r="SED135" s="409"/>
      <c r="SEE135" s="409"/>
      <c r="SEF135" s="409"/>
      <c r="SEG135" s="409"/>
      <c r="SEH135" s="409"/>
      <c r="SEI135" s="409"/>
      <c r="SEJ135" s="409"/>
      <c r="SEK135" s="409"/>
      <c r="SEL135" s="409"/>
      <c r="SEM135" s="409"/>
      <c r="SEN135" s="409"/>
      <c r="SEO135" s="409"/>
      <c r="SEP135" s="409"/>
      <c r="SEQ135" s="409"/>
      <c r="SER135" s="409"/>
      <c r="SES135" s="409"/>
      <c r="SET135" s="409"/>
      <c r="SEU135" s="409"/>
      <c r="SEV135" s="409"/>
      <c r="SEW135" s="409"/>
      <c r="SEX135" s="409"/>
      <c r="SEY135" s="409"/>
      <c r="SEZ135" s="409"/>
      <c r="SFA135" s="409"/>
      <c r="SFB135" s="409"/>
      <c r="SFC135" s="409"/>
      <c r="SFD135" s="409"/>
      <c r="SFE135" s="409"/>
      <c r="SFF135" s="409"/>
      <c r="SFG135" s="409"/>
      <c r="SFH135" s="409"/>
      <c r="SFI135" s="409"/>
      <c r="SFJ135" s="409"/>
      <c r="SFK135" s="409"/>
      <c r="SFL135" s="409"/>
      <c r="SFM135" s="409"/>
      <c r="SFN135" s="409"/>
      <c r="SFO135" s="409"/>
      <c r="SFP135" s="409"/>
      <c r="SFQ135" s="409"/>
      <c r="SFR135" s="409"/>
      <c r="SFS135" s="409"/>
      <c r="SFT135" s="409"/>
      <c r="SFU135" s="409"/>
      <c r="SFV135" s="409"/>
      <c r="SFW135" s="409"/>
      <c r="SFX135" s="409"/>
      <c r="SFY135" s="409"/>
      <c r="SFZ135" s="409"/>
      <c r="SGA135" s="409"/>
      <c r="SGB135" s="409"/>
      <c r="SGC135" s="409"/>
      <c r="SGD135" s="409"/>
      <c r="SGE135" s="409"/>
      <c r="SGF135" s="409"/>
      <c r="SGG135" s="409"/>
      <c r="SGH135" s="409"/>
      <c r="SGI135" s="409"/>
      <c r="SGJ135" s="409"/>
      <c r="SGK135" s="409"/>
      <c r="SGL135" s="409"/>
      <c r="SGM135" s="409"/>
      <c r="SGN135" s="409"/>
      <c r="SGO135" s="409"/>
      <c r="SGP135" s="409"/>
      <c r="SGQ135" s="409"/>
      <c r="SGR135" s="409"/>
      <c r="SGS135" s="409"/>
      <c r="SGT135" s="409"/>
      <c r="SGU135" s="409"/>
      <c r="SGV135" s="409"/>
      <c r="SGW135" s="409"/>
      <c r="SGX135" s="409"/>
      <c r="SGY135" s="409"/>
      <c r="SGZ135" s="409"/>
      <c r="SHA135" s="409"/>
      <c r="SHB135" s="409"/>
      <c r="SHC135" s="409"/>
      <c r="SHD135" s="409"/>
      <c r="SHE135" s="409"/>
      <c r="SHF135" s="409"/>
      <c r="SHG135" s="409"/>
      <c r="SHH135" s="409"/>
      <c r="SHI135" s="409"/>
      <c r="SHJ135" s="409"/>
      <c r="SHK135" s="409"/>
      <c r="SHL135" s="409"/>
      <c r="SHM135" s="409"/>
      <c r="SHN135" s="409"/>
      <c r="SHO135" s="409"/>
      <c r="SHP135" s="409"/>
      <c r="SHQ135" s="409"/>
      <c r="SHR135" s="409"/>
      <c r="SHS135" s="409"/>
      <c r="SHT135" s="409"/>
      <c r="SHU135" s="409"/>
      <c r="SHV135" s="409"/>
      <c r="SHW135" s="409"/>
      <c r="SHX135" s="409"/>
      <c r="SHY135" s="409"/>
      <c r="SHZ135" s="409"/>
      <c r="SIA135" s="409"/>
      <c r="SIB135" s="409"/>
      <c r="SIC135" s="409"/>
      <c r="SID135" s="409"/>
      <c r="SIE135" s="409"/>
      <c r="SIF135" s="409"/>
      <c r="SIG135" s="409"/>
      <c r="SIH135" s="409"/>
      <c r="SII135" s="409"/>
      <c r="SIJ135" s="409"/>
      <c r="SIK135" s="409"/>
      <c r="SIL135" s="409"/>
      <c r="SIM135" s="409"/>
      <c r="SIN135" s="409"/>
      <c r="SIO135" s="409"/>
      <c r="SIP135" s="409"/>
      <c r="SIQ135" s="409"/>
      <c r="SIR135" s="409"/>
      <c r="SIS135" s="409"/>
      <c r="SIT135" s="409"/>
      <c r="SIU135" s="409"/>
      <c r="SIV135" s="409"/>
      <c r="SIW135" s="409"/>
      <c r="SIX135" s="409"/>
      <c r="SIY135" s="409"/>
      <c r="SIZ135" s="409"/>
      <c r="SJA135" s="409"/>
      <c r="SJB135" s="409"/>
      <c r="SJC135" s="409"/>
      <c r="SJD135" s="409"/>
      <c r="SJE135" s="409"/>
      <c r="SJF135" s="409"/>
      <c r="SJG135" s="409"/>
      <c r="SJH135" s="409"/>
      <c r="SJI135" s="409"/>
      <c r="SJJ135" s="409"/>
      <c r="SJK135" s="409"/>
      <c r="SJL135" s="409"/>
      <c r="SJM135" s="409"/>
      <c r="SJN135" s="409"/>
      <c r="SJO135" s="409"/>
      <c r="SJP135" s="409"/>
      <c r="SJQ135" s="409"/>
      <c r="SJR135" s="409"/>
      <c r="SJS135" s="409"/>
      <c r="SJT135" s="409"/>
      <c r="SJU135" s="409"/>
      <c r="SJV135" s="409"/>
      <c r="SJW135" s="409"/>
      <c r="SJX135" s="409"/>
      <c r="SJY135" s="409"/>
      <c r="SJZ135" s="409"/>
      <c r="SKA135" s="409"/>
      <c r="SKB135" s="409"/>
      <c r="SKC135" s="409"/>
      <c r="SKD135" s="409"/>
      <c r="SKE135" s="409"/>
      <c r="SKF135" s="409"/>
      <c r="SKG135" s="409"/>
      <c r="SKH135" s="409"/>
      <c r="SKI135" s="409"/>
      <c r="SKJ135" s="409"/>
      <c r="SKK135" s="409"/>
      <c r="SKL135" s="409"/>
      <c r="SKM135" s="409"/>
      <c r="SKN135" s="409"/>
      <c r="SKO135" s="409"/>
      <c r="SKP135" s="409"/>
      <c r="SKQ135" s="409"/>
      <c r="SKR135" s="409"/>
      <c r="SKS135" s="409"/>
      <c r="SKT135" s="409"/>
      <c r="SKU135" s="409"/>
      <c r="SKV135" s="409"/>
      <c r="SKW135" s="409"/>
      <c r="SKX135" s="409"/>
      <c r="SKY135" s="409"/>
      <c r="SKZ135" s="409"/>
      <c r="SLA135" s="409"/>
      <c r="SLB135" s="409"/>
      <c r="SLC135" s="409"/>
      <c r="SLD135" s="409"/>
      <c r="SLE135" s="409"/>
      <c r="SLF135" s="409"/>
      <c r="SLG135" s="409"/>
      <c r="SLH135" s="409"/>
      <c r="SLI135" s="409"/>
      <c r="SLJ135" s="409"/>
      <c r="SLK135" s="409"/>
      <c r="SLL135" s="409"/>
      <c r="SLM135" s="409"/>
      <c r="SLN135" s="409"/>
      <c r="SLO135" s="409"/>
      <c r="SLP135" s="409"/>
      <c r="SLQ135" s="409"/>
      <c r="SLR135" s="409"/>
      <c r="SLS135" s="409"/>
      <c r="SLT135" s="409"/>
      <c r="SLU135" s="409"/>
      <c r="SLV135" s="409"/>
      <c r="SLW135" s="409"/>
      <c r="SLX135" s="409"/>
      <c r="SLY135" s="409"/>
      <c r="SLZ135" s="409"/>
      <c r="SMA135" s="409"/>
      <c r="SMB135" s="409"/>
      <c r="SMC135" s="409"/>
      <c r="SMD135" s="409"/>
      <c r="SME135" s="409"/>
      <c r="SMF135" s="409"/>
      <c r="SMG135" s="409"/>
      <c r="SMH135" s="409"/>
      <c r="SMI135" s="409"/>
      <c r="SMJ135" s="409"/>
      <c r="SMK135" s="409"/>
      <c r="SML135" s="409"/>
      <c r="SMM135" s="409"/>
      <c r="SMN135" s="409"/>
      <c r="SMO135" s="409"/>
      <c r="SMP135" s="409"/>
      <c r="SMQ135" s="409"/>
      <c r="SMR135" s="409"/>
      <c r="SMS135" s="409"/>
      <c r="SMT135" s="409"/>
      <c r="SMU135" s="409"/>
      <c r="SMV135" s="409"/>
      <c r="SMW135" s="409"/>
      <c r="SMX135" s="409"/>
      <c r="SMY135" s="409"/>
      <c r="SMZ135" s="409"/>
      <c r="SNA135" s="409"/>
      <c r="SNB135" s="409"/>
      <c r="SNC135" s="409"/>
      <c r="SND135" s="409"/>
      <c r="SNE135" s="409"/>
      <c r="SNF135" s="409"/>
      <c r="SNG135" s="409"/>
      <c r="SNH135" s="409"/>
      <c r="SNI135" s="409"/>
      <c r="SNJ135" s="409"/>
      <c r="SNK135" s="409"/>
      <c r="SNL135" s="409"/>
      <c r="SNM135" s="409"/>
      <c r="SNN135" s="409"/>
      <c r="SNO135" s="409"/>
      <c r="SNP135" s="409"/>
      <c r="SNQ135" s="409"/>
      <c r="SNR135" s="409"/>
      <c r="SNS135" s="409"/>
      <c r="SNT135" s="409"/>
      <c r="SNU135" s="409"/>
      <c r="SNV135" s="409"/>
      <c r="SNW135" s="409"/>
      <c r="SNX135" s="409"/>
      <c r="SNY135" s="409"/>
      <c r="SNZ135" s="409"/>
      <c r="SOA135" s="409"/>
      <c r="SOB135" s="409"/>
      <c r="SOC135" s="409"/>
      <c r="SOD135" s="409"/>
      <c r="SOE135" s="409"/>
      <c r="SOF135" s="409"/>
      <c r="SOG135" s="409"/>
      <c r="SOH135" s="409"/>
      <c r="SOI135" s="409"/>
      <c r="SOJ135" s="409"/>
      <c r="SOK135" s="409"/>
      <c r="SOL135" s="409"/>
      <c r="SOM135" s="409"/>
      <c r="SON135" s="409"/>
      <c r="SOO135" s="409"/>
      <c r="SOP135" s="409"/>
      <c r="SOQ135" s="409"/>
      <c r="SOR135" s="409"/>
      <c r="SOS135" s="409"/>
      <c r="SOT135" s="409"/>
      <c r="SOU135" s="409"/>
      <c r="SOV135" s="409"/>
      <c r="SOW135" s="409"/>
      <c r="SOX135" s="409"/>
      <c r="SOY135" s="409"/>
      <c r="SOZ135" s="409"/>
      <c r="SPA135" s="409"/>
      <c r="SPB135" s="409"/>
      <c r="SPC135" s="409"/>
      <c r="SPD135" s="409"/>
      <c r="SPE135" s="409"/>
      <c r="SPF135" s="409"/>
      <c r="SPG135" s="409"/>
      <c r="SPH135" s="409"/>
      <c r="SPI135" s="409"/>
      <c r="SPJ135" s="409"/>
      <c r="SPK135" s="409"/>
      <c r="SPL135" s="409"/>
      <c r="SPM135" s="409"/>
      <c r="SPN135" s="409"/>
      <c r="SPO135" s="409"/>
      <c r="SPP135" s="409"/>
      <c r="SPQ135" s="409"/>
      <c r="SPR135" s="409"/>
      <c r="SPS135" s="409"/>
      <c r="SPT135" s="409"/>
      <c r="SPU135" s="409"/>
      <c r="SPV135" s="409"/>
      <c r="SPW135" s="409"/>
      <c r="SPX135" s="409"/>
      <c r="SPY135" s="409"/>
      <c r="SPZ135" s="409"/>
      <c r="SQA135" s="409"/>
      <c r="SQB135" s="409"/>
      <c r="SQC135" s="409"/>
      <c r="SQD135" s="409"/>
      <c r="SQE135" s="409"/>
      <c r="SQF135" s="409"/>
      <c r="SQG135" s="409"/>
      <c r="SQH135" s="409"/>
      <c r="SQI135" s="409"/>
      <c r="SQJ135" s="409"/>
      <c r="SQK135" s="409"/>
      <c r="SQL135" s="409"/>
      <c r="SQM135" s="409"/>
      <c r="SQN135" s="409"/>
      <c r="SQO135" s="409"/>
      <c r="SQP135" s="409"/>
      <c r="SQQ135" s="409"/>
      <c r="SQR135" s="409"/>
      <c r="SQS135" s="409"/>
      <c r="SQT135" s="409"/>
      <c r="SQU135" s="409"/>
      <c r="SQV135" s="409"/>
      <c r="SQW135" s="409"/>
      <c r="SQX135" s="409"/>
      <c r="SQY135" s="409"/>
      <c r="SQZ135" s="409"/>
      <c r="SRA135" s="409"/>
      <c r="SRB135" s="409"/>
      <c r="SRC135" s="409"/>
      <c r="SRD135" s="409"/>
      <c r="SRE135" s="409"/>
      <c r="SRF135" s="409"/>
      <c r="SRG135" s="409"/>
      <c r="SRH135" s="409"/>
      <c r="SRI135" s="409"/>
      <c r="SRJ135" s="409"/>
      <c r="SRK135" s="409"/>
      <c r="SRL135" s="409"/>
      <c r="SRM135" s="409"/>
      <c r="SRN135" s="409"/>
      <c r="SRO135" s="409"/>
      <c r="SRP135" s="409"/>
      <c r="SRQ135" s="409"/>
      <c r="SRR135" s="409"/>
      <c r="SRS135" s="409"/>
      <c r="SRT135" s="409"/>
      <c r="SRU135" s="409"/>
      <c r="SRV135" s="409"/>
      <c r="SRW135" s="409"/>
      <c r="SRX135" s="409"/>
      <c r="SRY135" s="409"/>
      <c r="SRZ135" s="409"/>
      <c r="SSA135" s="409"/>
      <c r="SSB135" s="409"/>
      <c r="SSC135" s="409"/>
      <c r="SSD135" s="409"/>
      <c r="SSE135" s="409"/>
      <c r="SSF135" s="409"/>
      <c r="SSG135" s="409"/>
      <c r="SSH135" s="409"/>
      <c r="SSI135" s="409"/>
      <c r="SSJ135" s="409"/>
      <c r="SSK135" s="409"/>
      <c r="SSL135" s="409"/>
      <c r="SSM135" s="409"/>
      <c r="SSN135" s="409"/>
      <c r="SSO135" s="409"/>
      <c r="SSP135" s="409"/>
      <c r="SSQ135" s="409"/>
      <c r="SSR135" s="409"/>
      <c r="SSS135" s="409"/>
      <c r="SST135" s="409"/>
      <c r="SSU135" s="409"/>
      <c r="SSV135" s="409"/>
      <c r="SSW135" s="409"/>
      <c r="SSX135" s="409"/>
      <c r="SSY135" s="409"/>
      <c r="SSZ135" s="409"/>
      <c r="STA135" s="409"/>
      <c r="STB135" s="409"/>
      <c r="STC135" s="409"/>
      <c r="STD135" s="409"/>
      <c r="STE135" s="409"/>
      <c r="STF135" s="409"/>
      <c r="STG135" s="409"/>
      <c r="STH135" s="409"/>
      <c r="STI135" s="409"/>
      <c r="STJ135" s="409"/>
      <c r="STK135" s="409"/>
      <c r="STL135" s="409"/>
      <c r="STM135" s="409"/>
      <c r="STN135" s="409"/>
      <c r="STO135" s="409"/>
      <c r="STP135" s="409"/>
      <c r="STQ135" s="409"/>
      <c r="STR135" s="409"/>
      <c r="STS135" s="409"/>
      <c r="STT135" s="409"/>
      <c r="STU135" s="409"/>
      <c r="STV135" s="409"/>
      <c r="STW135" s="409"/>
      <c r="STX135" s="409"/>
      <c r="STY135" s="409"/>
      <c r="STZ135" s="409"/>
      <c r="SUA135" s="409"/>
      <c r="SUB135" s="409"/>
      <c r="SUC135" s="409"/>
      <c r="SUD135" s="409"/>
      <c r="SUE135" s="409"/>
      <c r="SUF135" s="409"/>
      <c r="SUG135" s="409"/>
      <c r="SUH135" s="409"/>
      <c r="SUI135" s="409"/>
      <c r="SUJ135" s="409"/>
      <c r="SUK135" s="409"/>
      <c r="SUL135" s="409"/>
      <c r="SUM135" s="409"/>
      <c r="SUN135" s="409"/>
      <c r="SUO135" s="409"/>
      <c r="SUP135" s="409"/>
      <c r="SUQ135" s="409"/>
      <c r="SUR135" s="409"/>
      <c r="SUS135" s="409"/>
      <c r="SUT135" s="409"/>
      <c r="SUU135" s="409"/>
      <c r="SUV135" s="409"/>
      <c r="SUW135" s="409"/>
      <c r="SUX135" s="409"/>
      <c r="SUY135" s="409"/>
      <c r="SUZ135" s="409"/>
      <c r="SVA135" s="409"/>
      <c r="SVB135" s="409"/>
      <c r="SVC135" s="409"/>
      <c r="SVD135" s="409"/>
      <c r="SVE135" s="409"/>
      <c r="SVF135" s="409"/>
      <c r="SVG135" s="409"/>
      <c r="SVH135" s="409"/>
      <c r="SVI135" s="409"/>
      <c r="SVJ135" s="409"/>
      <c r="SVK135" s="409"/>
      <c r="SVL135" s="409"/>
      <c r="SVM135" s="409"/>
      <c r="SVN135" s="409"/>
      <c r="SVO135" s="409"/>
      <c r="SVP135" s="409"/>
      <c r="SVQ135" s="409"/>
      <c r="SVR135" s="409"/>
      <c r="SVS135" s="409"/>
      <c r="SVT135" s="409"/>
      <c r="SVU135" s="409"/>
      <c r="SVV135" s="409"/>
      <c r="SVW135" s="409"/>
      <c r="SVX135" s="409"/>
      <c r="SVY135" s="409"/>
      <c r="SVZ135" s="409"/>
      <c r="SWA135" s="409"/>
      <c r="SWB135" s="409"/>
      <c r="SWC135" s="409"/>
      <c r="SWD135" s="409"/>
      <c r="SWE135" s="409"/>
      <c r="SWF135" s="409"/>
      <c r="SWG135" s="409"/>
      <c r="SWH135" s="409"/>
      <c r="SWI135" s="409"/>
      <c r="SWJ135" s="409"/>
      <c r="SWK135" s="409"/>
      <c r="SWL135" s="409"/>
      <c r="SWM135" s="409"/>
      <c r="SWN135" s="409"/>
      <c r="SWO135" s="409"/>
      <c r="SWP135" s="409"/>
      <c r="SWQ135" s="409"/>
      <c r="SWR135" s="409"/>
      <c r="SWS135" s="409"/>
      <c r="SWT135" s="409"/>
      <c r="SWU135" s="409"/>
      <c r="SWV135" s="409"/>
      <c r="SWW135" s="409"/>
      <c r="SWX135" s="409"/>
      <c r="SWY135" s="409"/>
      <c r="SWZ135" s="409"/>
      <c r="SXA135" s="409"/>
      <c r="SXB135" s="409"/>
      <c r="SXC135" s="409"/>
      <c r="SXD135" s="409"/>
      <c r="SXE135" s="409"/>
      <c r="SXF135" s="409"/>
      <c r="SXG135" s="409"/>
      <c r="SXH135" s="409"/>
      <c r="SXI135" s="409"/>
      <c r="SXJ135" s="409"/>
      <c r="SXK135" s="409"/>
      <c r="SXL135" s="409"/>
      <c r="SXM135" s="409"/>
      <c r="SXN135" s="409"/>
      <c r="SXO135" s="409"/>
      <c r="SXP135" s="409"/>
      <c r="SXQ135" s="409"/>
      <c r="SXR135" s="409"/>
      <c r="SXS135" s="409"/>
      <c r="SXT135" s="409"/>
      <c r="SXU135" s="409"/>
      <c r="SXV135" s="409"/>
      <c r="SXW135" s="409"/>
      <c r="SXX135" s="409"/>
      <c r="SXY135" s="409"/>
      <c r="SXZ135" s="409"/>
      <c r="SYA135" s="409"/>
      <c r="SYB135" s="409"/>
      <c r="SYC135" s="409"/>
      <c r="SYD135" s="409"/>
      <c r="SYE135" s="409"/>
      <c r="SYF135" s="409"/>
      <c r="SYG135" s="409"/>
      <c r="SYH135" s="409"/>
      <c r="SYI135" s="409"/>
      <c r="SYJ135" s="409"/>
      <c r="SYK135" s="409"/>
      <c r="SYL135" s="409"/>
      <c r="SYM135" s="409"/>
      <c r="SYN135" s="409"/>
      <c r="SYO135" s="409"/>
      <c r="SYP135" s="409"/>
      <c r="SYQ135" s="409"/>
      <c r="SYR135" s="409"/>
      <c r="SYS135" s="409"/>
      <c r="SYT135" s="409"/>
      <c r="SYU135" s="409"/>
      <c r="SYV135" s="409"/>
      <c r="SYW135" s="409"/>
      <c r="SYX135" s="409"/>
      <c r="SYY135" s="409"/>
      <c r="SYZ135" s="409"/>
      <c r="SZA135" s="409"/>
      <c r="SZB135" s="409"/>
      <c r="SZC135" s="409"/>
      <c r="SZD135" s="409"/>
      <c r="SZE135" s="409"/>
      <c r="SZF135" s="409"/>
      <c r="SZG135" s="409"/>
      <c r="SZH135" s="409"/>
      <c r="SZI135" s="409"/>
      <c r="SZJ135" s="409"/>
      <c r="SZK135" s="409"/>
      <c r="SZL135" s="409"/>
      <c r="SZM135" s="409"/>
      <c r="SZN135" s="409"/>
      <c r="SZO135" s="409"/>
      <c r="SZP135" s="409"/>
      <c r="SZQ135" s="409"/>
      <c r="SZR135" s="409"/>
      <c r="SZS135" s="409"/>
      <c r="SZT135" s="409"/>
      <c r="SZU135" s="409"/>
      <c r="SZV135" s="409"/>
      <c r="SZW135" s="409"/>
      <c r="SZX135" s="409"/>
      <c r="SZY135" s="409"/>
      <c r="SZZ135" s="409"/>
      <c r="TAA135" s="409"/>
      <c r="TAB135" s="409"/>
      <c r="TAC135" s="409"/>
      <c r="TAD135" s="409"/>
      <c r="TAE135" s="409"/>
      <c r="TAF135" s="409"/>
      <c r="TAG135" s="409"/>
      <c r="TAH135" s="409"/>
      <c r="TAI135" s="409"/>
      <c r="TAJ135" s="409"/>
      <c r="TAK135" s="409"/>
      <c r="TAL135" s="409"/>
      <c r="TAM135" s="409"/>
      <c r="TAN135" s="409"/>
      <c r="TAO135" s="409"/>
      <c r="TAP135" s="409"/>
      <c r="TAQ135" s="409"/>
      <c r="TAR135" s="409"/>
      <c r="TAS135" s="409"/>
      <c r="TAT135" s="409"/>
      <c r="TAU135" s="409"/>
      <c r="TAV135" s="409"/>
      <c r="TAW135" s="409"/>
      <c r="TAX135" s="409"/>
      <c r="TAY135" s="409"/>
      <c r="TAZ135" s="409"/>
      <c r="TBA135" s="409"/>
      <c r="TBB135" s="409"/>
      <c r="TBC135" s="409"/>
      <c r="TBD135" s="409"/>
      <c r="TBE135" s="409"/>
      <c r="TBF135" s="409"/>
      <c r="TBG135" s="409"/>
      <c r="TBH135" s="409"/>
      <c r="TBI135" s="409"/>
      <c r="TBJ135" s="409"/>
      <c r="TBK135" s="409"/>
      <c r="TBL135" s="409"/>
      <c r="TBM135" s="409"/>
      <c r="TBN135" s="409"/>
      <c r="TBO135" s="409"/>
      <c r="TBP135" s="409"/>
      <c r="TBQ135" s="409"/>
      <c r="TBR135" s="409"/>
      <c r="TBS135" s="409"/>
      <c r="TBT135" s="409"/>
      <c r="TBU135" s="409"/>
      <c r="TBV135" s="409"/>
      <c r="TBW135" s="409"/>
      <c r="TBX135" s="409"/>
      <c r="TBY135" s="409"/>
      <c r="TBZ135" s="409"/>
      <c r="TCA135" s="409"/>
      <c r="TCB135" s="409"/>
      <c r="TCC135" s="409"/>
      <c r="TCD135" s="409"/>
      <c r="TCE135" s="409"/>
      <c r="TCF135" s="409"/>
      <c r="TCG135" s="409"/>
      <c r="TCH135" s="409"/>
      <c r="TCI135" s="409"/>
      <c r="TCJ135" s="409"/>
      <c r="TCK135" s="409"/>
      <c r="TCL135" s="409"/>
      <c r="TCM135" s="409"/>
      <c r="TCN135" s="409"/>
      <c r="TCO135" s="409"/>
      <c r="TCP135" s="409"/>
      <c r="TCQ135" s="409"/>
      <c r="TCR135" s="409"/>
      <c r="TCS135" s="409"/>
      <c r="TCT135" s="409"/>
      <c r="TCU135" s="409"/>
      <c r="TCV135" s="409"/>
      <c r="TCW135" s="409"/>
      <c r="TCX135" s="409"/>
      <c r="TCY135" s="409"/>
      <c r="TCZ135" s="409"/>
      <c r="TDA135" s="409"/>
      <c r="TDB135" s="409"/>
      <c r="TDC135" s="409"/>
      <c r="TDD135" s="409"/>
      <c r="TDE135" s="409"/>
      <c r="TDF135" s="409"/>
      <c r="TDG135" s="409"/>
      <c r="TDH135" s="409"/>
      <c r="TDI135" s="409"/>
      <c r="TDJ135" s="409"/>
      <c r="TDK135" s="409"/>
      <c r="TDL135" s="409"/>
      <c r="TDM135" s="409"/>
      <c r="TDN135" s="409"/>
      <c r="TDO135" s="409"/>
      <c r="TDP135" s="409"/>
      <c r="TDQ135" s="409"/>
      <c r="TDR135" s="409"/>
      <c r="TDS135" s="409"/>
      <c r="TDT135" s="409"/>
      <c r="TDU135" s="409"/>
      <c r="TDV135" s="409"/>
      <c r="TDW135" s="409"/>
      <c r="TDX135" s="409"/>
      <c r="TDY135" s="409"/>
      <c r="TDZ135" s="409"/>
      <c r="TEA135" s="409"/>
      <c r="TEB135" s="409"/>
      <c r="TEC135" s="409"/>
      <c r="TED135" s="409"/>
      <c r="TEE135" s="409"/>
      <c r="TEF135" s="409"/>
      <c r="TEG135" s="409"/>
      <c r="TEH135" s="409"/>
      <c r="TEI135" s="409"/>
      <c r="TEJ135" s="409"/>
      <c r="TEK135" s="409"/>
      <c r="TEL135" s="409"/>
      <c r="TEM135" s="409"/>
      <c r="TEN135" s="409"/>
      <c r="TEO135" s="409"/>
      <c r="TEP135" s="409"/>
      <c r="TEQ135" s="409"/>
      <c r="TER135" s="409"/>
      <c r="TES135" s="409"/>
      <c r="TET135" s="409"/>
      <c r="TEU135" s="409"/>
      <c r="TEV135" s="409"/>
      <c r="TEW135" s="409"/>
      <c r="TEX135" s="409"/>
      <c r="TEY135" s="409"/>
      <c r="TEZ135" s="409"/>
      <c r="TFA135" s="409"/>
      <c r="TFB135" s="409"/>
      <c r="TFC135" s="409"/>
      <c r="TFD135" s="409"/>
      <c r="TFE135" s="409"/>
      <c r="TFF135" s="409"/>
      <c r="TFG135" s="409"/>
      <c r="TFH135" s="409"/>
      <c r="TFI135" s="409"/>
      <c r="TFJ135" s="409"/>
      <c r="TFK135" s="409"/>
      <c r="TFL135" s="409"/>
      <c r="TFM135" s="409"/>
      <c r="TFN135" s="409"/>
      <c r="TFO135" s="409"/>
      <c r="TFP135" s="409"/>
      <c r="TFQ135" s="409"/>
      <c r="TFR135" s="409"/>
      <c r="TFS135" s="409"/>
      <c r="TFT135" s="409"/>
      <c r="TFU135" s="409"/>
      <c r="TFV135" s="409"/>
      <c r="TFW135" s="409"/>
      <c r="TFX135" s="409"/>
      <c r="TFY135" s="409"/>
      <c r="TFZ135" s="409"/>
      <c r="TGA135" s="409"/>
      <c r="TGB135" s="409"/>
      <c r="TGC135" s="409"/>
      <c r="TGD135" s="409"/>
      <c r="TGE135" s="409"/>
      <c r="TGF135" s="409"/>
      <c r="TGG135" s="409"/>
      <c r="TGH135" s="409"/>
      <c r="TGI135" s="409"/>
      <c r="TGJ135" s="409"/>
      <c r="TGK135" s="409"/>
      <c r="TGL135" s="409"/>
      <c r="TGM135" s="409"/>
      <c r="TGN135" s="409"/>
      <c r="TGO135" s="409"/>
      <c r="TGP135" s="409"/>
      <c r="TGQ135" s="409"/>
      <c r="TGR135" s="409"/>
      <c r="TGS135" s="409"/>
      <c r="TGT135" s="409"/>
      <c r="TGU135" s="409"/>
      <c r="TGV135" s="409"/>
      <c r="TGW135" s="409"/>
      <c r="TGX135" s="409"/>
      <c r="TGY135" s="409"/>
      <c r="TGZ135" s="409"/>
      <c r="THA135" s="409"/>
      <c r="THB135" s="409"/>
      <c r="THC135" s="409"/>
      <c r="THD135" s="409"/>
      <c r="THE135" s="409"/>
      <c r="THF135" s="409"/>
      <c r="THG135" s="409"/>
      <c r="THH135" s="409"/>
      <c r="THI135" s="409"/>
      <c r="THJ135" s="409"/>
      <c r="THK135" s="409"/>
      <c r="THL135" s="409"/>
      <c r="THM135" s="409"/>
      <c r="THN135" s="409"/>
      <c r="THO135" s="409"/>
      <c r="THP135" s="409"/>
      <c r="THQ135" s="409"/>
      <c r="THR135" s="409"/>
      <c r="THS135" s="409"/>
      <c r="THT135" s="409"/>
      <c r="THU135" s="409"/>
      <c r="THV135" s="409"/>
      <c r="THW135" s="409"/>
      <c r="THX135" s="409"/>
      <c r="THY135" s="409"/>
      <c r="THZ135" s="409"/>
      <c r="TIA135" s="409"/>
      <c r="TIB135" s="409"/>
      <c r="TIC135" s="409"/>
      <c r="TID135" s="409"/>
      <c r="TIE135" s="409"/>
      <c r="TIF135" s="409"/>
      <c r="TIG135" s="409"/>
      <c r="TIH135" s="409"/>
      <c r="TII135" s="409"/>
      <c r="TIJ135" s="409"/>
      <c r="TIK135" s="409"/>
      <c r="TIL135" s="409"/>
      <c r="TIM135" s="409"/>
      <c r="TIN135" s="409"/>
      <c r="TIO135" s="409"/>
      <c r="TIP135" s="409"/>
      <c r="TIQ135" s="409"/>
      <c r="TIR135" s="409"/>
      <c r="TIS135" s="409"/>
      <c r="TIT135" s="409"/>
      <c r="TIU135" s="409"/>
      <c r="TIV135" s="409"/>
      <c r="TIW135" s="409"/>
      <c r="TIX135" s="409"/>
      <c r="TIY135" s="409"/>
      <c r="TIZ135" s="409"/>
      <c r="TJA135" s="409"/>
      <c r="TJB135" s="409"/>
      <c r="TJC135" s="409"/>
      <c r="TJD135" s="409"/>
      <c r="TJE135" s="409"/>
      <c r="TJF135" s="409"/>
      <c r="TJG135" s="409"/>
      <c r="TJH135" s="409"/>
      <c r="TJI135" s="409"/>
      <c r="TJJ135" s="409"/>
      <c r="TJK135" s="409"/>
      <c r="TJL135" s="409"/>
      <c r="TJM135" s="409"/>
      <c r="TJN135" s="409"/>
      <c r="TJO135" s="409"/>
      <c r="TJP135" s="409"/>
      <c r="TJQ135" s="409"/>
      <c r="TJR135" s="409"/>
      <c r="TJS135" s="409"/>
      <c r="TJT135" s="409"/>
      <c r="TJU135" s="409"/>
      <c r="TJV135" s="409"/>
      <c r="TJW135" s="409"/>
      <c r="TJX135" s="409"/>
      <c r="TJY135" s="409"/>
      <c r="TJZ135" s="409"/>
      <c r="TKA135" s="409"/>
      <c r="TKB135" s="409"/>
      <c r="TKC135" s="409"/>
      <c r="TKD135" s="409"/>
      <c r="TKE135" s="409"/>
      <c r="TKF135" s="409"/>
      <c r="TKG135" s="409"/>
      <c r="TKH135" s="409"/>
      <c r="TKI135" s="409"/>
      <c r="TKJ135" s="409"/>
      <c r="TKK135" s="409"/>
      <c r="TKL135" s="409"/>
      <c r="TKM135" s="409"/>
      <c r="TKN135" s="409"/>
      <c r="TKO135" s="409"/>
      <c r="TKP135" s="409"/>
      <c r="TKQ135" s="409"/>
      <c r="TKR135" s="409"/>
      <c r="TKS135" s="409"/>
      <c r="TKT135" s="409"/>
      <c r="TKU135" s="409"/>
      <c r="TKV135" s="409"/>
      <c r="TKW135" s="409"/>
      <c r="TKX135" s="409"/>
      <c r="TKY135" s="409"/>
      <c r="TKZ135" s="409"/>
      <c r="TLA135" s="409"/>
      <c r="TLB135" s="409"/>
      <c r="TLC135" s="409"/>
      <c r="TLD135" s="409"/>
      <c r="TLE135" s="409"/>
      <c r="TLF135" s="409"/>
      <c r="TLG135" s="409"/>
      <c r="TLH135" s="409"/>
      <c r="TLI135" s="409"/>
      <c r="TLJ135" s="409"/>
      <c r="TLK135" s="409"/>
      <c r="TLL135" s="409"/>
      <c r="TLM135" s="409"/>
      <c r="TLN135" s="409"/>
      <c r="TLO135" s="409"/>
      <c r="TLP135" s="409"/>
      <c r="TLQ135" s="409"/>
      <c r="TLR135" s="409"/>
      <c r="TLS135" s="409"/>
      <c r="TLT135" s="409"/>
      <c r="TLU135" s="409"/>
      <c r="TLV135" s="409"/>
      <c r="TLW135" s="409"/>
      <c r="TLX135" s="409"/>
      <c r="TLY135" s="409"/>
      <c r="TLZ135" s="409"/>
      <c r="TMA135" s="409"/>
      <c r="TMB135" s="409"/>
      <c r="TMC135" s="409"/>
      <c r="TMD135" s="409"/>
      <c r="TME135" s="409"/>
      <c r="TMF135" s="409"/>
      <c r="TMG135" s="409"/>
      <c r="TMH135" s="409"/>
      <c r="TMI135" s="409"/>
      <c r="TMJ135" s="409"/>
      <c r="TMK135" s="409"/>
      <c r="TML135" s="409"/>
      <c r="TMM135" s="409"/>
      <c r="TMN135" s="409"/>
      <c r="TMO135" s="409"/>
      <c r="TMP135" s="409"/>
      <c r="TMQ135" s="409"/>
      <c r="TMR135" s="409"/>
      <c r="TMS135" s="409"/>
      <c r="TMT135" s="409"/>
      <c r="TMU135" s="409"/>
      <c r="TMV135" s="409"/>
      <c r="TMW135" s="409"/>
      <c r="TMX135" s="409"/>
      <c r="TMY135" s="409"/>
      <c r="TMZ135" s="409"/>
      <c r="TNA135" s="409"/>
      <c r="TNB135" s="409"/>
      <c r="TNC135" s="409"/>
      <c r="TND135" s="409"/>
      <c r="TNE135" s="409"/>
      <c r="TNF135" s="409"/>
      <c r="TNG135" s="409"/>
      <c r="TNH135" s="409"/>
      <c r="TNI135" s="409"/>
      <c r="TNJ135" s="409"/>
      <c r="TNK135" s="409"/>
      <c r="TNL135" s="409"/>
      <c r="TNM135" s="409"/>
      <c r="TNN135" s="409"/>
      <c r="TNO135" s="409"/>
      <c r="TNP135" s="409"/>
      <c r="TNQ135" s="409"/>
      <c r="TNR135" s="409"/>
      <c r="TNS135" s="409"/>
      <c r="TNT135" s="409"/>
      <c r="TNU135" s="409"/>
      <c r="TNV135" s="409"/>
      <c r="TNW135" s="409"/>
      <c r="TNX135" s="409"/>
      <c r="TNY135" s="409"/>
      <c r="TNZ135" s="409"/>
      <c r="TOA135" s="409"/>
      <c r="TOB135" s="409"/>
      <c r="TOC135" s="409"/>
      <c r="TOD135" s="409"/>
      <c r="TOE135" s="409"/>
      <c r="TOF135" s="409"/>
      <c r="TOG135" s="409"/>
      <c r="TOH135" s="409"/>
      <c r="TOI135" s="409"/>
      <c r="TOJ135" s="409"/>
      <c r="TOK135" s="409"/>
      <c r="TOL135" s="409"/>
      <c r="TOM135" s="409"/>
      <c r="TON135" s="409"/>
      <c r="TOO135" s="409"/>
      <c r="TOP135" s="409"/>
      <c r="TOQ135" s="409"/>
      <c r="TOR135" s="409"/>
      <c r="TOS135" s="409"/>
      <c r="TOT135" s="409"/>
      <c r="TOU135" s="409"/>
      <c r="TOV135" s="409"/>
      <c r="TOW135" s="409"/>
      <c r="TOX135" s="409"/>
      <c r="TOY135" s="409"/>
      <c r="TOZ135" s="409"/>
      <c r="TPA135" s="409"/>
      <c r="TPB135" s="409"/>
      <c r="TPC135" s="409"/>
      <c r="TPD135" s="409"/>
      <c r="TPE135" s="409"/>
      <c r="TPF135" s="409"/>
      <c r="TPG135" s="409"/>
      <c r="TPH135" s="409"/>
      <c r="TPI135" s="409"/>
      <c r="TPJ135" s="409"/>
      <c r="TPK135" s="409"/>
      <c r="TPL135" s="409"/>
      <c r="TPM135" s="409"/>
      <c r="TPN135" s="409"/>
      <c r="TPO135" s="409"/>
      <c r="TPP135" s="409"/>
      <c r="TPQ135" s="409"/>
      <c r="TPR135" s="409"/>
      <c r="TPS135" s="409"/>
      <c r="TPT135" s="409"/>
      <c r="TPU135" s="409"/>
      <c r="TPV135" s="409"/>
      <c r="TPW135" s="409"/>
      <c r="TPX135" s="409"/>
      <c r="TPY135" s="409"/>
      <c r="TPZ135" s="409"/>
      <c r="TQA135" s="409"/>
      <c r="TQB135" s="409"/>
      <c r="TQC135" s="409"/>
      <c r="TQD135" s="409"/>
      <c r="TQE135" s="409"/>
      <c r="TQF135" s="409"/>
      <c r="TQG135" s="409"/>
      <c r="TQH135" s="409"/>
      <c r="TQI135" s="409"/>
      <c r="TQJ135" s="409"/>
      <c r="TQK135" s="409"/>
      <c r="TQL135" s="409"/>
      <c r="TQM135" s="409"/>
      <c r="TQN135" s="409"/>
      <c r="TQO135" s="409"/>
      <c r="TQP135" s="409"/>
      <c r="TQQ135" s="409"/>
      <c r="TQR135" s="409"/>
      <c r="TQS135" s="409"/>
      <c r="TQT135" s="409"/>
      <c r="TQU135" s="409"/>
      <c r="TQV135" s="409"/>
      <c r="TQW135" s="409"/>
      <c r="TQX135" s="409"/>
      <c r="TQY135" s="409"/>
      <c r="TQZ135" s="409"/>
      <c r="TRA135" s="409"/>
      <c r="TRB135" s="409"/>
      <c r="TRC135" s="409"/>
      <c r="TRD135" s="409"/>
      <c r="TRE135" s="409"/>
      <c r="TRF135" s="409"/>
      <c r="TRG135" s="409"/>
      <c r="TRH135" s="409"/>
      <c r="TRI135" s="409"/>
      <c r="TRJ135" s="409"/>
      <c r="TRK135" s="409"/>
      <c r="TRL135" s="409"/>
      <c r="TRM135" s="409"/>
      <c r="TRN135" s="409"/>
      <c r="TRO135" s="409"/>
      <c r="TRP135" s="409"/>
      <c r="TRQ135" s="409"/>
      <c r="TRR135" s="409"/>
      <c r="TRS135" s="409"/>
      <c r="TRT135" s="409"/>
      <c r="TRU135" s="409"/>
      <c r="TRV135" s="409"/>
      <c r="TRW135" s="409"/>
      <c r="TRX135" s="409"/>
      <c r="TRY135" s="409"/>
      <c r="TRZ135" s="409"/>
      <c r="TSA135" s="409"/>
      <c r="TSB135" s="409"/>
      <c r="TSC135" s="409"/>
      <c r="TSD135" s="409"/>
      <c r="TSE135" s="409"/>
      <c r="TSF135" s="409"/>
      <c r="TSG135" s="409"/>
      <c r="TSH135" s="409"/>
      <c r="TSI135" s="409"/>
      <c r="TSJ135" s="409"/>
      <c r="TSK135" s="409"/>
      <c r="TSL135" s="409"/>
      <c r="TSM135" s="409"/>
      <c r="TSN135" s="409"/>
      <c r="TSO135" s="409"/>
      <c r="TSP135" s="409"/>
      <c r="TSQ135" s="409"/>
      <c r="TSR135" s="409"/>
      <c r="TSS135" s="409"/>
      <c r="TST135" s="409"/>
      <c r="TSU135" s="409"/>
      <c r="TSV135" s="409"/>
      <c r="TSW135" s="409"/>
      <c r="TSX135" s="409"/>
      <c r="TSY135" s="409"/>
      <c r="TSZ135" s="409"/>
      <c r="TTA135" s="409"/>
      <c r="TTB135" s="409"/>
      <c r="TTC135" s="409"/>
      <c r="TTD135" s="409"/>
      <c r="TTE135" s="409"/>
      <c r="TTF135" s="409"/>
      <c r="TTG135" s="409"/>
      <c r="TTH135" s="409"/>
      <c r="TTI135" s="409"/>
      <c r="TTJ135" s="409"/>
      <c r="TTK135" s="409"/>
      <c r="TTL135" s="409"/>
      <c r="TTM135" s="409"/>
      <c r="TTN135" s="409"/>
      <c r="TTO135" s="409"/>
      <c r="TTP135" s="409"/>
      <c r="TTQ135" s="409"/>
      <c r="TTR135" s="409"/>
      <c r="TTS135" s="409"/>
      <c r="TTT135" s="409"/>
      <c r="TTU135" s="409"/>
      <c r="TTV135" s="409"/>
      <c r="TTW135" s="409"/>
      <c r="TTX135" s="409"/>
      <c r="TTY135" s="409"/>
      <c r="TTZ135" s="409"/>
      <c r="TUA135" s="409"/>
      <c r="TUB135" s="409"/>
      <c r="TUC135" s="409"/>
      <c r="TUD135" s="409"/>
      <c r="TUE135" s="409"/>
      <c r="TUF135" s="409"/>
      <c r="TUG135" s="409"/>
      <c r="TUH135" s="409"/>
      <c r="TUI135" s="409"/>
      <c r="TUJ135" s="409"/>
      <c r="TUK135" s="409"/>
      <c r="TUL135" s="409"/>
      <c r="TUM135" s="409"/>
      <c r="TUN135" s="409"/>
      <c r="TUO135" s="409"/>
      <c r="TUP135" s="409"/>
      <c r="TUQ135" s="409"/>
      <c r="TUR135" s="409"/>
      <c r="TUS135" s="409"/>
      <c r="TUT135" s="409"/>
      <c r="TUU135" s="409"/>
      <c r="TUV135" s="409"/>
      <c r="TUW135" s="409"/>
      <c r="TUX135" s="409"/>
      <c r="TUY135" s="409"/>
      <c r="TUZ135" s="409"/>
      <c r="TVA135" s="409"/>
      <c r="TVB135" s="409"/>
      <c r="TVC135" s="409"/>
      <c r="TVD135" s="409"/>
      <c r="TVE135" s="409"/>
      <c r="TVF135" s="409"/>
      <c r="TVG135" s="409"/>
      <c r="TVH135" s="409"/>
      <c r="TVI135" s="409"/>
      <c r="TVJ135" s="409"/>
      <c r="TVK135" s="409"/>
      <c r="TVL135" s="409"/>
      <c r="TVM135" s="409"/>
      <c r="TVN135" s="409"/>
      <c r="TVO135" s="409"/>
      <c r="TVP135" s="409"/>
      <c r="TVQ135" s="409"/>
      <c r="TVR135" s="409"/>
      <c r="TVS135" s="409"/>
      <c r="TVT135" s="409"/>
      <c r="TVU135" s="409"/>
      <c r="TVV135" s="409"/>
      <c r="TVW135" s="409"/>
      <c r="TVX135" s="409"/>
      <c r="TVY135" s="409"/>
      <c r="TVZ135" s="409"/>
      <c r="TWA135" s="409"/>
      <c r="TWB135" s="409"/>
      <c r="TWC135" s="409"/>
      <c r="TWD135" s="409"/>
      <c r="TWE135" s="409"/>
      <c r="TWF135" s="409"/>
      <c r="TWG135" s="409"/>
      <c r="TWH135" s="409"/>
      <c r="TWI135" s="409"/>
      <c r="TWJ135" s="409"/>
      <c r="TWK135" s="409"/>
      <c r="TWL135" s="409"/>
      <c r="TWM135" s="409"/>
      <c r="TWN135" s="409"/>
      <c r="TWO135" s="409"/>
      <c r="TWP135" s="409"/>
      <c r="TWQ135" s="409"/>
      <c r="TWR135" s="409"/>
      <c r="TWS135" s="409"/>
      <c r="TWT135" s="409"/>
      <c r="TWU135" s="409"/>
      <c r="TWV135" s="409"/>
      <c r="TWW135" s="409"/>
      <c r="TWX135" s="409"/>
      <c r="TWY135" s="409"/>
      <c r="TWZ135" s="409"/>
      <c r="TXA135" s="409"/>
      <c r="TXB135" s="409"/>
      <c r="TXC135" s="409"/>
      <c r="TXD135" s="409"/>
      <c r="TXE135" s="409"/>
      <c r="TXF135" s="409"/>
      <c r="TXG135" s="409"/>
      <c r="TXH135" s="409"/>
      <c r="TXI135" s="409"/>
      <c r="TXJ135" s="409"/>
      <c r="TXK135" s="409"/>
      <c r="TXL135" s="409"/>
      <c r="TXM135" s="409"/>
      <c r="TXN135" s="409"/>
      <c r="TXO135" s="409"/>
      <c r="TXP135" s="409"/>
      <c r="TXQ135" s="409"/>
      <c r="TXR135" s="409"/>
      <c r="TXS135" s="409"/>
      <c r="TXT135" s="409"/>
      <c r="TXU135" s="409"/>
      <c r="TXV135" s="409"/>
      <c r="TXW135" s="409"/>
      <c r="TXX135" s="409"/>
      <c r="TXY135" s="409"/>
      <c r="TXZ135" s="409"/>
      <c r="TYA135" s="409"/>
      <c r="TYB135" s="409"/>
      <c r="TYC135" s="409"/>
      <c r="TYD135" s="409"/>
      <c r="TYE135" s="409"/>
      <c r="TYF135" s="409"/>
      <c r="TYG135" s="409"/>
      <c r="TYH135" s="409"/>
      <c r="TYI135" s="409"/>
      <c r="TYJ135" s="409"/>
      <c r="TYK135" s="409"/>
      <c r="TYL135" s="409"/>
      <c r="TYM135" s="409"/>
      <c r="TYN135" s="409"/>
      <c r="TYO135" s="409"/>
      <c r="TYP135" s="409"/>
      <c r="TYQ135" s="409"/>
      <c r="TYR135" s="409"/>
      <c r="TYS135" s="409"/>
      <c r="TYT135" s="409"/>
      <c r="TYU135" s="409"/>
      <c r="TYV135" s="409"/>
      <c r="TYW135" s="409"/>
      <c r="TYX135" s="409"/>
      <c r="TYY135" s="409"/>
      <c r="TYZ135" s="409"/>
      <c r="TZA135" s="409"/>
      <c r="TZB135" s="409"/>
      <c r="TZC135" s="409"/>
      <c r="TZD135" s="409"/>
      <c r="TZE135" s="409"/>
      <c r="TZF135" s="409"/>
      <c r="TZG135" s="409"/>
      <c r="TZH135" s="409"/>
      <c r="TZI135" s="409"/>
      <c r="TZJ135" s="409"/>
      <c r="TZK135" s="409"/>
      <c r="TZL135" s="409"/>
      <c r="TZM135" s="409"/>
      <c r="TZN135" s="409"/>
      <c r="TZO135" s="409"/>
      <c r="TZP135" s="409"/>
      <c r="TZQ135" s="409"/>
      <c r="TZR135" s="409"/>
      <c r="TZS135" s="409"/>
      <c r="TZT135" s="409"/>
      <c r="TZU135" s="409"/>
      <c r="TZV135" s="409"/>
      <c r="TZW135" s="409"/>
      <c r="TZX135" s="409"/>
      <c r="TZY135" s="409"/>
      <c r="TZZ135" s="409"/>
      <c r="UAA135" s="409"/>
      <c r="UAB135" s="409"/>
      <c r="UAC135" s="409"/>
      <c r="UAD135" s="409"/>
      <c r="UAE135" s="409"/>
      <c r="UAF135" s="409"/>
      <c r="UAG135" s="409"/>
      <c r="UAH135" s="409"/>
      <c r="UAI135" s="409"/>
      <c r="UAJ135" s="409"/>
      <c r="UAK135" s="409"/>
      <c r="UAL135" s="409"/>
      <c r="UAM135" s="409"/>
      <c r="UAN135" s="409"/>
      <c r="UAO135" s="409"/>
      <c r="UAP135" s="409"/>
      <c r="UAQ135" s="409"/>
      <c r="UAR135" s="409"/>
      <c r="UAS135" s="409"/>
      <c r="UAT135" s="409"/>
      <c r="UAU135" s="409"/>
      <c r="UAV135" s="409"/>
      <c r="UAW135" s="409"/>
      <c r="UAX135" s="409"/>
      <c r="UAY135" s="409"/>
      <c r="UAZ135" s="409"/>
      <c r="UBA135" s="409"/>
      <c r="UBB135" s="409"/>
      <c r="UBC135" s="409"/>
      <c r="UBD135" s="409"/>
      <c r="UBE135" s="409"/>
      <c r="UBF135" s="409"/>
      <c r="UBG135" s="409"/>
      <c r="UBH135" s="409"/>
      <c r="UBI135" s="409"/>
      <c r="UBJ135" s="409"/>
      <c r="UBK135" s="409"/>
      <c r="UBL135" s="409"/>
      <c r="UBM135" s="409"/>
      <c r="UBN135" s="409"/>
      <c r="UBO135" s="409"/>
      <c r="UBP135" s="409"/>
      <c r="UBQ135" s="409"/>
      <c r="UBR135" s="409"/>
      <c r="UBS135" s="409"/>
      <c r="UBT135" s="409"/>
      <c r="UBU135" s="409"/>
      <c r="UBV135" s="409"/>
      <c r="UBW135" s="409"/>
      <c r="UBX135" s="409"/>
      <c r="UBY135" s="409"/>
      <c r="UBZ135" s="409"/>
      <c r="UCA135" s="409"/>
      <c r="UCB135" s="409"/>
      <c r="UCC135" s="409"/>
      <c r="UCD135" s="409"/>
      <c r="UCE135" s="409"/>
      <c r="UCF135" s="409"/>
      <c r="UCG135" s="409"/>
      <c r="UCH135" s="409"/>
      <c r="UCI135" s="409"/>
      <c r="UCJ135" s="409"/>
      <c r="UCK135" s="409"/>
      <c r="UCL135" s="409"/>
      <c r="UCM135" s="409"/>
      <c r="UCN135" s="409"/>
      <c r="UCO135" s="409"/>
      <c r="UCP135" s="409"/>
      <c r="UCQ135" s="409"/>
      <c r="UCR135" s="409"/>
      <c r="UCS135" s="409"/>
      <c r="UCT135" s="409"/>
      <c r="UCU135" s="409"/>
      <c r="UCV135" s="409"/>
      <c r="UCW135" s="409"/>
      <c r="UCX135" s="409"/>
      <c r="UCY135" s="409"/>
      <c r="UCZ135" s="409"/>
      <c r="UDA135" s="409"/>
      <c r="UDB135" s="409"/>
      <c r="UDC135" s="409"/>
      <c r="UDD135" s="409"/>
      <c r="UDE135" s="409"/>
      <c r="UDF135" s="409"/>
      <c r="UDG135" s="409"/>
      <c r="UDH135" s="409"/>
      <c r="UDI135" s="409"/>
      <c r="UDJ135" s="409"/>
      <c r="UDK135" s="409"/>
      <c r="UDL135" s="409"/>
      <c r="UDM135" s="409"/>
      <c r="UDN135" s="409"/>
      <c r="UDO135" s="409"/>
      <c r="UDP135" s="409"/>
      <c r="UDQ135" s="409"/>
      <c r="UDR135" s="409"/>
      <c r="UDS135" s="409"/>
      <c r="UDT135" s="409"/>
      <c r="UDU135" s="409"/>
      <c r="UDV135" s="409"/>
      <c r="UDW135" s="409"/>
      <c r="UDX135" s="409"/>
      <c r="UDY135" s="409"/>
      <c r="UDZ135" s="409"/>
      <c r="UEA135" s="409"/>
      <c r="UEB135" s="409"/>
      <c r="UEC135" s="409"/>
      <c r="UED135" s="409"/>
      <c r="UEE135" s="409"/>
      <c r="UEF135" s="409"/>
      <c r="UEG135" s="409"/>
      <c r="UEH135" s="409"/>
      <c r="UEI135" s="409"/>
      <c r="UEJ135" s="409"/>
      <c r="UEK135" s="409"/>
      <c r="UEL135" s="409"/>
      <c r="UEM135" s="409"/>
      <c r="UEN135" s="409"/>
      <c r="UEO135" s="409"/>
      <c r="UEP135" s="409"/>
      <c r="UEQ135" s="409"/>
      <c r="UER135" s="409"/>
      <c r="UES135" s="409"/>
      <c r="UET135" s="409"/>
      <c r="UEU135" s="409"/>
      <c r="UEV135" s="409"/>
      <c r="UEW135" s="409"/>
      <c r="UEX135" s="409"/>
      <c r="UEY135" s="409"/>
      <c r="UEZ135" s="409"/>
      <c r="UFA135" s="409"/>
      <c r="UFB135" s="409"/>
      <c r="UFC135" s="409"/>
      <c r="UFD135" s="409"/>
      <c r="UFE135" s="409"/>
      <c r="UFF135" s="409"/>
      <c r="UFG135" s="409"/>
      <c r="UFH135" s="409"/>
      <c r="UFI135" s="409"/>
      <c r="UFJ135" s="409"/>
      <c r="UFK135" s="409"/>
      <c r="UFL135" s="409"/>
      <c r="UFM135" s="409"/>
      <c r="UFN135" s="409"/>
      <c r="UFO135" s="409"/>
      <c r="UFP135" s="409"/>
      <c r="UFQ135" s="409"/>
      <c r="UFR135" s="409"/>
      <c r="UFS135" s="409"/>
      <c r="UFT135" s="409"/>
      <c r="UFU135" s="409"/>
      <c r="UFV135" s="409"/>
      <c r="UFW135" s="409"/>
      <c r="UFX135" s="409"/>
      <c r="UFY135" s="409"/>
      <c r="UFZ135" s="409"/>
      <c r="UGA135" s="409"/>
      <c r="UGB135" s="409"/>
      <c r="UGC135" s="409"/>
      <c r="UGD135" s="409"/>
      <c r="UGE135" s="409"/>
      <c r="UGF135" s="409"/>
      <c r="UGG135" s="409"/>
      <c r="UGH135" s="409"/>
      <c r="UGI135" s="409"/>
      <c r="UGJ135" s="409"/>
      <c r="UGK135" s="409"/>
      <c r="UGL135" s="409"/>
      <c r="UGM135" s="409"/>
      <c r="UGN135" s="409"/>
      <c r="UGO135" s="409"/>
      <c r="UGP135" s="409"/>
      <c r="UGQ135" s="409"/>
      <c r="UGR135" s="409"/>
      <c r="UGS135" s="409"/>
      <c r="UGT135" s="409"/>
      <c r="UGU135" s="409"/>
      <c r="UGV135" s="409"/>
      <c r="UGW135" s="409"/>
      <c r="UGX135" s="409"/>
      <c r="UGY135" s="409"/>
      <c r="UGZ135" s="409"/>
      <c r="UHA135" s="409"/>
      <c r="UHB135" s="409"/>
      <c r="UHC135" s="409"/>
      <c r="UHD135" s="409"/>
      <c r="UHE135" s="409"/>
      <c r="UHF135" s="409"/>
      <c r="UHG135" s="409"/>
      <c r="UHH135" s="409"/>
      <c r="UHI135" s="409"/>
      <c r="UHJ135" s="409"/>
      <c r="UHK135" s="409"/>
      <c r="UHL135" s="409"/>
      <c r="UHM135" s="409"/>
      <c r="UHN135" s="409"/>
      <c r="UHO135" s="409"/>
      <c r="UHP135" s="409"/>
      <c r="UHQ135" s="409"/>
      <c r="UHR135" s="409"/>
      <c r="UHS135" s="409"/>
      <c r="UHT135" s="409"/>
      <c r="UHU135" s="409"/>
      <c r="UHV135" s="409"/>
      <c r="UHW135" s="409"/>
      <c r="UHX135" s="409"/>
      <c r="UHY135" s="409"/>
      <c r="UHZ135" s="409"/>
      <c r="UIA135" s="409"/>
      <c r="UIB135" s="409"/>
      <c r="UIC135" s="409"/>
      <c r="UID135" s="409"/>
      <c r="UIE135" s="409"/>
      <c r="UIF135" s="409"/>
      <c r="UIG135" s="409"/>
      <c r="UIH135" s="409"/>
      <c r="UII135" s="409"/>
      <c r="UIJ135" s="409"/>
      <c r="UIK135" s="409"/>
      <c r="UIL135" s="409"/>
      <c r="UIM135" s="409"/>
      <c r="UIN135" s="409"/>
      <c r="UIO135" s="409"/>
      <c r="UIP135" s="409"/>
      <c r="UIQ135" s="409"/>
      <c r="UIR135" s="409"/>
      <c r="UIS135" s="409"/>
      <c r="UIT135" s="409"/>
      <c r="UIU135" s="409"/>
      <c r="UIV135" s="409"/>
      <c r="UIW135" s="409"/>
      <c r="UIX135" s="409"/>
      <c r="UIY135" s="409"/>
      <c r="UIZ135" s="409"/>
      <c r="UJA135" s="409"/>
      <c r="UJB135" s="409"/>
      <c r="UJC135" s="409"/>
      <c r="UJD135" s="409"/>
      <c r="UJE135" s="409"/>
      <c r="UJF135" s="409"/>
      <c r="UJG135" s="409"/>
      <c r="UJH135" s="409"/>
      <c r="UJI135" s="409"/>
      <c r="UJJ135" s="409"/>
      <c r="UJK135" s="409"/>
      <c r="UJL135" s="409"/>
      <c r="UJM135" s="409"/>
      <c r="UJN135" s="409"/>
      <c r="UJO135" s="409"/>
      <c r="UJP135" s="409"/>
      <c r="UJQ135" s="409"/>
      <c r="UJR135" s="409"/>
      <c r="UJS135" s="409"/>
      <c r="UJT135" s="409"/>
      <c r="UJU135" s="409"/>
      <c r="UJV135" s="409"/>
      <c r="UJW135" s="409"/>
      <c r="UJX135" s="409"/>
      <c r="UJY135" s="409"/>
      <c r="UJZ135" s="409"/>
      <c r="UKA135" s="409"/>
      <c r="UKB135" s="409"/>
      <c r="UKC135" s="409"/>
      <c r="UKD135" s="409"/>
      <c r="UKE135" s="409"/>
      <c r="UKF135" s="409"/>
      <c r="UKG135" s="409"/>
      <c r="UKH135" s="409"/>
      <c r="UKI135" s="409"/>
      <c r="UKJ135" s="409"/>
      <c r="UKK135" s="409"/>
      <c r="UKL135" s="409"/>
      <c r="UKM135" s="409"/>
      <c r="UKN135" s="409"/>
      <c r="UKO135" s="409"/>
      <c r="UKP135" s="409"/>
      <c r="UKQ135" s="409"/>
      <c r="UKR135" s="409"/>
      <c r="UKS135" s="409"/>
      <c r="UKT135" s="409"/>
      <c r="UKU135" s="409"/>
      <c r="UKV135" s="409"/>
      <c r="UKW135" s="409"/>
      <c r="UKX135" s="409"/>
      <c r="UKY135" s="409"/>
      <c r="UKZ135" s="409"/>
      <c r="ULA135" s="409"/>
      <c r="ULB135" s="409"/>
      <c r="ULC135" s="409"/>
      <c r="ULD135" s="409"/>
      <c r="ULE135" s="409"/>
      <c r="ULF135" s="409"/>
      <c r="ULG135" s="409"/>
      <c r="ULH135" s="409"/>
      <c r="ULI135" s="409"/>
      <c r="ULJ135" s="409"/>
      <c r="ULK135" s="409"/>
      <c r="ULL135" s="409"/>
      <c r="ULM135" s="409"/>
      <c r="ULN135" s="409"/>
      <c r="ULO135" s="409"/>
      <c r="ULP135" s="409"/>
      <c r="ULQ135" s="409"/>
      <c r="ULR135" s="409"/>
      <c r="ULS135" s="409"/>
      <c r="ULT135" s="409"/>
      <c r="ULU135" s="409"/>
      <c r="ULV135" s="409"/>
      <c r="ULW135" s="409"/>
      <c r="ULX135" s="409"/>
      <c r="ULY135" s="409"/>
      <c r="ULZ135" s="409"/>
      <c r="UMA135" s="409"/>
      <c r="UMB135" s="409"/>
      <c r="UMC135" s="409"/>
      <c r="UMD135" s="409"/>
      <c r="UME135" s="409"/>
      <c r="UMF135" s="409"/>
      <c r="UMG135" s="409"/>
      <c r="UMH135" s="409"/>
      <c r="UMI135" s="409"/>
      <c r="UMJ135" s="409"/>
      <c r="UMK135" s="409"/>
      <c r="UML135" s="409"/>
      <c r="UMM135" s="409"/>
      <c r="UMN135" s="409"/>
      <c r="UMO135" s="409"/>
      <c r="UMP135" s="409"/>
      <c r="UMQ135" s="409"/>
      <c r="UMR135" s="409"/>
      <c r="UMS135" s="409"/>
      <c r="UMT135" s="409"/>
      <c r="UMU135" s="409"/>
      <c r="UMV135" s="409"/>
      <c r="UMW135" s="409"/>
      <c r="UMX135" s="409"/>
      <c r="UMY135" s="409"/>
      <c r="UMZ135" s="409"/>
      <c r="UNA135" s="409"/>
      <c r="UNB135" s="409"/>
      <c r="UNC135" s="409"/>
      <c r="UND135" s="409"/>
      <c r="UNE135" s="409"/>
      <c r="UNF135" s="409"/>
      <c r="UNG135" s="409"/>
      <c r="UNH135" s="409"/>
      <c r="UNI135" s="409"/>
      <c r="UNJ135" s="409"/>
      <c r="UNK135" s="409"/>
      <c r="UNL135" s="409"/>
      <c r="UNM135" s="409"/>
      <c r="UNN135" s="409"/>
      <c r="UNO135" s="409"/>
      <c r="UNP135" s="409"/>
      <c r="UNQ135" s="409"/>
      <c r="UNR135" s="409"/>
      <c r="UNS135" s="409"/>
      <c r="UNT135" s="409"/>
      <c r="UNU135" s="409"/>
      <c r="UNV135" s="409"/>
      <c r="UNW135" s="409"/>
      <c r="UNX135" s="409"/>
      <c r="UNY135" s="409"/>
      <c r="UNZ135" s="409"/>
      <c r="UOA135" s="409"/>
      <c r="UOB135" s="409"/>
      <c r="UOC135" s="409"/>
      <c r="UOD135" s="409"/>
      <c r="UOE135" s="409"/>
      <c r="UOF135" s="409"/>
      <c r="UOG135" s="409"/>
      <c r="UOH135" s="409"/>
      <c r="UOI135" s="409"/>
      <c r="UOJ135" s="409"/>
      <c r="UOK135" s="409"/>
      <c r="UOL135" s="409"/>
      <c r="UOM135" s="409"/>
      <c r="UON135" s="409"/>
      <c r="UOO135" s="409"/>
      <c r="UOP135" s="409"/>
      <c r="UOQ135" s="409"/>
      <c r="UOR135" s="409"/>
      <c r="UOS135" s="409"/>
      <c r="UOT135" s="409"/>
      <c r="UOU135" s="409"/>
      <c r="UOV135" s="409"/>
      <c r="UOW135" s="409"/>
      <c r="UOX135" s="409"/>
      <c r="UOY135" s="409"/>
      <c r="UOZ135" s="409"/>
      <c r="UPA135" s="409"/>
      <c r="UPB135" s="409"/>
      <c r="UPC135" s="409"/>
      <c r="UPD135" s="409"/>
      <c r="UPE135" s="409"/>
      <c r="UPF135" s="409"/>
      <c r="UPG135" s="409"/>
      <c r="UPH135" s="409"/>
      <c r="UPI135" s="409"/>
      <c r="UPJ135" s="409"/>
      <c r="UPK135" s="409"/>
      <c r="UPL135" s="409"/>
      <c r="UPM135" s="409"/>
      <c r="UPN135" s="409"/>
      <c r="UPO135" s="409"/>
      <c r="UPP135" s="409"/>
      <c r="UPQ135" s="409"/>
      <c r="UPR135" s="409"/>
      <c r="UPS135" s="409"/>
      <c r="UPT135" s="409"/>
      <c r="UPU135" s="409"/>
      <c r="UPV135" s="409"/>
      <c r="UPW135" s="409"/>
      <c r="UPX135" s="409"/>
      <c r="UPY135" s="409"/>
      <c r="UPZ135" s="409"/>
      <c r="UQA135" s="409"/>
      <c r="UQB135" s="409"/>
      <c r="UQC135" s="409"/>
      <c r="UQD135" s="409"/>
      <c r="UQE135" s="409"/>
      <c r="UQF135" s="409"/>
      <c r="UQG135" s="409"/>
      <c r="UQH135" s="409"/>
      <c r="UQI135" s="409"/>
      <c r="UQJ135" s="409"/>
      <c r="UQK135" s="409"/>
      <c r="UQL135" s="409"/>
      <c r="UQM135" s="409"/>
      <c r="UQN135" s="409"/>
      <c r="UQO135" s="409"/>
      <c r="UQP135" s="409"/>
      <c r="UQQ135" s="409"/>
      <c r="UQR135" s="409"/>
      <c r="UQS135" s="409"/>
      <c r="UQT135" s="409"/>
      <c r="UQU135" s="409"/>
      <c r="UQV135" s="409"/>
      <c r="UQW135" s="409"/>
      <c r="UQX135" s="409"/>
      <c r="UQY135" s="409"/>
      <c r="UQZ135" s="409"/>
      <c r="URA135" s="409"/>
      <c r="URB135" s="409"/>
      <c r="URC135" s="409"/>
      <c r="URD135" s="409"/>
      <c r="URE135" s="409"/>
      <c r="URF135" s="409"/>
      <c r="URG135" s="409"/>
      <c r="URH135" s="409"/>
      <c r="URI135" s="409"/>
      <c r="URJ135" s="409"/>
      <c r="URK135" s="409"/>
      <c r="URL135" s="409"/>
      <c r="URM135" s="409"/>
      <c r="URN135" s="409"/>
      <c r="URO135" s="409"/>
      <c r="URP135" s="409"/>
      <c r="URQ135" s="409"/>
      <c r="URR135" s="409"/>
      <c r="URS135" s="409"/>
      <c r="URT135" s="409"/>
      <c r="URU135" s="409"/>
      <c r="URV135" s="409"/>
      <c r="URW135" s="409"/>
      <c r="URX135" s="409"/>
      <c r="URY135" s="409"/>
      <c r="URZ135" s="409"/>
      <c r="USA135" s="409"/>
      <c r="USB135" s="409"/>
      <c r="USC135" s="409"/>
      <c r="USD135" s="409"/>
      <c r="USE135" s="409"/>
      <c r="USF135" s="409"/>
      <c r="USG135" s="409"/>
      <c r="USH135" s="409"/>
      <c r="USI135" s="409"/>
      <c r="USJ135" s="409"/>
      <c r="USK135" s="409"/>
      <c r="USL135" s="409"/>
      <c r="USM135" s="409"/>
      <c r="USN135" s="409"/>
      <c r="USO135" s="409"/>
      <c r="USP135" s="409"/>
      <c r="USQ135" s="409"/>
      <c r="USR135" s="409"/>
      <c r="USS135" s="409"/>
      <c r="UST135" s="409"/>
      <c r="USU135" s="409"/>
      <c r="USV135" s="409"/>
      <c r="USW135" s="409"/>
      <c r="USX135" s="409"/>
      <c r="USY135" s="409"/>
      <c r="USZ135" s="409"/>
      <c r="UTA135" s="409"/>
      <c r="UTB135" s="409"/>
      <c r="UTC135" s="409"/>
      <c r="UTD135" s="409"/>
      <c r="UTE135" s="409"/>
      <c r="UTF135" s="409"/>
      <c r="UTG135" s="409"/>
      <c r="UTH135" s="409"/>
      <c r="UTI135" s="409"/>
      <c r="UTJ135" s="409"/>
      <c r="UTK135" s="409"/>
      <c r="UTL135" s="409"/>
      <c r="UTM135" s="409"/>
      <c r="UTN135" s="409"/>
      <c r="UTO135" s="409"/>
      <c r="UTP135" s="409"/>
      <c r="UTQ135" s="409"/>
      <c r="UTR135" s="409"/>
      <c r="UTS135" s="409"/>
      <c r="UTT135" s="409"/>
      <c r="UTU135" s="409"/>
      <c r="UTV135" s="409"/>
      <c r="UTW135" s="409"/>
      <c r="UTX135" s="409"/>
      <c r="UTY135" s="409"/>
      <c r="UTZ135" s="409"/>
      <c r="UUA135" s="409"/>
      <c r="UUB135" s="409"/>
      <c r="UUC135" s="409"/>
      <c r="UUD135" s="409"/>
      <c r="UUE135" s="409"/>
      <c r="UUF135" s="409"/>
      <c r="UUG135" s="409"/>
      <c r="UUH135" s="409"/>
      <c r="UUI135" s="409"/>
      <c r="UUJ135" s="409"/>
      <c r="UUK135" s="409"/>
      <c r="UUL135" s="409"/>
      <c r="UUM135" s="409"/>
      <c r="UUN135" s="409"/>
      <c r="UUO135" s="409"/>
      <c r="UUP135" s="409"/>
      <c r="UUQ135" s="409"/>
      <c r="UUR135" s="409"/>
      <c r="UUS135" s="409"/>
      <c r="UUT135" s="409"/>
      <c r="UUU135" s="409"/>
      <c r="UUV135" s="409"/>
      <c r="UUW135" s="409"/>
      <c r="UUX135" s="409"/>
      <c r="UUY135" s="409"/>
      <c r="UUZ135" s="409"/>
      <c r="UVA135" s="409"/>
      <c r="UVB135" s="409"/>
      <c r="UVC135" s="409"/>
      <c r="UVD135" s="409"/>
      <c r="UVE135" s="409"/>
      <c r="UVF135" s="409"/>
      <c r="UVG135" s="409"/>
      <c r="UVH135" s="409"/>
      <c r="UVI135" s="409"/>
      <c r="UVJ135" s="409"/>
      <c r="UVK135" s="409"/>
      <c r="UVL135" s="409"/>
      <c r="UVM135" s="409"/>
      <c r="UVN135" s="409"/>
      <c r="UVO135" s="409"/>
      <c r="UVP135" s="409"/>
      <c r="UVQ135" s="409"/>
      <c r="UVR135" s="409"/>
      <c r="UVS135" s="409"/>
      <c r="UVT135" s="409"/>
      <c r="UVU135" s="409"/>
      <c r="UVV135" s="409"/>
      <c r="UVW135" s="409"/>
      <c r="UVX135" s="409"/>
      <c r="UVY135" s="409"/>
      <c r="UVZ135" s="409"/>
      <c r="UWA135" s="409"/>
      <c r="UWB135" s="409"/>
      <c r="UWC135" s="409"/>
      <c r="UWD135" s="409"/>
      <c r="UWE135" s="409"/>
      <c r="UWF135" s="409"/>
      <c r="UWG135" s="409"/>
      <c r="UWH135" s="409"/>
      <c r="UWI135" s="409"/>
      <c r="UWJ135" s="409"/>
      <c r="UWK135" s="409"/>
      <c r="UWL135" s="409"/>
      <c r="UWM135" s="409"/>
      <c r="UWN135" s="409"/>
      <c r="UWO135" s="409"/>
      <c r="UWP135" s="409"/>
      <c r="UWQ135" s="409"/>
      <c r="UWR135" s="409"/>
      <c r="UWS135" s="409"/>
      <c r="UWT135" s="409"/>
      <c r="UWU135" s="409"/>
      <c r="UWV135" s="409"/>
      <c r="UWW135" s="409"/>
      <c r="UWX135" s="409"/>
      <c r="UWY135" s="409"/>
      <c r="UWZ135" s="409"/>
      <c r="UXA135" s="409"/>
      <c r="UXB135" s="409"/>
      <c r="UXC135" s="409"/>
      <c r="UXD135" s="409"/>
      <c r="UXE135" s="409"/>
      <c r="UXF135" s="409"/>
      <c r="UXG135" s="409"/>
      <c r="UXH135" s="409"/>
      <c r="UXI135" s="409"/>
      <c r="UXJ135" s="409"/>
      <c r="UXK135" s="409"/>
      <c r="UXL135" s="409"/>
      <c r="UXM135" s="409"/>
      <c r="UXN135" s="409"/>
      <c r="UXO135" s="409"/>
      <c r="UXP135" s="409"/>
      <c r="UXQ135" s="409"/>
      <c r="UXR135" s="409"/>
      <c r="UXS135" s="409"/>
      <c r="UXT135" s="409"/>
      <c r="UXU135" s="409"/>
      <c r="UXV135" s="409"/>
      <c r="UXW135" s="409"/>
      <c r="UXX135" s="409"/>
      <c r="UXY135" s="409"/>
      <c r="UXZ135" s="409"/>
      <c r="UYA135" s="409"/>
      <c r="UYB135" s="409"/>
      <c r="UYC135" s="409"/>
      <c r="UYD135" s="409"/>
      <c r="UYE135" s="409"/>
      <c r="UYF135" s="409"/>
      <c r="UYG135" s="409"/>
      <c r="UYH135" s="409"/>
      <c r="UYI135" s="409"/>
      <c r="UYJ135" s="409"/>
      <c r="UYK135" s="409"/>
      <c r="UYL135" s="409"/>
      <c r="UYM135" s="409"/>
      <c r="UYN135" s="409"/>
      <c r="UYO135" s="409"/>
      <c r="UYP135" s="409"/>
      <c r="UYQ135" s="409"/>
      <c r="UYR135" s="409"/>
      <c r="UYS135" s="409"/>
      <c r="UYT135" s="409"/>
      <c r="UYU135" s="409"/>
      <c r="UYV135" s="409"/>
      <c r="UYW135" s="409"/>
      <c r="UYX135" s="409"/>
      <c r="UYY135" s="409"/>
      <c r="UYZ135" s="409"/>
      <c r="UZA135" s="409"/>
      <c r="UZB135" s="409"/>
      <c r="UZC135" s="409"/>
      <c r="UZD135" s="409"/>
      <c r="UZE135" s="409"/>
      <c r="UZF135" s="409"/>
      <c r="UZG135" s="409"/>
      <c r="UZH135" s="409"/>
      <c r="UZI135" s="409"/>
      <c r="UZJ135" s="409"/>
      <c r="UZK135" s="409"/>
      <c r="UZL135" s="409"/>
      <c r="UZM135" s="409"/>
      <c r="UZN135" s="409"/>
      <c r="UZO135" s="409"/>
      <c r="UZP135" s="409"/>
      <c r="UZQ135" s="409"/>
      <c r="UZR135" s="409"/>
      <c r="UZS135" s="409"/>
      <c r="UZT135" s="409"/>
      <c r="UZU135" s="409"/>
      <c r="UZV135" s="409"/>
      <c r="UZW135" s="409"/>
      <c r="UZX135" s="409"/>
      <c r="UZY135" s="409"/>
      <c r="UZZ135" s="409"/>
      <c r="VAA135" s="409"/>
      <c r="VAB135" s="409"/>
      <c r="VAC135" s="409"/>
      <c r="VAD135" s="409"/>
      <c r="VAE135" s="409"/>
      <c r="VAF135" s="409"/>
      <c r="VAG135" s="409"/>
      <c r="VAH135" s="409"/>
      <c r="VAI135" s="409"/>
      <c r="VAJ135" s="409"/>
      <c r="VAK135" s="409"/>
      <c r="VAL135" s="409"/>
      <c r="VAM135" s="409"/>
      <c r="VAN135" s="409"/>
      <c r="VAO135" s="409"/>
      <c r="VAP135" s="409"/>
      <c r="VAQ135" s="409"/>
      <c r="VAR135" s="409"/>
      <c r="VAS135" s="409"/>
      <c r="VAT135" s="409"/>
      <c r="VAU135" s="409"/>
      <c r="VAV135" s="409"/>
      <c r="VAW135" s="409"/>
      <c r="VAX135" s="409"/>
      <c r="VAY135" s="409"/>
      <c r="VAZ135" s="409"/>
      <c r="VBA135" s="409"/>
      <c r="VBB135" s="409"/>
      <c r="VBC135" s="409"/>
      <c r="VBD135" s="409"/>
      <c r="VBE135" s="409"/>
      <c r="VBF135" s="409"/>
      <c r="VBG135" s="409"/>
      <c r="VBH135" s="409"/>
      <c r="VBI135" s="409"/>
      <c r="VBJ135" s="409"/>
      <c r="VBK135" s="409"/>
      <c r="VBL135" s="409"/>
      <c r="VBM135" s="409"/>
      <c r="VBN135" s="409"/>
      <c r="VBO135" s="409"/>
      <c r="VBP135" s="409"/>
      <c r="VBQ135" s="409"/>
      <c r="VBR135" s="409"/>
      <c r="VBS135" s="409"/>
      <c r="VBT135" s="409"/>
      <c r="VBU135" s="409"/>
      <c r="VBV135" s="409"/>
      <c r="VBW135" s="409"/>
      <c r="VBX135" s="409"/>
      <c r="VBY135" s="409"/>
      <c r="VBZ135" s="409"/>
      <c r="VCA135" s="409"/>
      <c r="VCB135" s="409"/>
      <c r="VCC135" s="409"/>
      <c r="VCD135" s="409"/>
      <c r="VCE135" s="409"/>
      <c r="VCF135" s="409"/>
      <c r="VCG135" s="409"/>
      <c r="VCH135" s="409"/>
      <c r="VCI135" s="409"/>
      <c r="VCJ135" s="409"/>
      <c r="VCK135" s="409"/>
      <c r="VCL135" s="409"/>
      <c r="VCM135" s="409"/>
      <c r="VCN135" s="409"/>
      <c r="VCO135" s="409"/>
      <c r="VCP135" s="409"/>
      <c r="VCQ135" s="409"/>
      <c r="VCR135" s="409"/>
      <c r="VCS135" s="409"/>
      <c r="VCT135" s="409"/>
      <c r="VCU135" s="409"/>
      <c r="VCV135" s="409"/>
      <c r="VCW135" s="409"/>
      <c r="VCX135" s="409"/>
      <c r="VCY135" s="409"/>
      <c r="VCZ135" s="409"/>
      <c r="VDA135" s="409"/>
      <c r="VDB135" s="409"/>
      <c r="VDC135" s="409"/>
      <c r="VDD135" s="409"/>
      <c r="VDE135" s="409"/>
      <c r="VDF135" s="409"/>
      <c r="VDG135" s="409"/>
      <c r="VDH135" s="409"/>
      <c r="VDI135" s="409"/>
      <c r="VDJ135" s="409"/>
      <c r="VDK135" s="409"/>
      <c r="VDL135" s="409"/>
      <c r="VDM135" s="409"/>
      <c r="VDN135" s="409"/>
      <c r="VDO135" s="409"/>
      <c r="VDP135" s="409"/>
      <c r="VDQ135" s="409"/>
      <c r="VDR135" s="409"/>
      <c r="VDS135" s="409"/>
      <c r="VDT135" s="409"/>
      <c r="VDU135" s="409"/>
      <c r="VDV135" s="409"/>
      <c r="VDW135" s="409"/>
      <c r="VDX135" s="409"/>
      <c r="VDY135" s="409"/>
      <c r="VDZ135" s="409"/>
      <c r="VEA135" s="409"/>
      <c r="VEB135" s="409"/>
      <c r="VEC135" s="409"/>
      <c r="VED135" s="409"/>
      <c r="VEE135" s="409"/>
      <c r="VEF135" s="409"/>
      <c r="VEG135" s="409"/>
      <c r="VEH135" s="409"/>
      <c r="VEI135" s="409"/>
      <c r="VEJ135" s="409"/>
      <c r="VEK135" s="409"/>
      <c r="VEL135" s="409"/>
      <c r="VEM135" s="409"/>
      <c r="VEN135" s="409"/>
      <c r="VEO135" s="409"/>
      <c r="VEP135" s="409"/>
      <c r="VEQ135" s="409"/>
      <c r="VER135" s="409"/>
      <c r="VES135" s="409"/>
      <c r="VET135" s="409"/>
      <c r="VEU135" s="409"/>
      <c r="VEV135" s="409"/>
      <c r="VEW135" s="409"/>
      <c r="VEX135" s="409"/>
      <c r="VEY135" s="409"/>
      <c r="VEZ135" s="409"/>
      <c r="VFA135" s="409"/>
      <c r="VFB135" s="409"/>
      <c r="VFC135" s="409"/>
      <c r="VFD135" s="409"/>
      <c r="VFE135" s="409"/>
      <c r="VFF135" s="409"/>
      <c r="VFG135" s="409"/>
      <c r="VFH135" s="409"/>
      <c r="VFI135" s="409"/>
      <c r="VFJ135" s="409"/>
      <c r="VFK135" s="409"/>
      <c r="VFL135" s="409"/>
      <c r="VFM135" s="409"/>
      <c r="VFN135" s="409"/>
      <c r="VFO135" s="409"/>
      <c r="VFP135" s="409"/>
      <c r="VFQ135" s="409"/>
      <c r="VFR135" s="409"/>
      <c r="VFS135" s="409"/>
      <c r="VFT135" s="409"/>
      <c r="VFU135" s="409"/>
      <c r="VFV135" s="409"/>
      <c r="VFW135" s="409"/>
      <c r="VFX135" s="409"/>
      <c r="VFY135" s="409"/>
      <c r="VFZ135" s="409"/>
      <c r="VGA135" s="409"/>
      <c r="VGB135" s="409"/>
      <c r="VGC135" s="409"/>
      <c r="VGD135" s="409"/>
      <c r="VGE135" s="409"/>
      <c r="VGF135" s="409"/>
      <c r="VGG135" s="409"/>
      <c r="VGH135" s="409"/>
      <c r="VGI135" s="409"/>
      <c r="VGJ135" s="409"/>
      <c r="VGK135" s="409"/>
      <c r="VGL135" s="409"/>
      <c r="VGM135" s="409"/>
      <c r="VGN135" s="409"/>
      <c r="VGO135" s="409"/>
      <c r="VGP135" s="409"/>
      <c r="VGQ135" s="409"/>
      <c r="VGR135" s="409"/>
      <c r="VGS135" s="409"/>
      <c r="VGT135" s="409"/>
      <c r="VGU135" s="409"/>
      <c r="VGV135" s="409"/>
      <c r="VGW135" s="409"/>
      <c r="VGX135" s="409"/>
      <c r="VGY135" s="409"/>
      <c r="VGZ135" s="409"/>
      <c r="VHA135" s="409"/>
      <c r="VHB135" s="409"/>
      <c r="VHC135" s="409"/>
      <c r="VHD135" s="409"/>
      <c r="VHE135" s="409"/>
      <c r="VHF135" s="409"/>
      <c r="VHG135" s="409"/>
      <c r="VHH135" s="409"/>
      <c r="VHI135" s="409"/>
      <c r="VHJ135" s="409"/>
      <c r="VHK135" s="409"/>
      <c r="VHL135" s="409"/>
      <c r="VHM135" s="409"/>
      <c r="VHN135" s="409"/>
      <c r="VHO135" s="409"/>
      <c r="VHP135" s="409"/>
      <c r="VHQ135" s="409"/>
      <c r="VHR135" s="409"/>
      <c r="VHS135" s="409"/>
      <c r="VHT135" s="409"/>
      <c r="VHU135" s="409"/>
      <c r="VHV135" s="409"/>
      <c r="VHW135" s="409"/>
      <c r="VHX135" s="409"/>
      <c r="VHY135" s="409"/>
      <c r="VHZ135" s="409"/>
      <c r="VIA135" s="409"/>
      <c r="VIB135" s="409"/>
      <c r="VIC135" s="409"/>
      <c r="VID135" s="409"/>
      <c r="VIE135" s="409"/>
      <c r="VIF135" s="409"/>
      <c r="VIG135" s="409"/>
      <c r="VIH135" s="409"/>
      <c r="VII135" s="409"/>
      <c r="VIJ135" s="409"/>
      <c r="VIK135" s="409"/>
      <c r="VIL135" s="409"/>
      <c r="VIM135" s="409"/>
      <c r="VIN135" s="409"/>
      <c r="VIO135" s="409"/>
      <c r="VIP135" s="409"/>
      <c r="VIQ135" s="409"/>
      <c r="VIR135" s="409"/>
      <c r="VIS135" s="409"/>
      <c r="VIT135" s="409"/>
      <c r="VIU135" s="409"/>
      <c r="VIV135" s="409"/>
      <c r="VIW135" s="409"/>
      <c r="VIX135" s="409"/>
      <c r="VIY135" s="409"/>
      <c r="VIZ135" s="409"/>
      <c r="VJA135" s="409"/>
      <c r="VJB135" s="409"/>
      <c r="VJC135" s="409"/>
      <c r="VJD135" s="409"/>
      <c r="VJE135" s="409"/>
      <c r="VJF135" s="409"/>
      <c r="VJG135" s="409"/>
      <c r="VJH135" s="409"/>
      <c r="VJI135" s="409"/>
      <c r="VJJ135" s="409"/>
      <c r="VJK135" s="409"/>
      <c r="VJL135" s="409"/>
      <c r="VJM135" s="409"/>
      <c r="VJN135" s="409"/>
      <c r="VJO135" s="409"/>
      <c r="VJP135" s="409"/>
      <c r="VJQ135" s="409"/>
      <c r="VJR135" s="409"/>
      <c r="VJS135" s="409"/>
      <c r="VJT135" s="409"/>
      <c r="VJU135" s="409"/>
      <c r="VJV135" s="409"/>
      <c r="VJW135" s="409"/>
      <c r="VJX135" s="409"/>
      <c r="VJY135" s="409"/>
      <c r="VJZ135" s="409"/>
      <c r="VKA135" s="409"/>
      <c r="VKB135" s="409"/>
      <c r="VKC135" s="409"/>
      <c r="VKD135" s="409"/>
      <c r="VKE135" s="409"/>
      <c r="VKF135" s="409"/>
      <c r="VKG135" s="409"/>
      <c r="VKH135" s="409"/>
      <c r="VKI135" s="409"/>
      <c r="VKJ135" s="409"/>
      <c r="VKK135" s="409"/>
      <c r="VKL135" s="409"/>
      <c r="VKM135" s="409"/>
      <c r="VKN135" s="409"/>
      <c r="VKO135" s="409"/>
      <c r="VKP135" s="409"/>
      <c r="VKQ135" s="409"/>
      <c r="VKR135" s="409"/>
      <c r="VKS135" s="409"/>
      <c r="VKT135" s="409"/>
      <c r="VKU135" s="409"/>
      <c r="VKV135" s="409"/>
      <c r="VKW135" s="409"/>
      <c r="VKX135" s="409"/>
      <c r="VKY135" s="409"/>
      <c r="VKZ135" s="409"/>
      <c r="VLA135" s="409"/>
      <c r="VLB135" s="409"/>
      <c r="VLC135" s="409"/>
      <c r="VLD135" s="409"/>
      <c r="VLE135" s="409"/>
      <c r="VLF135" s="409"/>
      <c r="VLG135" s="409"/>
      <c r="VLH135" s="409"/>
      <c r="VLI135" s="409"/>
      <c r="VLJ135" s="409"/>
      <c r="VLK135" s="409"/>
      <c r="VLL135" s="409"/>
      <c r="VLM135" s="409"/>
      <c r="VLN135" s="409"/>
      <c r="VLO135" s="409"/>
      <c r="VLP135" s="409"/>
      <c r="VLQ135" s="409"/>
      <c r="VLR135" s="409"/>
      <c r="VLS135" s="409"/>
      <c r="VLT135" s="409"/>
      <c r="VLU135" s="409"/>
      <c r="VLV135" s="409"/>
      <c r="VLW135" s="409"/>
      <c r="VLX135" s="409"/>
      <c r="VLY135" s="409"/>
      <c r="VLZ135" s="409"/>
      <c r="VMA135" s="409"/>
      <c r="VMB135" s="409"/>
      <c r="VMC135" s="409"/>
      <c r="VMD135" s="409"/>
      <c r="VME135" s="409"/>
      <c r="VMF135" s="409"/>
      <c r="VMG135" s="409"/>
      <c r="VMH135" s="409"/>
      <c r="VMI135" s="409"/>
      <c r="VMJ135" s="409"/>
      <c r="VMK135" s="409"/>
      <c r="VML135" s="409"/>
      <c r="VMM135" s="409"/>
      <c r="VMN135" s="409"/>
      <c r="VMO135" s="409"/>
      <c r="VMP135" s="409"/>
      <c r="VMQ135" s="409"/>
      <c r="VMR135" s="409"/>
      <c r="VMS135" s="409"/>
      <c r="VMT135" s="409"/>
      <c r="VMU135" s="409"/>
      <c r="VMV135" s="409"/>
      <c r="VMW135" s="409"/>
      <c r="VMX135" s="409"/>
      <c r="VMY135" s="409"/>
      <c r="VMZ135" s="409"/>
      <c r="VNA135" s="409"/>
      <c r="VNB135" s="409"/>
      <c r="VNC135" s="409"/>
      <c r="VND135" s="409"/>
      <c r="VNE135" s="409"/>
      <c r="VNF135" s="409"/>
      <c r="VNG135" s="409"/>
      <c r="VNH135" s="409"/>
      <c r="VNI135" s="409"/>
      <c r="VNJ135" s="409"/>
      <c r="VNK135" s="409"/>
      <c r="VNL135" s="409"/>
      <c r="VNM135" s="409"/>
      <c r="VNN135" s="409"/>
      <c r="VNO135" s="409"/>
      <c r="VNP135" s="409"/>
      <c r="VNQ135" s="409"/>
      <c r="VNR135" s="409"/>
      <c r="VNS135" s="409"/>
      <c r="VNT135" s="409"/>
      <c r="VNU135" s="409"/>
      <c r="VNV135" s="409"/>
      <c r="VNW135" s="409"/>
      <c r="VNX135" s="409"/>
      <c r="VNY135" s="409"/>
      <c r="VNZ135" s="409"/>
      <c r="VOA135" s="409"/>
      <c r="VOB135" s="409"/>
      <c r="VOC135" s="409"/>
      <c r="VOD135" s="409"/>
      <c r="VOE135" s="409"/>
      <c r="VOF135" s="409"/>
      <c r="VOG135" s="409"/>
      <c r="VOH135" s="409"/>
      <c r="VOI135" s="409"/>
      <c r="VOJ135" s="409"/>
      <c r="VOK135" s="409"/>
      <c r="VOL135" s="409"/>
      <c r="VOM135" s="409"/>
      <c r="VON135" s="409"/>
      <c r="VOO135" s="409"/>
      <c r="VOP135" s="409"/>
      <c r="VOQ135" s="409"/>
      <c r="VOR135" s="409"/>
      <c r="VOS135" s="409"/>
      <c r="VOT135" s="409"/>
      <c r="VOU135" s="409"/>
      <c r="VOV135" s="409"/>
      <c r="VOW135" s="409"/>
      <c r="VOX135" s="409"/>
      <c r="VOY135" s="409"/>
      <c r="VOZ135" s="409"/>
      <c r="VPA135" s="409"/>
      <c r="VPB135" s="409"/>
      <c r="VPC135" s="409"/>
      <c r="VPD135" s="409"/>
      <c r="VPE135" s="409"/>
      <c r="VPF135" s="409"/>
      <c r="VPG135" s="409"/>
      <c r="VPH135" s="409"/>
      <c r="VPI135" s="409"/>
      <c r="VPJ135" s="409"/>
      <c r="VPK135" s="409"/>
      <c r="VPL135" s="409"/>
      <c r="VPM135" s="409"/>
      <c r="VPN135" s="409"/>
      <c r="VPO135" s="409"/>
      <c r="VPP135" s="409"/>
      <c r="VPQ135" s="409"/>
      <c r="VPR135" s="409"/>
      <c r="VPS135" s="409"/>
      <c r="VPT135" s="409"/>
      <c r="VPU135" s="409"/>
      <c r="VPV135" s="409"/>
      <c r="VPW135" s="409"/>
      <c r="VPX135" s="409"/>
      <c r="VPY135" s="409"/>
      <c r="VPZ135" s="409"/>
      <c r="VQA135" s="409"/>
      <c r="VQB135" s="409"/>
      <c r="VQC135" s="409"/>
      <c r="VQD135" s="409"/>
      <c r="VQE135" s="409"/>
      <c r="VQF135" s="409"/>
      <c r="VQG135" s="409"/>
      <c r="VQH135" s="409"/>
      <c r="VQI135" s="409"/>
      <c r="VQJ135" s="409"/>
      <c r="VQK135" s="409"/>
      <c r="VQL135" s="409"/>
      <c r="VQM135" s="409"/>
      <c r="VQN135" s="409"/>
      <c r="VQO135" s="409"/>
      <c r="VQP135" s="409"/>
      <c r="VQQ135" s="409"/>
      <c r="VQR135" s="409"/>
      <c r="VQS135" s="409"/>
      <c r="VQT135" s="409"/>
      <c r="VQU135" s="409"/>
      <c r="VQV135" s="409"/>
      <c r="VQW135" s="409"/>
      <c r="VQX135" s="409"/>
      <c r="VQY135" s="409"/>
      <c r="VQZ135" s="409"/>
      <c r="VRA135" s="409"/>
      <c r="VRB135" s="409"/>
      <c r="VRC135" s="409"/>
      <c r="VRD135" s="409"/>
      <c r="VRE135" s="409"/>
      <c r="VRF135" s="409"/>
      <c r="VRG135" s="409"/>
      <c r="VRH135" s="409"/>
      <c r="VRI135" s="409"/>
      <c r="VRJ135" s="409"/>
      <c r="VRK135" s="409"/>
      <c r="VRL135" s="409"/>
      <c r="VRM135" s="409"/>
      <c r="VRN135" s="409"/>
      <c r="VRO135" s="409"/>
      <c r="VRP135" s="409"/>
      <c r="VRQ135" s="409"/>
      <c r="VRR135" s="409"/>
      <c r="VRS135" s="409"/>
      <c r="VRT135" s="409"/>
      <c r="VRU135" s="409"/>
      <c r="VRV135" s="409"/>
      <c r="VRW135" s="409"/>
      <c r="VRX135" s="409"/>
      <c r="VRY135" s="409"/>
      <c r="VRZ135" s="409"/>
      <c r="VSA135" s="409"/>
      <c r="VSB135" s="409"/>
      <c r="VSC135" s="409"/>
      <c r="VSD135" s="409"/>
      <c r="VSE135" s="409"/>
      <c r="VSF135" s="409"/>
      <c r="VSG135" s="409"/>
      <c r="VSH135" s="409"/>
      <c r="VSI135" s="409"/>
      <c r="VSJ135" s="409"/>
      <c r="VSK135" s="409"/>
      <c r="VSL135" s="409"/>
      <c r="VSM135" s="409"/>
      <c r="VSN135" s="409"/>
      <c r="VSO135" s="409"/>
      <c r="VSP135" s="409"/>
      <c r="VSQ135" s="409"/>
      <c r="VSR135" s="409"/>
      <c r="VSS135" s="409"/>
      <c r="VST135" s="409"/>
      <c r="VSU135" s="409"/>
      <c r="VSV135" s="409"/>
      <c r="VSW135" s="409"/>
      <c r="VSX135" s="409"/>
      <c r="VSY135" s="409"/>
      <c r="VSZ135" s="409"/>
      <c r="VTA135" s="409"/>
      <c r="VTB135" s="409"/>
      <c r="VTC135" s="409"/>
      <c r="VTD135" s="409"/>
      <c r="VTE135" s="409"/>
      <c r="VTF135" s="409"/>
      <c r="VTG135" s="409"/>
      <c r="VTH135" s="409"/>
      <c r="VTI135" s="409"/>
      <c r="VTJ135" s="409"/>
      <c r="VTK135" s="409"/>
      <c r="VTL135" s="409"/>
      <c r="VTM135" s="409"/>
      <c r="VTN135" s="409"/>
      <c r="VTO135" s="409"/>
      <c r="VTP135" s="409"/>
      <c r="VTQ135" s="409"/>
      <c r="VTR135" s="409"/>
      <c r="VTS135" s="409"/>
      <c r="VTT135" s="409"/>
      <c r="VTU135" s="409"/>
      <c r="VTV135" s="409"/>
      <c r="VTW135" s="409"/>
      <c r="VTX135" s="409"/>
      <c r="VTY135" s="409"/>
      <c r="VTZ135" s="409"/>
      <c r="VUA135" s="409"/>
      <c r="VUB135" s="409"/>
      <c r="VUC135" s="409"/>
      <c r="VUD135" s="409"/>
      <c r="VUE135" s="409"/>
      <c r="VUF135" s="409"/>
      <c r="VUG135" s="409"/>
      <c r="VUH135" s="409"/>
      <c r="VUI135" s="409"/>
      <c r="VUJ135" s="409"/>
      <c r="VUK135" s="409"/>
      <c r="VUL135" s="409"/>
      <c r="VUM135" s="409"/>
      <c r="VUN135" s="409"/>
      <c r="VUO135" s="409"/>
      <c r="VUP135" s="409"/>
      <c r="VUQ135" s="409"/>
      <c r="VUR135" s="409"/>
      <c r="VUS135" s="409"/>
      <c r="VUT135" s="409"/>
      <c r="VUU135" s="409"/>
      <c r="VUV135" s="409"/>
      <c r="VUW135" s="409"/>
      <c r="VUX135" s="409"/>
      <c r="VUY135" s="409"/>
      <c r="VUZ135" s="409"/>
      <c r="VVA135" s="409"/>
      <c r="VVB135" s="409"/>
      <c r="VVC135" s="409"/>
      <c r="VVD135" s="409"/>
      <c r="VVE135" s="409"/>
      <c r="VVF135" s="409"/>
      <c r="VVG135" s="409"/>
      <c r="VVH135" s="409"/>
      <c r="VVI135" s="409"/>
      <c r="VVJ135" s="409"/>
      <c r="VVK135" s="409"/>
      <c r="VVL135" s="409"/>
      <c r="VVM135" s="409"/>
      <c r="VVN135" s="409"/>
      <c r="VVO135" s="409"/>
      <c r="VVP135" s="409"/>
      <c r="VVQ135" s="409"/>
      <c r="VVR135" s="409"/>
      <c r="VVS135" s="409"/>
      <c r="VVT135" s="409"/>
      <c r="VVU135" s="409"/>
      <c r="VVV135" s="409"/>
      <c r="VVW135" s="409"/>
      <c r="VVX135" s="409"/>
      <c r="VVY135" s="409"/>
      <c r="VVZ135" s="409"/>
      <c r="VWA135" s="409"/>
      <c r="VWB135" s="409"/>
      <c r="VWC135" s="409"/>
      <c r="VWD135" s="409"/>
      <c r="VWE135" s="409"/>
      <c r="VWF135" s="409"/>
      <c r="VWG135" s="409"/>
      <c r="VWH135" s="409"/>
      <c r="VWI135" s="409"/>
      <c r="VWJ135" s="409"/>
      <c r="VWK135" s="409"/>
      <c r="VWL135" s="409"/>
      <c r="VWM135" s="409"/>
      <c r="VWN135" s="409"/>
      <c r="VWO135" s="409"/>
      <c r="VWP135" s="409"/>
      <c r="VWQ135" s="409"/>
      <c r="VWR135" s="409"/>
      <c r="VWS135" s="409"/>
      <c r="VWT135" s="409"/>
      <c r="VWU135" s="409"/>
      <c r="VWV135" s="409"/>
      <c r="VWW135" s="409"/>
      <c r="VWX135" s="409"/>
      <c r="VWY135" s="409"/>
      <c r="VWZ135" s="409"/>
      <c r="VXA135" s="409"/>
      <c r="VXB135" s="409"/>
      <c r="VXC135" s="409"/>
      <c r="VXD135" s="409"/>
      <c r="VXE135" s="409"/>
      <c r="VXF135" s="409"/>
      <c r="VXG135" s="409"/>
      <c r="VXH135" s="409"/>
      <c r="VXI135" s="409"/>
      <c r="VXJ135" s="409"/>
      <c r="VXK135" s="409"/>
      <c r="VXL135" s="409"/>
      <c r="VXM135" s="409"/>
      <c r="VXN135" s="409"/>
      <c r="VXO135" s="409"/>
      <c r="VXP135" s="409"/>
      <c r="VXQ135" s="409"/>
      <c r="VXR135" s="409"/>
      <c r="VXS135" s="409"/>
      <c r="VXT135" s="409"/>
      <c r="VXU135" s="409"/>
      <c r="VXV135" s="409"/>
      <c r="VXW135" s="409"/>
      <c r="VXX135" s="409"/>
      <c r="VXY135" s="409"/>
      <c r="VXZ135" s="409"/>
      <c r="VYA135" s="409"/>
      <c r="VYB135" s="409"/>
      <c r="VYC135" s="409"/>
      <c r="VYD135" s="409"/>
      <c r="VYE135" s="409"/>
      <c r="VYF135" s="409"/>
      <c r="VYG135" s="409"/>
      <c r="VYH135" s="409"/>
      <c r="VYI135" s="409"/>
      <c r="VYJ135" s="409"/>
      <c r="VYK135" s="409"/>
      <c r="VYL135" s="409"/>
      <c r="VYM135" s="409"/>
      <c r="VYN135" s="409"/>
      <c r="VYO135" s="409"/>
      <c r="VYP135" s="409"/>
      <c r="VYQ135" s="409"/>
      <c r="VYR135" s="409"/>
      <c r="VYS135" s="409"/>
      <c r="VYT135" s="409"/>
      <c r="VYU135" s="409"/>
      <c r="VYV135" s="409"/>
      <c r="VYW135" s="409"/>
      <c r="VYX135" s="409"/>
      <c r="VYY135" s="409"/>
      <c r="VYZ135" s="409"/>
      <c r="VZA135" s="409"/>
      <c r="VZB135" s="409"/>
      <c r="VZC135" s="409"/>
      <c r="VZD135" s="409"/>
      <c r="VZE135" s="409"/>
      <c r="VZF135" s="409"/>
      <c r="VZG135" s="409"/>
      <c r="VZH135" s="409"/>
      <c r="VZI135" s="409"/>
      <c r="VZJ135" s="409"/>
      <c r="VZK135" s="409"/>
      <c r="VZL135" s="409"/>
      <c r="VZM135" s="409"/>
      <c r="VZN135" s="409"/>
      <c r="VZO135" s="409"/>
      <c r="VZP135" s="409"/>
      <c r="VZQ135" s="409"/>
      <c r="VZR135" s="409"/>
      <c r="VZS135" s="409"/>
      <c r="VZT135" s="409"/>
      <c r="VZU135" s="409"/>
      <c r="VZV135" s="409"/>
      <c r="VZW135" s="409"/>
      <c r="VZX135" s="409"/>
      <c r="VZY135" s="409"/>
      <c r="VZZ135" s="409"/>
      <c r="WAA135" s="409"/>
      <c r="WAB135" s="409"/>
      <c r="WAC135" s="409"/>
      <c r="WAD135" s="409"/>
      <c r="WAE135" s="409"/>
      <c r="WAF135" s="409"/>
      <c r="WAG135" s="409"/>
      <c r="WAH135" s="409"/>
      <c r="WAI135" s="409"/>
      <c r="WAJ135" s="409"/>
      <c r="WAK135" s="409"/>
      <c r="WAL135" s="409"/>
      <c r="WAM135" s="409"/>
      <c r="WAN135" s="409"/>
      <c r="WAO135" s="409"/>
      <c r="WAP135" s="409"/>
      <c r="WAQ135" s="409"/>
      <c r="WAR135" s="409"/>
      <c r="WAS135" s="409"/>
      <c r="WAT135" s="409"/>
      <c r="WAU135" s="409"/>
      <c r="WAV135" s="409"/>
      <c r="WAW135" s="409"/>
      <c r="WAX135" s="409"/>
      <c r="WAY135" s="409"/>
      <c r="WAZ135" s="409"/>
      <c r="WBA135" s="409"/>
      <c r="WBB135" s="409"/>
      <c r="WBC135" s="409"/>
      <c r="WBD135" s="409"/>
      <c r="WBE135" s="409"/>
      <c r="WBF135" s="409"/>
      <c r="WBG135" s="409"/>
      <c r="WBH135" s="409"/>
      <c r="WBI135" s="409"/>
      <c r="WBJ135" s="409"/>
      <c r="WBK135" s="409"/>
      <c r="WBL135" s="409"/>
      <c r="WBM135" s="409"/>
      <c r="WBN135" s="409"/>
      <c r="WBO135" s="409"/>
      <c r="WBP135" s="409"/>
      <c r="WBQ135" s="409"/>
      <c r="WBR135" s="409"/>
      <c r="WBS135" s="409"/>
      <c r="WBT135" s="409"/>
      <c r="WBU135" s="409"/>
      <c r="WBV135" s="409"/>
      <c r="WBW135" s="409"/>
      <c r="WBX135" s="409"/>
      <c r="WBY135" s="409"/>
      <c r="WBZ135" s="409"/>
      <c r="WCA135" s="409"/>
      <c r="WCB135" s="409"/>
      <c r="WCC135" s="409"/>
      <c r="WCD135" s="409"/>
      <c r="WCE135" s="409"/>
      <c r="WCF135" s="409"/>
      <c r="WCG135" s="409"/>
      <c r="WCH135" s="409"/>
      <c r="WCI135" s="409"/>
      <c r="WCJ135" s="409"/>
      <c r="WCK135" s="409"/>
      <c r="WCL135" s="409"/>
      <c r="WCM135" s="409"/>
      <c r="WCN135" s="409"/>
      <c r="WCO135" s="409"/>
      <c r="WCP135" s="409"/>
      <c r="WCQ135" s="409"/>
      <c r="WCR135" s="409"/>
      <c r="WCS135" s="409"/>
      <c r="WCT135" s="409"/>
      <c r="WCU135" s="409"/>
      <c r="WCV135" s="409"/>
      <c r="WCW135" s="409"/>
      <c r="WCX135" s="409"/>
      <c r="WCY135" s="409"/>
      <c r="WCZ135" s="409"/>
      <c r="WDA135" s="409"/>
      <c r="WDB135" s="409"/>
      <c r="WDC135" s="409"/>
      <c r="WDD135" s="409"/>
      <c r="WDE135" s="409"/>
      <c r="WDF135" s="409"/>
      <c r="WDG135" s="409"/>
      <c r="WDH135" s="409"/>
      <c r="WDI135" s="409"/>
      <c r="WDJ135" s="409"/>
      <c r="WDK135" s="409"/>
      <c r="WDL135" s="409"/>
      <c r="WDM135" s="409"/>
      <c r="WDN135" s="409"/>
      <c r="WDO135" s="409"/>
      <c r="WDP135" s="409"/>
      <c r="WDQ135" s="409"/>
      <c r="WDR135" s="409"/>
      <c r="WDS135" s="409"/>
      <c r="WDT135" s="409"/>
      <c r="WDU135" s="409"/>
      <c r="WDV135" s="409"/>
      <c r="WDW135" s="409"/>
      <c r="WDX135" s="409"/>
      <c r="WDY135" s="409"/>
      <c r="WDZ135" s="409"/>
      <c r="WEA135" s="409"/>
      <c r="WEB135" s="409"/>
      <c r="WEC135" s="409"/>
      <c r="WED135" s="409"/>
      <c r="WEE135" s="409"/>
      <c r="WEF135" s="409"/>
      <c r="WEG135" s="409"/>
      <c r="WEH135" s="409"/>
      <c r="WEI135" s="409"/>
      <c r="WEJ135" s="409"/>
      <c r="WEK135" s="409"/>
      <c r="WEL135" s="409"/>
      <c r="WEM135" s="409"/>
      <c r="WEN135" s="409"/>
      <c r="WEO135" s="409"/>
      <c r="WEP135" s="409"/>
      <c r="WEQ135" s="409"/>
      <c r="WER135" s="409"/>
      <c r="WES135" s="409"/>
      <c r="WET135" s="409"/>
      <c r="WEU135" s="409"/>
      <c r="WEV135" s="409"/>
      <c r="WEW135" s="409"/>
      <c r="WEX135" s="409"/>
      <c r="WEY135" s="409"/>
      <c r="WEZ135" s="409"/>
      <c r="WFA135" s="409"/>
      <c r="WFB135" s="409"/>
      <c r="WFC135" s="409"/>
      <c r="WFD135" s="409"/>
      <c r="WFE135" s="409"/>
      <c r="WFF135" s="409"/>
      <c r="WFG135" s="409"/>
      <c r="WFH135" s="409"/>
      <c r="WFI135" s="409"/>
      <c r="WFJ135" s="409"/>
      <c r="WFK135" s="409"/>
      <c r="WFL135" s="409"/>
      <c r="WFM135" s="409"/>
      <c r="WFN135" s="409"/>
      <c r="WFO135" s="409"/>
      <c r="WFP135" s="409"/>
      <c r="WFQ135" s="409"/>
      <c r="WFR135" s="409"/>
      <c r="WFS135" s="409"/>
      <c r="WFT135" s="409"/>
      <c r="WFU135" s="409"/>
      <c r="WFV135" s="409"/>
      <c r="WFW135" s="409"/>
      <c r="WFX135" s="409"/>
      <c r="WFY135" s="409"/>
      <c r="WFZ135" s="409"/>
      <c r="WGA135" s="409"/>
      <c r="WGB135" s="409"/>
      <c r="WGC135" s="409"/>
      <c r="WGD135" s="409"/>
      <c r="WGE135" s="409"/>
      <c r="WGF135" s="409"/>
      <c r="WGG135" s="409"/>
      <c r="WGH135" s="409"/>
      <c r="WGI135" s="409"/>
      <c r="WGJ135" s="409"/>
      <c r="WGK135" s="409"/>
      <c r="WGL135" s="409"/>
      <c r="WGM135" s="409"/>
      <c r="WGN135" s="409"/>
      <c r="WGO135" s="409"/>
      <c r="WGP135" s="409"/>
      <c r="WGQ135" s="409"/>
      <c r="WGR135" s="409"/>
      <c r="WGS135" s="409"/>
      <c r="WGT135" s="409"/>
      <c r="WGU135" s="409"/>
      <c r="WGV135" s="409"/>
      <c r="WGW135" s="409"/>
      <c r="WGX135" s="409"/>
      <c r="WGY135" s="409"/>
      <c r="WGZ135" s="409"/>
      <c r="WHA135" s="409"/>
      <c r="WHB135" s="409"/>
      <c r="WHC135" s="409"/>
      <c r="WHD135" s="409"/>
      <c r="WHE135" s="409"/>
      <c r="WHF135" s="409"/>
      <c r="WHG135" s="409"/>
      <c r="WHH135" s="409"/>
      <c r="WHI135" s="409"/>
      <c r="WHJ135" s="409"/>
      <c r="WHK135" s="409"/>
      <c r="WHL135" s="409"/>
      <c r="WHM135" s="409"/>
      <c r="WHN135" s="409"/>
      <c r="WHO135" s="409"/>
      <c r="WHP135" s="409"/>
      <c r="WHQ135" s="409"/>
      <c r="WHR135" s="409"/>
      <c r="WHS135" s="409"/>
      <c r="WHT135" s="409"/>
      <c r="WHU135" s="409"/>
      <c r="WHV135" s="409"/>
      <c r="WHW135" s="409"/>
      <c r="WHX135" s="409"/>
      <c r="WHY135" s="409"/>
      <c r="WHZ135" s="409"/>
      <c r="WIA135" s="409"/>
      <c r="WIB135" s="409"/>
      <c r="WIC135" s="409"/>
      <c r="WID135" s="409"/>
      <c r="WIE135" s="409"/>
      <c r="WIF135" s="409"/>
      <c r="WIG135" s="409"/>
      <c r="WIH135" s="409"/>
      <c r="WII135" s="409"/>
      <c r="WIJ135" s="409"/>
      <c r="WIK135" s="409"/>
      <c r="WIL135" s="409"/>
      <c r="WIM135" s="409"/>
      <c r="WIN135" s="409"/>
      <c r="WIO135" s="409"/>
      <c r="WIP135" s="409"/>
      <c r="WIQ135" s="409"/>
      <c r="WIR135" s="409"/>
      <c r="WIS135" s="409"/>
      <c r="WIT135" s="409"/>
      <c r="WIU135" s="409"/>
      <c r="WIV135" s="409"/>
      <c r="WIW135" s="409"/>
      <c r="WIX135" s="409"/>
      <c r="WIY135" s="409"/>
      <c r="WIZ135" s="409"/>
      <c r="WJA135" s="409"/>
      <c r="WJB135" s="409"/>
      <c r="WJC135" s="409"/>
      <c r="WJD135" s="409"/>
      <c r="WJE135" s="409"/>
      <c r="WJF135" s="409"/>
      <c r="WJG135" s="409"/>
      <c r="WJH135" s="409"/>
      <c r="WJI135" s="409"/>
      <c r="WJJ135" s="409"/>
      <c r="WJK135" s="409"/>
      <c r="WJL135" s="409"/>
      <c r="WJM135" s="409"/>
      <c r="WJN135" s="409"/>
      <c r="WJO135" s="409"/>
      <c r="WJP135" s="409"/>
      <c r="WJQ135" s="409"/>
      <c r="WJR135" s="409"/>
      <c r="WJS135" s="409"/>
      <c r="WJT135" s="409"/>
      <c r="WJU135" s="409"/>
      <c r="WJV135" s="409"/>
      <c r="WJW135" s="409"/>
      <c r="WJX135" s="409"/>
      <c r="WJY135" s="409"/>
      <c r="WJZ135" s="409"/>
      <c r="WKA135" s="409"/>
      <c r="WKB135" s="409"/>
      <c r="WKC135" s="409"/>
      <c r="WKD135" s="409"/>
      <c r="WKE135" s="409"/>
      <c r="WKF135" s="409"/>
      <c r="WKG135" s="409"/>
      <c r="WKH135" s="409"/>
      <c r="WKI135" s="409"/>
      <c r="WKJ135" s="409"/>
      <c r="WKK135" s="409"/>
      <c r="WKL135" s="409"/>
      <c r="WKM135" s="409"/>
      <c r="WKN135" s="409"/>
      <c r="WKO135" s="409"/>
      <c r="WKP135" s="409"/>
      <c r="WKQ135" s="409"/>
      <c r="WKR135" s="409"/>
      <c r="WKS135" s="409"/>
      <c r="WKT135" s="409"/>
      <c r="WKU135" s="409"/>
      <c r="WKV135" s="409"/>
      <c r="WKW135" s="409"/>
      <c r="WKX135" s="409"/>
      <c r="WKY135" s="409"/>
      <c r="WKZ135" s="409"/>
      <c r="WLA135" s="409"/>
      <c r="WLB135" s="409"/>
      <c r="WLC135" s="409"/>
      <c r="WLD135" s="409"/>
      <c r="WLE135" s="409"/>
      <c r="WLF135" s="409"/>
      <c r="WLG135" s="409"/>
      <c r="WLH135" s="409"/>
      <c r="WLI135" s="409"/>
      <c r="WLJ135" s="409"/>
      <c r="WLK135" s="409"/>
      <c r="WLL135" s="409"/>
      <c r="WLM135" s="409"/>
      <c r="WLN135" s="409"/>
      <c r="WLO135" s="409"/>
      <c r="WLP135" s="409"/>
      <c r="WLQ135" s="409"/>
      <c r="WLR135" s="409"/>
      <c r="WLS135" s="409"/>
      <c r="WLT135" s="409"/>
      <c r="WLU135" s="409"/>
      <c r="WLV135" s="409"/>
      <c r="WLW135" s="409"/>
      <c r="WLX135" s="409"/>
      <c r="WLY135" s="409"/>
      <c r="WLZ135" s="409"/>
      <c r="WMA135" s="409"/>
      <c r="WMB135" s="409"/>
      <c r="WMC135" s="409"/>
      <c r="WMD135" s="409"/>
      <c r="WME135" s="409"/>
      <c r="WMF135" s="409"/>
      <c r="WMG135" s="409"/>
      <c r="WMH135" s="409"/>
      <c r="WMI135" s="409"/>
      <c r="WMJ135" s="409"/>
      <c r="WMK135" s="409"/>
      <c r="WML135" s="409"/>
      <c r="WMM135" s="409"/>
      <c r="WMN135" s="409"/>
      <c r="WMO135" s="409"/>
      <c r="WMP135" s="409"/>
      <c r="WMQ135" s="409"/>
      <c r="WMR135" s="409"/>
      <c r="WMS135" s="409"/>
      <c r="WMT135" s="409"/>
      <c r="WMU135" s="409"/>
      <c r="WMV135" s="409"/>
      <c r="WMW135" s="409"/>
      <c r="WMX135" s="409"/>
      <c r="WMY135" s="409"/>
      <c r="WMZ135" s="409"/>
      <c r="WNA135" s="409"/>
      <c r="WNB135" s="409"/>
      <c r="WNC135" s="409"/>
      <c r="WND135" s="409"/>
      <c r="WNE135" s="409"/>
      <c r="WNF135" s="409"/>
      <c r="WNG135" s="409"/>
      <c r="WNH135" s="409"/>
      <c r="WNI135" s="409"/>
      <c r="WNJ135" s="409"/>
      <c r="WNK135" s="409"/>
      <c r="WNL135" s="409"/>
      <c r="WNM135" s="409"/>
      <c r="WNN135" s="409"/>
      <c r="WNO135" s="409"/>
      <c r="WNP135" s="409"/>
      <c r="WNQ135" s="409"/>
      <c r="WNR135" s="409"/>
      <c r="WNS135" s="409"/>
      <c r="WNT135" s="409"/>
      <c r="WNU135" s="409"/>
      <c r="WNV135" s="409"/>
      <c r="WNW135" s="409"/>
      <c r="WNX135" s="409"/>
      <c r="WNY135" s="409"/>
      <c r="WNZ135" s="409"/>
      <c r="WOA135" s="409"/>
      <c r="WOB135" s="409"/>
      <c r="WOC135" s="409"/>
      <c r="WOD135" s="409"/>
      <c r="WOE135" s="409"/>
      <c r="WOF135" s="409"/>
      <c r="WOG135" s="409"/>
      <c r="WOH135" s="409"/>
      <c r="WOI135" s="409"/>
      <c r="WOJ135" s="409"/>
      <c r="WOK135" s="409"/>
      <c r="WOL135" s="409"/>
      <c r="WOM135" s="409"/>
      <c r="WON135" s="409"/>
      <c r="WOO135" s="409"/>
      <c r="WOP135" s="409"/>
      <c r="WOQ135" s="409"/>
      <c r="WOR135" s="409"/>
      <c r="WOS135" s="409"/>
      <c r="WOT135" s="409"/>
      <c r="WOU135" s="409"/>
      <c r="WOV135" s="409"/>
      <c r="WOW135" s="409"/>
      <c r="WOX135" s="409"/>
      <c r="WOY135" s="409"/>
      <c r="WOZ135" s="409"/>
      <c r="WPA135" s="409"/>
      <c r="WPB135" s="409"/>
      <c r="WPC135" s="409"/>
      <c r="WPD135" s="409"/>
      <c r="WPE135" s="409"/>
      <c r="WPF135" s="409"/>
      <c r="WPG135" s="409"/>
      <c r="WPH135" s="409"/>
      <c r="WPI135" s="409"/>
      <c r="WPJ135" s="409"/>
      <c r="WPK135" s="409"/>
      <c r="WPL135" s="409"/>
      <c r="WPM135" s="409"/>
      <c r="WPN135" s="409"/>
      <c r="WPO135" s="409"/>
      <c r="WPP135" s="409"/>
      <c r="WPQ135" s="409"/>
      <c r="WPR135" s="409"/>
      <c r="WPS135" s="409"/>
      <c r="WPT135" s="409"/>
      <c r="WPU135" s="409"/>
      <c r="WPV135" s="409"/>
      <c r="WPW135" s="409"/>
      <c r="WPX135" s="409"/>
      <c r="WPY135" s="409"/>
      <c r="WPZ135" s="409"/>
      <c r="WQA135" s="409"/>
      <c r="WQB135" s="409"/>
      <c r="WQC135" s="409"/>
      <c r="WQD135" s="409"/>
      <c r="WQE135" s="409"/>
      <c r="WQF135" s="409"/>
      <c r="WQG135" s="409"/>
      <c r="WQH135" s="409"/>
      <c r="WQI135" s="409"/>
      <c r="WQJ135" s="409"/>
      <c r="WQK135" s="409"/>
      <c r="WQL135" s="409"/>
      <c r="WQM135" s="409"/>
      <c r="WQN135" s="409"/>
      <c r="WQO135" s="409"/>
      <c r="WQP135" s="409"/>
      <c r="WQQ135" s="409"/>
      <c r="WQR135" s="409"/>
      <c r="WQS135" s="409"/>
      <c r="WQT135" s="409"/>
      <c r="WQU135" s="409"/>
      <c r="WQV135" s="409"/>
      <c r="WQW135" s="409"/>
      <c r="WQX135" s="409"/>
      <c r="WQY135" s="409"/>
      <c r="WQZ135" s="409"/>
      <c r="WRA135" s="409"/>
      <c r="WRB135" s="409"/>
      <c r="WRC135" s="409"/>
      <c r="WRD135" s="409"/>
      <c r="WRE135" s="409"/>
      <c r="WRF135" s="409"/>
      <c r="WRG135" s="409"/>
      <c r="WRH135" s="409"/>
      <c r="WRI135" s="409"/>
      <c r="WRJ135" s="409"/>
      <c r="WRK135" s="409"/>
      <c r="WRL135" s="409"/>
      <c r="WRM135" s="409"/>
      <c r="WRN135" s="409"/>
      <c r="WRO135" s="409"/>
      <c r="WRP135" s="409"/>
      <c r="WRQ135" s="409"/>
      <c r="WRR135" s="409"/>
      <c r="WRS135" s="409"/>
      <c r="WRT135" s="409"/>
      <c r="WRU135" s="409"/>
      <c r="WRV135" s="409"/>
      <c r="WRW135" s="409"/>
      <c r="WRX135" s="409"/>
      <c r="WRY135" s="409"/>
      <c r="WRZ135" s="409"/>
      <c r="WSA135" s="409"/>
      <c r="WSB135" s="409"/>
      <c r="WSC135" s="409"/>
      <c r="WSD135" s="409"/>
      <c r="WSE135" s="409"/>
      <c r="WSF135" s="409"/>
      <c r="WSG135" s="409"/>
      <c r="WSH135" s="409"/>
      <c r="WSI135" s="409"/>
      <c r="WSJ135" s="409"/>
      <c r="WSK135" s="409"/>
      <c r="WSL135" s="409"/>
      <c r="WSM135" s="409"/>
      <c r="WSN135" s="409"/>
      <c r="WSO135" s="409"/>
      <c r="WSP135" s="409"/>
      <c r="WSQ135" s="409"/>
      <c r="WSR135" s="409"/>
      <c r="WSS135" s="409"/>
      <c r="WST135" s="409"/>
      <c r="WSU135" s="409"/>
      <c r="WSV135" s="409"/>
      <c r="WSW135" s="409"/>
      <c r="WSX135" s="409"/>
      <c r="WSY135" s="409"/>
      <c r="WSZ135" s="409"/>
      <c r="WTA135" s="409"/>
      <c r="WTB135" s="409"/>
      <c r="WTC135" s="409"/>
      <c r="WTD135" s="409"/>
      <c r="WTE135" s="409"/>
      <c r="WTF135" s="409"/>
      <c r="WTG135" s="409"/>
      <c r="WTH135" s="409"/>
      <c r="WTI135" s="409"/>
      <c r="WTJ135" s="409"/>
      <c r="WTK135" s="409"/>
      <c r="WTL135" s="409"/>
      <c r="WTM135" s="409"/>
      <c r="WTN135" s="409"/>
      <c r="WTO135" s="409"/>
      <c r="WTP135" s="409"/>
      <c r="WTQ135" s="409"/>
      <c r="WTR135" s="409"/>
      <c r="WTS135" s="409"/>
      <c r="WTT135" s="409"/>
      <c r="WTU135" s="409"/>
      <c r="WTV135" s="409"/>
      <c r="WTW135" s="409"/>
      <c r="WTX135" s="409"/>
      <c r="WTY135" s="409"/>
      <c r="WTZ135" s="409"/>
      <c r="WUA135" s="409"/>
      <c r="WUB135" s="409"/>
      <c r="WUC135" s="409"/>
      <c r="WUD135" s="409"/>
      <c r="WUE135" s="409"/>
      <c r="WUF135" s="409"/>
      <c r="WUG135" s="409"/>
      <c r="WUH135" s="409"/>
      <c r="WUI135" s="409"/>
      <c r="WUJ135" s="409"/>
      <c r="WUK135" s="409"/>
      <c r="WUL135" s="409"/>
      <c r="WUM135" s="409"/>
      <c r="WUN135" s="409"/>
      <c r="WUO135" s="409"/>
      <c r="WUP135" s="409"/>
      <c r="WUQ135" s="409"/>
      <c r="WUR135" s="409"/>
      <c r="WUS135" s="409"/>
      <c r="WUT135" s="409"/>
      <c r="WUU135" s="409"/>
      <c r="WUV135" s="409"/>
      <c r="WUW135" s="409"/>
      <c r="WUX135" s="409"/>
      <c r="WUY135" s="409"/>
      <c r="WUZ135" s="409"/>
      <c r="WVA135" s="409"/>
      <c r="WVB135" s="409"/>
      <c r="WVC135" s="409"/>
      <c r="WVD135" s="409"/>
      <c r="WVE135" s="409"/>
      <c r="WVF135" s="409"/>
      <c r="WVG135" s="409"/>
      <c r="WVH135" s="409"/>
      <c r="WVI135" s="409"/>
      <c r="WVJ135" s="409"/>
      <c r="WVK135" s="409"/>
      <c r="WVL135" s="409"/>
      <c r="WVM135" s="409"/>
      <c r="WVN135" s="409"/>
      <c r="WVO135" s="409"/>
      <c r="WVP135" s="409"/>
      <c r="WVQ135" s="409"/>
      <c r="WVR135" s="409"/>
      <c r="WVS135" s="409"/>
      <c r="WVT135" s="409"/>
      <c r="WVU135" s="409"/>
      <c r="WVV135" s="409"/>
      <c r="WVW135" s="409"/>
      <c r="WVX135" s="409"/>
      <c r="WVY135" s="409"/>
      <c r="WVZ135" s="409"/>
      <c r="WWA135" s="409"/>
      <c r="WWB135" s="409"/>
      <c r="WWC135" s="409"/>
      <c r="WWD135" s="409"/>
      <c r="WWE135" s="409"/>
      <c r="WWF135" s="409"/>
      <c r="WWG135" s="409"/>
      <c r="WWH135" s="409"/>
      <c r="WWI135" s="409"/>
      <c r="WWJ135" s="409"/>
      <c r="WWK135" s="409"/>
      <c r="WWL135" s="409"/>
      <c r="WWM135" s="409"/>
      <c r="WWN135" s="409"/>
      <c r="WWO135" s="409"/>
      <c r="WWP135" s="409"/>
      <c r="WWQ135" s="409"/>
      <c r="WWR135" s="409"/>
      <c r="WWS135" s="409"/>
      <c r="WWT135" s="409"/>
      <c r="WWU135" s="409"/>
      <c r="WWV135" s="409"/>
      <c r="WWW135" s="409"/>
      <c r="WWX135" s="409"/>
      <c r="WWY135" s="409"/>
      <c r="WWZ135" s="409"/>
      <c r="WXA135" s="409"/>
      <c r="WXB135" s="409"/>
      <c r="WXC135" s="409"/>
      <c r="WXD135" s="409"/>
      <c r="WXE135" s="409"/>
      <c r="WXF135" s="409"/>
      <c r="WXG135" s="409"/>
      <c r="WXH135" s="409"/>
      <c r="WXI135" s="409"/>
      <c r="WXJ135" s="409"/>
      <c r="WXK135" s="409"/>
      <c r="WXL135" s="409"/>
      <c r="WXM135" s="409"/>
      <c r="WXN135" s="409"/>
      <c r="WXO135" s="409"/>
      <c r="WXP135" s="409"/>
      <c r="WXQ135" s="409"/>
      <c r="WXR135" s="409"/>
      <c r="WXS135" s="409"/>
      <c r="WXT135" s="409"/>
      <c r="WXU135" s="409"/>
      <c r="WXV135" s="409"/>
      <c r="WXW135" s="409"/>
      <c r="WXX135" s="409"/>
      <c r="WXY135" s="409"/>
      <c r="WXZ135" s="409"/>
      <c r="WYA135" s="409"/>
      <c r="WYB135" s="409"/>
      <c r="WYC135" s="409"/>
      <c r="WYD135" s="409"/>
      <c r="WYE135" s="409"/>
      <c r="WYF135" s="409"/>
      <c r="WYG135" s="409"/>
      <c r="WYH135" s="409"/>
      <c r="WYI135" s="409"/>
      <c r="WYJ135" s="409"/>
      <c r="WYK135" s="409"/>
      <c r="WYL135" s="409"/>
      <c r="WYM135" s="409"/>
      <c r="WYN135" s="409"/>
      <c r="WYO135" s="409"/>
      <c r="WYP135" s="409"/>
      <c r="WYQ135" s="409"/>
      <c r="WYR135" s="409"/>
      <c r="WYS135" s="409"/>
      <c r="WYT135" s="409"/>
      <c r="WYU135" s="409"/>
      <c r="WYV135" s="409"/>
      <c r="WYW135" s="409"/>
      <c r="WYX135" s="409"/>
      <c r="WYY135" s="409"/>
      <c r="WYZ135" s="409"/>
      <c r="WZA135" s="409"/>
      <c r="WZB135" s="409"/>
      <c r="WZC135" s="409"/>
      <c r="WZD135" s="409"/>
      <c r="WZE135" s="409"/>
      <c r="WZF135" s="409"/>
      <c r="WZG135" s="409"/>
      <c r="WZH135" s="409"/>
      <c r="WZI135" s="409"/>
      <c r="WZJ135" s="409"/>
      <c r="WZK135" s="409"/>
      <c r="WZL135" s="409"/>
      <c r="WZM135" s="409"/>
      <c r="WZN135" s="409"/>
      <c r="WZO135" s="409"/>
      <c r="WZP135" s="409"/>
      <c r="WZQ135" s="409"/>
      <c r="WZR135" s="409"/>
      <c r="WZS135" s="409"/>
      <c r="WZT135" s="409"/>
      <c r="WZU135" s="409"/>
      <c r="WZV135" s="409"/>
      <c r="WZW135" s="409"/>
      <c r="WZX135" s="409"/>
      <c r="WZY135" s="409"/>
      <c r="WZZ135" s="409"/>
      <c r="XAA135" s="409"/>
      <c r="XAB135" s="409"/>
      <c r="XAC135" s="409"/>
      <c r="XAD135" s="409"/>
      <c r="XAE135" s="409"/>
      <c r="XAF135" s="409"/>
      <c r="XAG135" s="409"/>
      <c r="XAH135" s="409"/>
      <c r="XAI135" s="409"/>
      <c r="XAJ135" s="409"/>
      <c r="XAK135" s="409"/>
      <c r="XAL135" s="409"/>
      <c r="XAM135" s="409"/>
      <c r="XAN135" s="409"/>
      <c r="XAO135" s="409"/>
      <c r="XAP135" s="409"/>
      <c r="XAQ135" s="409"/>
      <c r="XAR135" s="409"/>
      <c r="XAS135" s="409"/>
      <c r="XAT135" s="409"/>
      <c r="XAU135" s="409"/>
      <c r="XAV135" s="409"/>
      <c r="XAW135" s="409"/>
      <c r="XAX135" s="409"/>
      <c r="XAY135" s="409"/>
      <c r="XAZ135" s="409"/>
      <c r="XBA135" s="409"/>
      <c r="XBB135" s="409"/>
      <c r="XBC135" s="409"/>
      <c r="XBD135" s="409"/>
      <c r="XBE135" s="409"/>
      <c r="XBF135" s="409"/>
      <c r="XBG135" s="409"/>
      <c r="XBH135" s="409"/>
      <c r="XBI135" s="409"/>
      <c r="XBJ135" s="409"/>
      <c r="XBK135" s="409"/>
      <c r="XBL135" s="409"/>
      <c r="XBM135" s="409"/>
      <c r="XBN135" s="409"/>
      <c r="XBO135" s="409"/>
      <c r="XBP135" s="409"/>
      <c r="XBQ135" s="409"/>
      <c r="XBR135" s="409"/>
      <c r="XBS135" s="409"/>
      <c r="XBT135" s="409"/>
      <c r="XBU135" s="409"/>
      <c r="XBV135" s="409"/>
      <c r="XBW135" s="409"/>
      <c r="XBX135" s="409"/>
      <c r="XBY135" s="409"/>
      <c r="XBZ135" s="409"/>
      <c r="XCA135" s="409"/>
      <c r="XCB135" s="409"/>
      <c r="XCC135" s="409"/>
      <c r="XCD135" s="409"/>
      <c r="XCE135" s="409"/>
      <c r="XCF135" s="409"/>
      <c r="XCG135" s="409"/>
      <c r="XCH135" s="409"/>
      <c r="XCI135" s="409"/>
      <c r="XCJ135" s="409"/>
      <c r="XCK135" s="409"/>
      <c r="XCL135" s="409"/>
      <c r="XCM135" s="409"/>
      <c r="XCN135" s="409"/>
      <c r="XCO135" s="409"/>
      <c r="XCP135" s="409"/>
      <c r="XCQ135" s="409"/>
      <c r="XCR135" s="409"/>
      <c r="XCS135" s="409"/>
      <c r="XCT135" s="409"/>
      <c r="XCU135" s="409"/>
      <c r="XCV135" s="409"/>
      <c r="XCW135" s="409"/>
      <c r="XCX135" s="409"/>
      <c r="XCY135" s="409"/>
      <c r="XCZ135" s="409"/>
      <c r="XDA135" s="409"/>
      <c r="XDB135" s="409"/>
      <c r="XDC135" s="409"/>
      <c r="XDD135" s="409"/>
      <c r="XDE135" s="409"/>
      <c r="XDF135" s="409"/>
      <c r="XDG135" s="409"/>
      <c r="XDH135" s="409"/>
      <c r="XDI135" s="409"/>
      <c r="XDJ135" s="409"/>
      <c r="XDK135" s="409"/>
      <c r="XDL135" s="409"/>
      <c r="XDM135" s="409"/>
      <c r="XDN135" s="409"/>
      <c r="XDO135" s="409"/>
      <c r="XDP135" s="409"/>
      <c r="XDQ135" s="409"/>
      <c r="XDR135" s="409"/>
      <c r="XDS135" s="409"/>
      <c r="XDT135" s="409"/>
      <c r="XDU135" s="409"/>
      <c r="XDV135" s="409"/>
      <c r="XDW135" s="409"/>
      <c r="XDX135" s="409"/>
      <c r="XDY135" s="409"/>
      <c r="XDZ135" s="409"/>
      <c r="XEA135" s="409"/>
      <c r="XEB135" s="409"/>
      <c r="XEC135" s="409"/>
      <c r="XED135" s="409"/>
      <c r="XEE135" s="409"/>
      <c r="XEF135" s="409"/>
      <c r="XEG135" s="409"/>
      <c r="XEH135" s="409"/>
      <c r="XEI135" s="409"/>
      <c r="XEJ135" s="409"/>
      <c r="XEK135" s="409"/>
      <c r="XEL135" s="409"/>
      <c r="XEM135" s="409"/>
      <c r="XEN135" s="409"/>
      <c r="XEO135" s="409"/>
      <c r="XEP135" s="409"/>
      <c r="XEQ135" s="409"/>
      <c r="XER135" s="409"/>
      <c r="XES135" s="409"/>
      <c r="XET135" s="409"/>
      <c r="XEU135" s="409"/>
      <c r="XEV135" s="409"/>
      <c r="XEW135" s="409"/>
      <c r="XEX135" s="409"/>
      <c r="XEY135" s="409"/>
      <c r="XEZ135" s="409"/>
      <c r="XFA135" s="409"/>
    </row>
    <row r="136" spans="1:16381" s="41" customFormat="1" ht="14.1" customHeight="1">
      <c r="A136" s="813" t="s">
        <v>1690</v>
      </c>
      <c r="B136" s="779"/>
      <c r="C136" s="779"/>
      <c r="D136" s="779"/>
      <c r="E136" s="779"/>
      <c r="F136" s="409"/>
      <c r="G136" s="409"/>
      <c r="H136" s="409"/>
      <c r="I136" s="409"/>
      <c r="J136" s="409"/>
      <c r="K136" s="409"/>
      <c r="L136" s="409"/>
      <c r="M136" s="409"/>
      <c r="N136" s="64"/>
      <c r="O136" s="409"/>
      <c r="P136" s="409"/>
      <c r="Q136" s="409"/>
      <c r="R136" s="409"/>
      <c r="S136" s="409"/>
      <c r="T136" s="409"/>
      <c r="U136" s="409"/>
      <c r="V136" s="409"/>
      <c r="W136" s="409"/>
      <c r="X136" s="409"/>
      <c r="Y136" s="409"/>
      <c r="Z136" s="409"/>
      <c r="AA136" s="409"/>
      <c r="AB136" s="409"/>
      <c r="AC136" s="409"/>
      <c r="AD136" s="409"/>
      <c r="AE136" s="409"/>
      <c r="AF136" s="409"/>
      <c r="AG136" s="409"/>
      <c r="AH136" s="409"/>
      <c r="AI136" s="409"/>
      <c r="AJ136" s="409"/>
      <c r="AK136" s="409"/>
      <c r="AL136" s="409"/>
      <c r="AM136" s="409"/>
      <c r="AN136" s="409"/>
      <c r="AO136" s="409"/>
      <c r="AP136" s="409"/>
      <c r="AQ136" s="409"/>
      <c r="AR136" s="409"/>
      <c r="AS136" s="409"/>
      <c r="AT136" s="409"/>
      <c r="AU136" s="409"/>
      <c r="AV136" s="409"/>
      <c r="AW136" s="409"/>
      <c r="AX136" s="409"/>
      <c r="AY136" s="409"/>
      <c r="AZ136" s="409"/>
      <c r="BA136" s="409"/>
      <c r="BB136" s="409"/>
      <c r="BC136" s="409"/>
      <c r="BD136" s="409"/>
      <c r="BE136" s="409"/>
      <c r="BF136" s="409"/>
      <c r="BG136" s="409"/>
      <c r="BH136" s="409"/>
      <c r="BI136" s="409"/>
      <c r="BJ136" s="409"/>
      <c r="BK136" s="409"/>
      <c r="BL136" s="409"/>
      <c r="BM136" s="409"/>
      <c r="BN136" s="409"/>
      <c r="BO136" s="409"/>
      <c r="BP136" s="409"/>
      <c r="BQ136" s="409"/>
      <c r="BR136" s="409"/>
      <c r="BS136" s="409"/>
      <c r="BT136" s="409"/>
      <c r="BU136" s="409"/>
      <c r="BV136" s="409"/>
      <c r="BW136" s="409"/>
      <c r="BX136" s="409"/>
      <c r="BY136" s="409"/>
      <c r="BZ136" s="409"/>
      <c r="CA136" s="409"/>
      <c r="CB136" s="409"/>
      <c r="CC136" s="409"/>
      <c r="CD136" s="409"/>
      <c r="CE136" s="409"/>
      <c r="CF136" s="409"/>
      <c r="CG136" s="409"/>
      <c r="CH136" s="409"/>
      <c r="CI136" s="409"/>
      <c r="CJ136" s="409"/>
      <c r="CK136" s="409"/>
      <c r="CL136" s="409"/>
      <c r="CM136" s="409"/>
      <c r="CN136" s="409"/>
      <c r="CO136" s="409"/>
      <c r="CP136" s="409"/>
      <c r="CQ136" s="409"/>
      <c r="CR136" s="409"/>
      <c r="CS136" s="409"/>
      <c r="CT136" s="409"/>
      <c r="CU136" s="409"/>
      <c r="CV136" s="409"/>
      <c r="CW136" s="409"/>
      <c r="CX136" s="409"/>
      <c r="CY136" s="409"/>
      <c r="CZ136" s="409"/>
      <c r="DA136" s="409"/>
      <c r="DB136" s="409"/>
      <c r="DC136" s="409"/>
      <c r="DD136" s="409"/>
      <c r="DE136" s="409"/>
      <c r="DF136" s="409"/>
      <c r="DG136" s="409"/>
      <c r="DH136" s="409"/>
      <c r="DI136" s="409"/>
      <c r="DJ136" s="409"/>
      <c r="DK136" s="409"/>
      <c r="DL136" s="409"/>
      <c r="DM136" s="409"/>
      <c r="DN136" s="409"/>
      <c r="DO136" s="409"/>
      <c r="DP136" s="409"/>
      <c r="DQ136" s="409"/>
      <c r="DR136" s="409"/>
      <c r="DS136" s="409"/>
      <c r="DT136" s="409"/>
      <c r="DU136" s="409"/>
      <c r="DV136" s="409"/>
      <c r="DW136" s="409"/>
      <c r="DX136" s="409"/>
      <c r="DY136" s="409"/>
      <c r="DZ136" s="409"/>
      <c r="EA136" s="409"/>
      <c r="EB136" s="409"/>
      <c r="EC136" s="409"/>
      <c r="ED136" s="409"/>
      <c r="EE136" s="409"/>
      <c r="EF136" s="409"/>
      <c r="EG136" s="409"/>
      <c r="EH136" s="409"/>
      <c r="EI136" s="409"/>
      <c r="EJ136" s="409"/>
      <c r="EK136" s="409"/>
      <c r="EL136" s="409"/>
      <c r="EM136" s="409"/>
      <c r="EN136" s="409"/>
      <c r="EO136" s="409"/>
      <c r="EP136" s="409"/>
      <c r="EQ136" s="409"/>
      <c r="ER136" s="409"/>
      <c r="ES136" s="409"/>
      <c r="ET136" s="409"/>
      <c r="EU136" s="409"/>
      <c r="EV136" s="409"/>
      <c r="EW136" s="409"/>
      <c r="EX136" s="409"/>
      <c r="EY136" s="409"/>
      <c r="EZ136" s="409"/>
      <c r="FA136" s="409"/>
      <c r="FB136" s="409"/>
      <c r="FC136" s="409"/>
      <c r="FD136" s="409"/>
      <c r="FE136" s="409"/>
      <c r="FF136" s="409"/>
      <c r="FG136" s="409"/>
      <c r="FH136" s="409"/>
      <c r="FI136" s="409"/>
      <c r="FJ136" s="409"/>
      <c r="FK136" s="409"/>
      <c r="FL136" s="409"/>
      <c r="FM136" s="409"/>
      <c r="FN136" s="409"/>
      <c r="FO136" s="409"/>
      <c r="FP136" s="409"/>
      <c r="FQ136" s="409"/>
      <c r="FR136" s="409"/>
      <c r="FS136" s="409"/>
      <c r="FT136" s="409"/>
      <c r="FU136" s="409"/>
      <c r="FV136" s="409"/>
      <c r="FW136" s="409"/>
      <c r="FX136" s="409"/>
      <c r="FY136" s="409"/>
      <c r="FZ136" s="409"/>
      <c r="GA136" s="409"/>
      <c r="GB136" s="409"/>
      <c r="GC136" s="409"/>
      <c r="GD136" s="409"/>
      <c r="GE136" s="409"/>
      <c r="GF136" s="409"/>
      <c r="GG136" s="409"/>
      <c r="GH136" s="409"/>
      <c r="GI136" s="409"/>
      <c r="GJ136" s="409"/>
      <c r="GK136" s="409"/>
      <c r="GL136" s="409"/>
      <c r="GM136" s="409"/>
      <c r="GN136" s="409"/>
      <c r="GO136" s="409"/>
      <c r="GP136" s="409"/>
      <c r="GQ136" s="409"/>
      <c r="GR136" s="409"/>
      <c r="GS136" s="409"/>
      <c r="GT136" s="409"/>
      <c r="GU136" s="409"/>
      <c r="GV136" s="409"/>
      <c r="GW136" s="409"/>
      <c r="GX136" s="409"/>
      <c r="GY136" s="409"/>
      <c r="GZ136" s="409"/>
      <c r="HA136" s="409"/>
      <c r="HB136" s="409"/>
      <c r="HC136" s="409"/>
      <c r="HD136" s="409"/>
      <c r="HE136" s="409"/>
      <c r="HF136" s="409"/>
      <c r="HG136" s="409"/>
      <c r="HH136" s="409"/>
      <c r="HI136" s="409"/>
      <c r="HJ136" s="409"/>
      <c r="HK136" s="409"/>
      <c r="HL136" s="409"/>
      <c r="HM136" s="409"/>
      <c r="HN136" s="409"/>
      <c r="HO136" s="409"/>
      <c r="HP136" s="409"/>
      <c r="HQ136" s="409"/>
      <c r="HR136" s="409"/>
      <c r="HS136" s="409"/>
      <c r="HT136" s="409"/>
      <c r="HU136" s="409"/>
      <c r="HV136" s="409"/>
      <c r="HW136" s="409"/>
      <c r="HX136" s="409"/>
      <c r="HY136" s="409"/>
      <c r="HZ136" s="409"/>
      <c r="IA136" s="409"/>
      <c r="IB136" s="409"/>
      <c r="IC136" s="409"/>
      <c r="ID136" s="409"/>
      <c r="IE136" s="409"/>
      <c r="IF136" s="409"/>
      <c r="IG136" s="409"/>
      <c r="IH136" s="409"/>
      <c r="II136" s="409"/>
      <c r="IJ136" s="409"/>
      <c r="IK136" s="409"/>
      <c r="IL136" s="409"/>
      <c r="IM136" s="409"/>
      <c r="IN136" s="409"/>
      <c r="IO136" s="409"/>
      <c r="IP136" s="409"/>
      <c r="IQ136" s="409"/>
      <c r="IR136" s="409"/>
      <c r="IS136" s="409"/>
      <c r="IT136" s="409"/>
      <c r="IU136" s="409"/>
      <c r="IV136" s="409"/>
      <c r="IW136" s="409"/>
      <c r="IX136" s="409"/>
      <c r="IY136" s="409"/>
      <c r="IZ136" s="409"/>
      <c r="JA136" s="409"/>
      <c r="JB136" s="409"/>
      <c r="JC136" s="409"/>
      <c r="JD136" s="409"/>
      <c r="JE136" s="409"/>
      <c r="JF136" s="409"/>
      <c r="JG136" s="409"/>
      <c r="JH136" s="409"/>
      <c r="JI136" s="409"/>
      <c r="JJ136" s="409"/>
      <c r="JK136" s="409"/>
      <c r="JL136" s="409"/>
      <c r="JM136" s="409"/>
      <c r="JN136" s="409"/>
      <c r="JO136" s="409"/>
      <c r="JP136" s="409"/>
      <c r="JQ136" s="409"/>
      <c r="JR136" s="409"/>
      <c r="JS136" s="409"/>
      <c r="JT136" s="409"/>
      <c r="JU136" s="409"/>
      <c r="JV136" s="409"/>
      <c r="JW136" s="409"/>
      <c r="JX136" s="409"/>
      <c r="JY136" s="409"/>
      <c r="JZ136" s="409"/>
      <c r="KA136" s="409"/>
      <c r="KB136" s="409"/>
      <c r="KC136" s="409"/>
      <c r="KD136" s="409"/>
      <c r="KE136" s="409"/>
      <c r="KF136" s="409"/>
      <c r="KG136" s="409"/>
      <c r="KH136" s="409"/>
      <c r="KI136" s="409"/>
      <c r="KJ136" s="409"/>
      <c r="KK136" s="409"/>
      <c r="KL136" s="409"/>
      <c r="KM136" s="409"/>
      <c r="KN136" s="409"/>
      <c r="KO136" s="409"/>
      <c r="KP136" s="409"/>
      <c r="KQ136" s="409"/>
      <c r="KR136" s="409"/>
      <c r="KS136" s="409"/>
      <c r="KT136" s="409"/>
      <c r="KU136" s="409"/>
      <c r="KV136" s="409"/>
      <c r="KW136" s="409"/>
      <c r="KX136" s="409"/>
      <c r="KY136" s="409"/>
      <c r="KZ136" s="409"/>
      <c r="LA136" s="409"/>
      <c r="LB136" s="409"/>
      <c r="LC136" s="409"/>
      <c r="LD136" s="409"/>
      <c r="LE136" s="409"/>
      <c r="LF136" s="409"/>
      <c r="LG136" s="409"/>
      <c r="LH136" s="409"/>
      <c r="LI136" s="409"/>
      <c r="LJ136" s="409"/>
      <c r="LK136" s="409"/>
      <c r="LL136" s="409"/>
      <c r="LM136" s="409"/>
      <c r="LN136" s="409"/>
      <c r="LO136" s="409"/>
      <c r="LP136" s="409"/>
      <c r="LQ136" s="409"/>
      <c r="LR136" s="409"/>
      <c r="LS136" s="409"/>
      <c r="LT136" s="409"/>
      <c r="LU136" s="409"/>
      <c r="LV136" s="409"/>
      <c r="LW136" s="409"/>
      <c r="LX136" s="409"/>
      <c r="LY136" s="409"/>
      <c r="LZ136" s="409"/>
      <c r="MA136" s="409"/>
      <c r="MB136" s="409"/>
      <c r="MC136" s="409"/>
      <c r="MD136" s="409"/>
      <c r="ME136" s="409"/>
      <c r="MF136" s="409"/>
      <c r="MG136" s="409"/>
      <c r="MH136" s="409"/>
      <c r="MI136" s="409"/>
      <c r="MJ136" s="409"/>
      <c r="MK136" s="409"/>
      <c r="ML136" s="409"/>
      <c r="MM136" s="409"/>
      <c r="MN136" s="409"/>
      <c r="MO136" s="409"/>
      <c r="MP136" s="409"/>
      <c r="MQ136" s="409"/>
      <c r="MR136" s="409"/>
      <c r="MS136" s="409"/>
      <c r="MT136" s="409"/>
      <c r="MU136" s="409"/>
      <c r="MV136" s="409"/>
      <c r="MW136" s="409"/>
      <c r="MX136" s="409"/>
      <c r="MY136" s="409"/>
      <c r="MZ136" s="409"/>
      <c r="NA136" s="409"/>
      <c r="NB136" s="409"/>
      <c r="NC136" s="409"/>
      <c r="ND136" s="409"/>
      <c r="NE136" s="409"/>
      <c r="NF136" s="409"/>
      <c r="NG136" s="409"/>
      <c r="NH136" s="409"/>
      <c r="NI136" s="409"/>
      <c r="NJ136" s="409"/>
      <c r="NK136" s="409"/>
      <c r="NL136" s="409"/>
      <c r="NM136" s="409"/>
      <c r="NN136" s="409"/>
      <c r="NO136" s="409"/>
      <c r="NP136" s="409"/>
      <c r="NQ136" s="409"/>
      <c r="NR136" s="409"/>
      <c r="NS136" s="409"/>
      <c r="NT136" s="409"/>
      <c r="NU136" s="409"/>
      <c r="NV136" s="409"/>
      <c r="NW136" s="409"/>
      <c r="NX136" s="409"/>
      <c r="NY136" s="409"/>
      <c r="NZ136" s="409"/>
      <c r="OA136" s="409"/>
      <c r="OB136" s="409"/>
      <c r="OC136" s="409"/>
      <c r="OD136" s="409"/>
      <c r="OE136" s="409"/>
      <c r="OF136" s="409"/>
      <c r="OG136" s="409"/>
      <c r="OH136" s="409"/>
      <c r="OI136" s="409"/>
      <c r="OJ136" s="409"/>
      <c r="OK136" s="409"/>
      <c r="OL136" s="409"/>
      <c r="OM136" s="409"/>
      <c r="ON136" s="409"/>
      <c r="OO136" s="409"/>
      <c r="OP136" s="409"/>
      <c r="OQ136" s="409"/>
      <c r="OR136" s="409"/>
      <c r="OS136" s="409"/>
      <c r="OT136" s="409"/>
      <c r="OU136" s="409"/>
      <c r="OV136" s="409"/>
      <c r="OW136" s="409"/>
      <c r="OX136" s="409"/>
      <c r="OY136" s="409"/>
      <c r="OZ136" s="409"/>
      <c r="PA136" s="409"/>
      <c r="PB136" s="409"/>
      <c r="PC136" s="409"/>
      <c r="PD136" s="409"/>
      <c r="PE136" s="409"/>
      <c r="PF136" s="409"/>
      <c r="PG136" s="409"/>
      <c r="PH136" s="409"/>
      <c r="PI136" s="409"/>
      <c r="PJ136" s="409"/>
      <c r="PK136" s="409"/>
      <c r="PL136" s="409"/>
      <c r="PM136" s="409"/>
      <c r="PN136" s="409"/>
      <c r="PO136" s="409"/>
      <c r="PP136" s="409"/>
      <c r="PQ136" s="409"/>
      <c r="PR136" s="409"/>
      <c r="PS136" s="409"/>
      <c r="PT136" s="409"/>
      <c r="PU136" s="409"/>
      <c r="PV136" s="409"/>
      <c r="PW136" s="409"/>
      <c r="PX136" s="409"/>
      <c r="PY136" s="409"/>
      <c r="PZ136" s="409"/>
      <c r="QA136" s="409"/>
      <c r="QB136" s="409"/>
      <c r="QC136" s="409"/>
      <c r="QD136" s="409"/>
      <c r="QE136" s="409"/>
      <c r="QF136" s="409"/>
      <c r="QG136" s="409"/>
      <c r="QH136" s="409"/>
      <c r="QI136" s="409"/>
      <c r="QJ136" s="409"/>
      <c r="QK136" s="409"/>
      <c r="QL136" s="409"/>
      <c r="QM136" s="409"/>
      <c r="QN136" s="409"/>
      <c r="QO136" s="409"/>
      <c r="QP136" s="409"/>
      <c r="QQ136" s="409"/>
      <c r="QR136" s="409"/>
      <c r="QS136" s="409"/>
      <c r="QT136" s="409"/>
      <c r="QU136" s="409"/>
      <c r="QV136" s="409"/>
      <c r="QW136" s="409"/>
      <c r="QX136" s="409"/>
      <c r="QY136" s="409"/>
      <c r="QZ136" s="409"/>
      <c r="RA136" s="409"/>
      <c r="RB136" s="409"/>
      <c r="RC136" s="409"/>
      <c r="RD136" s="409"/>
      <c r="RE136" s="409"/>
      <c r="RF136" s="409"/>
      <c r="RG136" s="409"/>
      <c r="RH136" s="409"/>
      <c r="RI136" s="409"/>
      <c r="RJ136" s="409"/>
      <c r="RK136" s="409"/>
      <c r="RL136" s="409"/>
      <c r="RM136" s="409"/>
      <c r="RN136" s="409"/>
      <c r="RO136" s="409"/>
      <c r="RP136" s="409"/>
      <c r="RQ136" s="409"/>
      <c r="RR136" s="409"/>
      <c r="RS136" s="409"/>
      <c r="RT136" s="409"/>
      <c r="RU136" s="409"/>
      <c r="RV136" s="409"/>
      <c r="RW136" s="409"/>
      <c r="RX136" s="409"/>
      <c r="RY136" s="409"/>
      <c r="RZ136" s="409"/>
      <c r="SA136" s="409"/>
      <c r="SB136" s="409"/>
      <c r="SC136" s="409"/>
      <c r="SD136" s="409"/>
      <c r="SE136" s="409"/>
      <c r="SF136" s="409"/>
      <c r="SG136" s="409"/>
      <c r="SH136" s="409"/>
      <c r="SI136" s="409"/>
      <c r="SJ136" s="409"/>
      <c r="SK136" s="409"/>
      <c r="SL136" s="409"/>
      <c r="SM136" s="409"/>
      <c r="SN136" s="409"/>
      <c r="SO136" s="409"/>
      <c r="SP136" s="409"/>
      <c r="SQ136" s="409"/>
      <c r="SR136" s="409"/>
      <c r="SS136" s="409"/>
      <c r="ST136" s="409"/>
      <c r="SU136" s="409"/>
      <c r="SV136" s="409"/>
      <c r="SW136" s="409"/>
      <c r="SX136" s="409"/>
      <c r="SY136" s="409"/>
      <c r="SZ136" s="409"/>
      <c r="TA136" s="409"/>
      <c r="TB136" s="409"/>
      <c r="TC136" s="409"/>
      <c r="TD136" s="409"/>
      <c r="TE136" s="409"/>
      <c r="TF136" s="409"/>
      <c r="TG136" s="409"/>
      <c r="TH136" s="409"/>
      <c r="TI136" s="409"/>
      <c r="TJ136" s="409"/>
      <c r="TK136" s="409"/>
      <c r="TL136" s="409"/>
      <c r="TM136" s="409"/>
      <c r="TN136" s="409"/>
      <c r="TO136" s="409"/>
      <c r="TP136" s="409"/>
      <c r="TQ136" s="409"/>
      <c r="TR136" s="409"/>
      <c r="TS136" s="409"/>
      <c r="TT136" s="409"/>
      <c r="TU136" s="409"/>
      <c r="TV136" s="409"/>
      <c r="TW136" s="409"/>
      <c r="TX136" s="409"/>
      <c r="TY136" s="409"/>
      <c r="TZ136" s="409"/>
      <c r="UA136" s="409"/>
      <c r="UB136" s="409"/>
      <c r="UC136" s="409"/>
      <c r="UD136" s="409"/>
      <c r="UE136" s="409"/>
      <c r="UF136" s="409"/>
      <c r="UG136" s="409"/>
      <c r="UH136" s="409"/>
      <c r="UI136" s="409"/>
      <c r="UJ136" s="409"/>
      <c r="UK136" s="409"/>
      <c r="UL136" s="409"/>
      <c r="UM136" s="409"/>
      <c r="UN136" s="409"/>
      <c r="UO136" s="409"/>
      <c r="UP136" s="409"/>
      <c r="UQ136" s="409"/>
      <c r="UR136" s="409"/>
      <c r="US136" s="409"/>
      <c r="UT136" s="409"/>
      <c r="UU136" s="409"/>
      <c r="UV136" s="409"/>
      <c r="UW136" s="409"/>
      <c r="UX136" s="409"/>
      <c r="UY136" s="409"/>
      <c r="UZ136" s="409"/>
      <c r="VA136" s="409"/>
      <c r="VB136" s="409"/>
      <c r="VC136" s="409"/>
      <c r="VD136" s="409"/>
      <c r="VE136" s="409"/>
      <c r="VF136" s="409"/>
      <c r="VG136" s="409"/>
      <c r="VH136" s="409"/>
      <c r="VI136" s="409"/>
      <c r="VJ136" s="409"/>
      <c r="VK136" s="409"/>
      <c r="VL136" s="409"/>
      <c r="VM136" s="409"/>
      <c r="VN136" s="409"/>
      <c r="VO136" s="409"/>
      <c r="VP136" s="409"/>
      <c r="VQ136" s="409"/>
      <c r="VR136" s="409"/>
      <c r="VS136" s="409"/>
      <c r="VT136" s="409"/>
      <c r="VU136" s="409"/>
      <c r="VV136" s="409"/>
      <c r="VW136" s="409"/>
      <c r="VX136" s="409"/>
      <c r="VY136" s="409"/>
      <c r="VZ136" s="409"/>
      <c r="WA136" s="409"/>
      <c r="WB136" s="409"/>
      <c r="WC136" s="409"/>
      <c r="WD136" s="409"/>
      <c r="WE136" s="409"/>
      <c r="WF136" s="409"/>
      <c r="WG136" s="409"/>
      <c r="WH136" s="409"/>
      <c r="WI136" s="409"/>
      <c r="WJ136" s="409"/>
      <c r="WK136" s="409"/>
      <c r="WL136" s="409"/>
      <c r="WM136" s="409"/>
      <c r="WN136" s="409"/>
      <c r="WO136" s="409"/>
      <c r="WP136" s="409"/>
      <c r="WQ136" s="409"/>
      <c r="WR136" s="409"/>
      <c r="WS136" s="409"/>
      <c r="WT136" s="409"/>
      <c r="WU136" s="409"/>
      <c r="WV136" s="409"/>
      <c r="WW136" s="409"/>
      <c r="WX136" s="409"/>
      <c r="WY136" s="409"/>
      <c r="WZ136" s="409"/>
      <c r="XA136" s="409"/>
      <c r="XB136" s="409"/>
      <c r="XC136" s="409"/>
      <c r="XD136" s="409"/>
      <c r="XE136" s="409"/>
      <c r="XF136" s="409"/>
      <c r="XG136" s="409"/>
      <c r="XH136" s="409"/>
      <c r="XI136" s="409"/>
      <c r="XJ136" s="409"/>
      <c r="XK136" s="409"/>
      <c r="XL136" s="409"/>
      <c r="XM136" s="409"/>
      <c r="XN136" s="409"/>
      <c r="XO136" s="409"/>
      <c r="XP136" s="409"/>
      <c r="XQ136" s="409"/>
      <c r="XR136" s="409"/>
      <c r="XS136" s="409"/>
      <c r="XT136" s="409"/>
      <c r="XU136" s="409"/>
      <c r="XV136" s="409"/>
      <c r="XW136" s="409"/>
      <c r="XX136" s="409"/>
      <c r="XY136" s="409"/>
      <c r="XZ136" s="409"/>
      <c r="YA136" s="409"/>
      <c r="YB136" s="409"/>
      <c r="YC136" s="409"/>
      <c r="YD136" s="409"/>
      <c r="YE136" s="409"/>
      <c r="YF136" s="409"/>
      <c r="YG136" s="409"/>
      <c r="YH136" s="409"/>
      <c r="YI136" s="409"/>
      <c r="YJ136" s="409"/>
      <c r="YK136" s="409"/>
      <c r="YL136" s="409"/>
      <c r="YM136" s="409"/>
      <c r="YN136" s="409"/>
      <c r="YO136" s="409"/>
      <c r="YP136" s="409"/>
      <c r="YQ136" s="409"/>
      <c r="YR136" s="409"/>
      <c r="YS136" s="409"/>
      <c r="YT136" s="409"/>
      <c r="YU136" s="409"/>
      <c r="YV136" s="409"/>
      <c r="YW136" s="409"/>
      <c r="YX136" s="409"/>
      <c r="YY136" s="409"/>
      <c r="YZ136" s="409"/>
      <c r="ZA136" s="409"/>
      <c r="ZB136" s="409"/>
      <c r="ZC136" s="409"/>
      <c r="ZD136" s="409"/>
      <c r="ZE136" s="409"/>
      <c r="ZF136" s="409"/>
      <c r="ZG136" s="409"/>
      <c r="ZH136" s="409"/>
      <c r="ZI136" s="409"/>
      <c r="ZJ136" s="409"/>
      <c r="ZK136" s="409"/>
      <c r="ZL136" s="409"/>
      <c r="ZM136" s="409"/>
      <c r="ZN136" s="409"/>
      <c r="ZO136" s="409"/>
      <c r="ZP136" s="409"/>
      <c r="ZQ136" s="409"/>
      <c r="ZR136" s="409"/>
      <c r="ZS136" s="409"/>
      <c r="ZT136" s="409"/>
      <c r="ZU136" s="409"/>
      <c r="ZV136" s="409"/>
      <c r="ZW136" s="409"/>
      <c r="ZX136" s="409"/>
      <c r="ZY136" s="409"/>
      <c r="ZZ136" s="409"/>
      <c r="AAA136" s="409"/>
      <c r="AAB136" s="409"/>
      <c r="AAC136" s="409"/>
      <c r="AAD136" s="409"/>
      <c r="AAE136" s="409"/>
      <c r="AAF136" s="409"/>
      <c r="AAG136" s="409"/>
      <c r="AAH136" s="409"/>
      <c r="AAI136" s="409"/>
      <c r="AAJ136" s="409"/>
      <c r="AAK136" s="409"/>
      <c r="AAL136" s="409"/>
      <c r="AAM136" s="409"/>
      <c r="AAN136" s="409"/>
      <c r="AAO136" s="409"/>
      <c r="AAP136" s="409"/>
      <c r="AAQ136" s="409"/>
      <c r="AAR136" s="409"/>
      <c r="AAS136" s="409"/>
      <c r="AAT136" s="409"/>
      <c r="AAU136" s="409"/>
      <c r="AAV136" s="409"/>
      <c r="AAW136" s="409"/>
      <c r="AAX136" s="409"/>
      <c r="AAY136" s="409"/>
      <c r="AAZ136" s="409"/>
      <c r="ABA136" s="409"/>
      <c r="ABB136" s="409"/>
      <c r="ABC136" s="409"/>
      <c r="ABD136" s="409"/>
      <c r="ABE136" s="409"/>
      <c r="ABF136" s="409"/>
      <c r="ABG136" s="409"/>
      <c r="ABH136" s="409"/>
      <c r="ABI136" s="409"/>
      <c r="ABJ136" s="409"/>
      <c r="ABK136" s="409"/>
      <c r="ABL136" s="409"/>
      <c r="ABM136" s="409"/>
      <c r="ABN136" s="409"/>
      <c r="ABO136" s="409"/>
      <c r="ABP136" s="409"/>
      <c r="ABQ136" s="409"/>
      <c r="ABR136" s="409"/>
      <c r="ABS136" s="409"/>
      <c r="ABT136" s="409"/>
      <c r="ABU136" s="409"/>
      <c r="ABV136" s="409"/>
      <c r="ABW136" s="409"/>
      <c r="ABX136" s="409"/>
      <c r="ABY136" s="409"/>
      <c r="ABZ136" s="409"/>
      <c r="ACA136" s="409"/>
      <c r="ACB136" s="409"/>
      <c r="ACC136" s="409"/>
      <c r="ACD136" s="409"/>
      <c r="ACE136" s="409"/>
      <c r="ACF136" s="409"/>
      <c r="ACG136" s="409"/>
      <c r="ACH136" s="409"/>
      <c r="ACI136" s="409"/>
      <c r="ACJ136" s="409"/>
      <c r="ACK136" s="409"/>
      <c r="ACL136" s="409"/>
      <c r="ACM136" s="409"/>
      <c r="ACN136" s="409"/>
      <c r="ACO136" s="409"/>
      <c r="ACP136" s="409"/>
      <c r="ACQ136" s="409"/>
      <c r="ACR136" s="409"/>
      <c r="ACS136" s="409"/>
      <c r="ACT136" s="409"/>
      <c r="ACU136" s="409"/>
      <c r="ACV136" s="409"/>
      <c r="ACW136" s="409"/>
      <c r="ACX136" s="409"/>
      <c r="ACY136" s="409"/>
      <c r="ACZ136" s="409"/>
      <c r="ADA136" s="409"/>
      <c r="ADB136" s="409"/>
      <c r="ADC136" s="409"/>
      <c r="ADD136" s="409"/>
      <c r="ADE136" s="409"/>
      <c r="ADF136" s="409"/>
      <c r="ADG136" s="409"/>
      <c r="ADH136" s="409"/>
      <c r="ADI136" s="409"/>
      <c r="ADJ136" s="409"/>
      <c r="ADK136" s="409"/>
      <c r="ADL136" s="409"/>
      <c r="ADM136" s="409"/>
      <c r="ADN136" s="409"/>
      <c r="ADO136" s="409"/>
      <c r="ADP136" s="409"/>
      <c r="ADQ136" s="409"/>
      <c r="ADR136" s="409"/>
      <c r="ADS136" s="409"/>
      <c r="ADT136" s="409"/>
      <c r="ADU136" s="409"/>
      <c r="ADV136" s="409"/>
      <c r="ADW136" s="409"/>
      <c r="ADX136" s="409"/>
      <c r="ADY136" s="409"/>
      <c r="ADZ136" s="409"/>
      <c r="AEA136" s="409"/>
      <c r="AEB136" s="409"/>
      <c r="AEC136" s="409"/>
      <c r="AED136" s="409"/>
      <c r="AEE136" s="409"/>
      <c r="AEF136" s="409"/>
      <c r="AEG136" s="409"/>
      <c r="AEH136" s="409"/>
      <c r="AEI136" s="409"/>
      <c r="AEJ136" s="409"/>
      <c r="AEK136" s="409"/>
      <c r="AEL136" s="409"/>
      <c r="AEM136" s="409"/>
      <c r="AEN136" s="409"/>
      <c r="AEO136" s="409"/>
      <c r="AEP136" s="409"/>
      <c r="AEQ136" s="409"/>
      <c r="AER136" s="409"/>
      <c r="AES136" s="409"/>
      <c r="AET136" s="409"/>
      <c r="AEU136" s="409"/>
      <c r="AEV136" s="409"/>
      <c r="AEW136" s="409"/>
      <c r="AEX136" s="409"/>
      <c r="AEY136" s="409"/>
      <c r="AEZ136" s="409"/>
      <c r="AFA136" s="409"/>
      <c r="AFB136" s="409"/>
      <c r="AFC136" s="409"/>
      <c r="AFD136" s="409"/>
      <c r="AFE136" s="409"/>
      <c r="AFF136" s="409"/>
      <c r="AFG136" s="409"/>
      <c r="AFH136" s="409"/>
      <c r="AFI136" s="409"/>
      <c r="AFJ136" s="409"/>
      <c r="AFK136" s="409"/>
      <c r="AFL136" s="409"/>
      <c r="AFM136" s="409"/>
      <c r="AFN136" s="409"/>
      <c r="AFO136" s="409"/>
      <c r="AFP136" s="409"/>
      <c r="AFQ136" s="409"/>
      <c r="AFR136" s="409"/>
      <c r="AFS136" s="409"/>
      <c r="AFT136" s="409"/>
      <c r="AFU136" s="409"/>
      <c r="AFV136" s="409"/>
      <c r="AFW136" s="409"/>
      <c r="AFX136" s="409"/>
      <c r="AFY136" s="409"/>
      <c r="AFZ136" s="409"/>
      <c r="AGA136" s="409"/>
      <c r="AGB136" s="409"/>
      <c r="AGC136" s="409"/>
      <c r="AGD136" s="409"/>
      <c r="AGE136" s="409"/>
      <c r="AGF136" s="409"/>
      <c r="AGG136" s="409"/>
      <c r="AGH136" s="409"/>
      <c r="AGI136" s="409"/>
      <c r="AGJ136" s="409"/>
      <c r="AGK136" s="409"/>
      <c r="AGL136" s="409"/>
      <c r="AGM136" s="409"/>
      <c r="AGN136" s="409"/>
      <c r="AGO136" s="409"/>
      <c r="AGP136" s="409"/>
      <c r="AGQ136" s="409"/>
      <c r="AGR136" s="409"/>
      <c r="AGS136" s="409"/>
      <c r="AGT136" s="409"/>
      <c r="AGU136" s="409"/>
      <c r="AGV136" s="409"/>
      <c r="AGW136" s="409"/>
      <c r="AGX136" s="409"/>
      <c r="AGY136" s="409"/>
      <c r="AGZ136" s="409"/>
      <c r="AHA136" s="409"/>
      <c r="AHB136" s="409"/>
      <c r="AHC136" s="409"/>
      <c r="AHD136" s="409"/>
      <c r="AHE136" s="409"/>
      <c r="AHF136" s="409"/>
      <c r="AHG136" s="409"/>
      <c r="AHH136" s="409"/>
      <c r="AHI136" s="409"/>
      <c r="AHJ136" s="409"/>
      <c r="AHK136" s="409"/>
      <c r="AHL136" s="409"/>
      <c r="AHM136" s="409"/>
      <c r="AHN136" s="409"/>
      <c r="AHO136" s="409"/>
      <c r="AHP136" s="409"/>
      <c r="AHQ136" s="409"/>
      <c r="AHR136" s="409"/>
      <c r="AHS136" s="409"/>
      <c r="AHT136" s="409"/>
      <c r="AHU136" s="409"/>
      <c r="AHV136" s="409"/>
      <c r="AHW136" s="409"/>
      <c r="AHX136" s="409"/>
      <c r="AHY136" s="409"/>
      <c r="AHZ136" s="409"/>
      <c r="AIA136" s="409"/>
      <c r="AIB136" s="409"/>
      <c r="AIC136" s="409"/>
      <c r="AID136" s="409"/>
      <c r="AIE136" s="409"/>
      <c r="AIF136" s="409"/>
      <c r="AIG136" s="409"/>
      <c r="AIH136" s="409"/>
      <c r="AII136" s="409"/>
      <c r="AIJ136" s="409"/>
      <c r="AIK136" s="409"/>
      <c r="AIL136" s="409"/>
      <c r="AIM136" s="409"/>
      <c r="AIN136" s="409"/>
      <c r="AIO136" s="409"/>
      <c r="AIP136" s="409"/>
      <c r="AIQ136" s="409"/>
      <c r="AIR136" s="409"/>
      <c r="AIS136" s="409"/>
      <c r="AIT136" s="409"/>
      <c r="AIU136" s="409"/>
      <c r="AIV136" s="409"/>
      <c r="AIW136" s="409"/>
      <c r="AIX136" s="409"/>
      <c r="AIY136" s="409"/>
      <c r="AIZ136" s="409"/>
      <c r="AJA136" s="409"/>
      <c r="AJB136" s="409"/>
      <c r="AJC136" s="409"/>
      <c r="AJD136" s="409"/>
      <c r="AJE136" s="409"/>
      <c r="AJF136" s="409"/>
      <c r="AJG136" s="409"/>
      <c r="AJH136" s="409"/>
      <c r="AJI136" s="409"/>
      <c r="AJJ136" s="409"/>
      <c r="AJK136" s="409"/>
      <c r="AJL136" s="409"/>
      <c r="AJM136" s="409"/>
      <c r="AJN136" s="409"/>
      <c r="AJO136" s="409"/>
      <c r="AJP136" s="409"/>
      <c r="AJQ136" s="409"/>
      <c r="AJR136" s="409"/>
      <c r="AJS136" s="409"/>
      <c r="AJT136" s="409"/>
      <c r="AJU136" s="409"/>
      <c r="AJV136" s="409"/>
      <c r="AJW136" s="409"/>
      <c r="AJX136" s="409"/>
      <c r="AJY136" s="409"/>
      <c r="AJZ136" s="409"/>
      <c r="AKA136" s="409"/>
      <c r="AKB136" s="409"/>
      <c r="AKC136" s="409"/>
      <c r="AKD136" s="409"/>
      <c r="AKE136" s="409"/>
      <c r="AKF136" s="409"/>
      <c r="AKG136" s="409"/>
      <c r="AKH136" s="409"/>
      <c r="AKI136" s="409"/>
      <c r="AKJ136" s="409"/>
      <c r="AKK136" s="409"/>
      <c r="AKL136" s="409"/>
      <c r="AKM136" s="409"/>
      <c r="AKN136" s="409"/>
      <c r="AKO136" s="409"/>
      <c r="AKP136" s="409"/>
      <c r="AKQ136" s="409"/>
      <c r="AKR136" s="409"/>
      <c r="AKS136" s="409"/>
      <c r="AKT136" s="409"/>
      <c r="AKU136" s="409"/>
      <c r="AKV136" s="409"/>
      <c r="AKW136" s="409"/>
      <c r="AKX136" s="409"/>
      <c r="AKY136" s="409"/>
      <c r="AKZ136" s="409"/>
      <c r="ALA136" s="409"/>
      <c r="ALB136" s="409"/>
      <c r="ALC136" s="409"/>
      <c r="ALD136" s="409"/>
      <c r="ALE136" s="409"/>
      <c r="ALF136" s="409"/>
      <c r="ALG136" s="409"/>
      <c r="ALH136" s="409"/>
      <c r="ALI136" s="409"/>
      <c r="ALJ136" s="409"/>
      <c r="ALK136" s="409"/>
      <c r="ALL136" s="409"/>
      <c r="ALM136" s="409"/>
      <c r="ALN136" s="409"/>
      <c r="ALO136" s="409"/>
      <c r="ALP136" s="409"/>
      <c r="ALQ136" s="409"/>
      <c r="ALR136" s="409"/>
      <c r="ALS136" s="409"/>
      <c r="ALT136" s="409"/>
      <c r="ALU136" s="409"/>
      <c r="ALV136" s="409"/>
      <c r="ALW136" s="409"/>
      <c r="ALX136" s="409"/>
      <c r="ALY136" s="409"/>
      <c r="ALZ136" s="409"/>
      <c r="AMA136" s="409"/>
      <c r="AMB136" s="409"/>
      <c r="AMC136" s="409"/>
      <c r="AMD136" s="409"/>
      <c r="AME136" s="409"/>
      <c r="AMF136" s="409"/>
      <c r="AMG136" s="409"/>
      <c r="AMH136" s="409"/>
      <c r="AMI136" s="409"/>
      <c r="AMJ136" s="409"/>
      <c r="AMK136" s="409"/>
      <c r="AML136" s="409"/>
      <c r="AMM136" s="409"/>
      <c r="AMN136" s="409"/>
      <c r="AMO136" s="409"/>
      <c r="AMP136" s="409"/>
      <c r="AMQ136" s="409"/>
      <c r="AMR136" s="409"/>
      <c r="AMS136" s="409"/>
      <c r="AMT136" s="409"/>
      <c r="AMU136" s="409"/>
      <c r="AMV136" s="409"/>
      <c r="AMW136" s="409"/>
      <c r="AMX136" s="409"/>
      <c r="AMY136" s="409"/>
      <c r="AMZ136" s="409"/>
      <c r="ANA136" s="409"/>
      <c r="ANB136" s="409"/>
      <c r="ANC136" s="409"/>
      <c r="AND136" s="409"/>
      <c r="ANE136" s="409"/>
      <c r="ANF136" s="409"/>
      <c r="ANG136" s="409"/>
      <c r="ANH136" s="409"/>
      <c r="ANI136" s="409"/>
      <c r="ANJ136" s="409"/>
      <c r="ANK136" s="409"/>
      <c r="ANL136" s="409"/>
      <c r="ANM136" s="409"/>
      <c r="ANN136" s="409"/>
      <c r="ANO136" s="409"/>
      <c r="ANP136" s="409"/>
      <c r="ANQ136" s="409"/>
      <c r="ANR136" s="409"/>
      <c r="ANS136" s="409"/>
      <c r="ANT136" s="409"/>
      <c r="ANU136" s="409"/>
      <c r="ANV136" s="409"/>
      <c r="ANW136" s="409"/>
      <c r="ANX136" s="409"/>
      <c r="ANY136" s="409"/>
      <c r="ANZ136" s="409"/>
      <c r="AOA136" s="409"/>
      <c r="AOB136" s="409"/>
      <c r="AOC136" s="409"/>
      <c r="AOD136" s="409"/>
      <c r="AOE136" s="409"/>
      <c r="AOF136" s="409"/>
      <c r="AOG136" s="409"/>
      <c r="AOH136" s="409"/>
      <c r="AOI136" s="409"/>
      <c r="AOJ136" s="409"/>
      <c r="AOK136" s="409"/>
      <c r="AOL136" s="409"/>
      <c r="AOM136" s="409"/>
      <c r="AON136" s="409"/>
      <c r="AOO136" s="409"/>
      <c r="AOP136" s="409"/>
      <c r="AOQ136" s="409"/>
      <c r="AOR136" s="409"/>
      <c r="AOS136" s="409"/>
      <c r="AOT136" s="409"/>
      <c r="AOU136" s="409"/>
      <c r="AOV136" s="409"/>
      <c r="AOW136" s="409"/>
      <c r="AOX136" s="409"/>
      <c r="AOY136" s="409"/>
      <c r="AOZ136" s="409"/>
      <c r="APA136" s="409"/>
      <c r="APB136" s="409"/>
      <c r="APC136" s="409"/>
      <c r="APD136" s="409"/>
      <c r="APE136" s="409"/>
      <c r="APF136" s="409"/>
      <c r="APG136" s="409"/>
      <c r="APH136" s="409"/>
      <c r="API136" s="409"/>
      <c r="APJ136" s="409"/>
      <c r="APK136" s="409"/>
      <c r="APL136" s="409"/>
      <c r="APM136" s="409"/>
      <c r="APN136" s="409"/>
      <c r="APO136" s="409"/>
      <c r="APP136" s="409"/>
      <c r="APQ136" s="409"/>
      <c r="APR136" s="409"/>
      <c r="APS136" s="409"/>
      <c r="APT136" s="409"/>
      <c r="APU136" s="409"/>
      <c r="APV136" s="409"/>
      <c r="APW136" s="409"/>
      <c r="APX136" s="409"/>
      <c r="APY136" s="409"/>
      <c r="APZ136" s="409"/>
      <c r="AQA136" s="409"/>
      <c r="AQB136" s="409"/>
      <c r="AQC136" s="409"/>
      <c r="AQD136" s="409"/>
      <c r="AQE136" s="409"/>
      <c r="AQF136" s="409"/>
      <c r="AQG136" s="409"/>
      <c r="AQH136" s="409"/>
      <c r="AQI136" s="409"/>
      <c r="AQJ136" s="409"/>
      <c r="AQK136" s="409"/>
      <c r="AQL136" s="409"/>
      <c r="AQM136" s="409"/>
      <c r="AQN136" s="409"/>
      <c r="AQO136" s="409"/>
      <c r="AQP136" s="409"/>
      <c r="AQQ136" s="409"/>
      <c r="AQR136" s="409"/>
      <c r="AQS136" s="409"/>
      <c r="AQT136" s="409"/>
      <c r="AQU136" s="409"/>
      <c r="AQV136" s="409"/>
      <c r="AQW136" s="409"/>
      <c r="AQX136" s="409"/>
      <c r="AQY136" s="409"/>
      <c r="AQZ136" s="409"/>
      <c r="ARA136" s="409"/>
      <c r="ARB136" s="409"/>
      <c r="ARC136" s="409"/>
      <c r="ARD136" s="409"/>
      <c r="ARE136" s="409"/>
      <c r="ARF136" s="409"/>
      <c r="ARG136" s="409"/>
      <c r="ARH136" s="409"/>
      <c r="ARI136" s="409"/>
      <c r="ARJ136" s="409"/>
      <c r="ARK136" s="409"/>
      <c r="ARL136" s="409"/>
      <c r="ARM136" s="409"/>
      <c r="ARN136" s="409"/>
      <c r="ARO136" s="409"/>
      <c r="ARP136" s="409"/>
      <c r="ARQ136" s="409"/>
      <c r="ARR136" s="409"/>
      <c r="ARS136" s="409"/>
      <c r="ART136" s="409"/>
      <c r="ARU136" s="409"/>
      <c r="ARV136" s="409"/>
      <c r="ARW136" s="409"/>
      <c r="ARX136" s="409"/>
      <c r="ARY136" s="409"/>
      <c r="ARZ136" s="409"/>
      <c r="ASA136" s="409"/>
      <c r="ASB136" s="409"/>
      <c r="ASC136" s="409"/>
      <c r="ASD136" s="409"/>
      <c r="ASE136" s="409"/>
      <c r="ASF136" s="409"/>
      <c r="ASG136" s="409"/>
      <c r="ASH136" s="409"/>
      <c r="ASI136" s="409"/>
      <c r="ASJ136" s="409"/>
      <c r="ASK136" s="409"/>
      <c r="ASL136" s="409"/>
      <c r="ASM136" s="409"/>
      <c r="ASN136" s="409"/>
      <c r="ASO136" s="409"/>
      <c r="ASP136" s="409"/>
      <c r="ASQ136" s="409"/>
      <c r="ASR136" s="409"/>
      <c r="ASS136" s="409"/>
      <c r="AST136" s="409"/>
      <c r="ASU136" s="409"/>
      <c r="ASV136" s="409"/>
      <c r="ASW136" s="409"/>
      <c r="ASX136" s="409"/>
      <c r="ASY136" s="409"/>
      <c r="ASZ136" s="409"/>
      <c r="ATA136" s="409"/>
      <c r="ATB136" s="409"/>
      <c r="ATC136" s="409"/>
      <c r="ATD136" s="409"/>
      <c r="ATE136" s="409"/>
      <c r="ATF136" s="409"/>
      <c r="ATG136" s="409"/>
      <c r="ATH136" s="409"/>
      <c r="ATI136" s="409"/>
      <c r="ATJ136" s="409"/>
      <c r="ATK136" s="409"/>
      <c r="ATL136" s="409"/>
      <c r="ATM136" s="409"/>
      <c r="ATN136" s="409"/>
      <c r="ATO136" s="409"/>
      <c r="ATP136" s="409"/>
      <c r="ATQ136" s="409"/>
      <c r="ATR136" s="409"/>
      <c r="ATS136" s="409"/>
      <c r="ATT136" s="409"/>
      <c r="ATU136" s="409"/>
      <c r="ATV136" s="409"/>
      <c r="ATW136" s="409"/>
      <c r="ATX136" s="409"/>
      <c r="ATY136" s="409"/>
      <c r="ATZ136" s="409"/>
      <c r="AUA136" s="409"/>
      <c r="AUB136" s="409"/>
      <c r="AUC136" s="409"/>
      <c r="AUD136" s="409"/>
      <c r="AUE136" s="409"/>
      <c r="AUF136" s="409"/>
      <c r="AUG136" s="409"/>
      <c r="AUH136" s="409"/>
      <c r="AUI136" s="409"/>
      <c r="AUJ136" s="409"/>
      <c r="AUK136" s="409"/>
      <c r="AUL136" s="409"/>
      <c r="AUM136" s="409"/>
      <c r="AUN136" s="409"/>
      <c r="AUO136" s="409"/>
      <c r="AUP136" s="409"/>
      <c r="AUQ136" s="409"/>
      <c r="AUR136" s="409"/>
      <c r="AUS136" s="409"/>
      <c r="AUT136" s="409"/>
      <c r="AUU136" s="409"/>
      <c r="AUV136" s="409"/>
      <c r="AUW136" s="409"/>
      <c r="AUX136" s="409"/>
      <c r="AUY136" s="409"/>
      <c r="AUZ136" s="409"/>
      <c r="AVA136" s="409"/>
      <c r="AVB136" s="409"/>
      <c r="AVC136" s="409"/>
      <c r="AVD136" s="409"/>
      <c r="AVE136" s="409"/>
      <c r="AVF136" s="409"/>
      <c r="AVG136" s="409"/>
      <c r="AVH136" s="409"/>
      <c r="AVI136" s="409"/>
      <c r="AVJ136" s="409"/>
      <c r="AVK136" s="409"/>
      <c r="AVL136" s="409"/>
      <c r="AVM136" s="409"/>
      <c r="AVN136" s="409"/>
      <c r="AVO136" s="409"/>
      <c r="AVP136" s="409"/>
      <c r="AVQ136" s="409"/>
      <c r="AVR136" s="409"/>
      <c r="AVS136" s="409"/>
      <c r="AVT136" s="409"/>
      <c r="AVU136" s="409"/>
      <c r="AVV136" s="409"/>
      <c r="AVW136" s="409"/>
      <c r="AVX136" s="409"/>
      <c r="AVY136" s="409"/>
      <c r="AVZ136" s="409"/>
      <c r="AWA136" s="409"/>
      <c r="AWB136" s="409"/>
      <c r="AWC136" s="409"/>
      <c r="AWD136" s="409"/>
      <c r="AWE136" s="409"/>
      <c r="AWF136" s="409"/>
      <c r="AWG136" s="409"/>
      <c r="AWH136" s="409"/>
      <c r="AWI136" s="409"/>
      <c r="AWJ136" s="409"/>
      <c r="AWK136" s="409"/>
      <c r="AWL136" s="409"/>
      <c r="AWM136" s="409"/>
      <c r="AWN136" s="409"/>
      <c r="AWO136" s="409"/>
      <c r="AWP136" s="409"/>
      <c r="AWQ136" s="409"/>
      <c r="AWR136" s="409"/>
      <c r="AWS136" s="409"/>
      <c r="AWT136" s="409"/>
      <c r="AWU136" s="409"/>
      <c r="AWV136" s="409"/>
      <c r="AWW136" s="409"/>
      <c r="AWX136" s="409"/>
      <c r="AWY136" s="409"/>
      <c r="AWZ136" s="409"/>
      <c r="AXA136" s="409"/>
      <c r="AXB136" s="409"/>
      <c r="AXC136" s="409"/>
      <c r="AXD136" s="409"/>
      <c r="AXE136" s="409"/>
      <c r="AXF136" s="409"/>
      <c r="AXG136" s="409"/>
      <c r="AXH136" s="409"/>
      <c r="AXI136" s="409"/>
      <c r="AXJ136" s="409"/>
      <c r="AXK136" s="409"/>
      <c r="AXL136" s="409"/>
      <c r="AXM136" s="409"/>
      <c r="AXN136" s="409"/>
      <c r="AXO136" s="409"/>
      <c r="AXP136" s="409"/>
      <c r="AXQ136" s="409"/>
      <c r="AXR136" s="409"/>
      <c r="AXS136" s="409"/>
      <c r="AXT136" s="409"/>
      <c r="AXU136" s="409"/>
      <c r="AXV136" s="409"/>
      <c r="AXW136" s="409"/>
      <c r="AXX136" s="409"/>
      <c r="AXY136" s="409"/>
      <c r="AXZ136" s="409"/>
      <c r="AYA136" s="409"/>
      <c r="AYB136" s="409"/>
      <c r="AYC136" s="409"/>
      <c r="AYD136" s="409"/>
      <c r="AYE136" s="409"/>
      <c r="AYF136" s="409"/>
      <c r="AYG136" s="409"/>
      <c r="AYH136" s="409"/>
      <c r="AYI136" s="409"/>
      <c r="AYJ136" s="409"/>
      <c r="AYK136" s="409"/>
      <c r="AYL136" s="409"/>
      <c r="AYM136" s="409"/>
      <c r="AYN136" s="409"/>
      <c r="AYO136" s="409"/>
      <c r="AYP136" s="409"/>
      <c r="AYQ136" s="409"/>
      <c r="AYR136" s="409"/>
      <c r="AYS136" s="409"/>
      <c r="AYT136" s="409"/>
      <c r="AYU136" s="409"/>
      <c r="AYV136" s="409"/>
      <c r="AYW136" s="409"/>
      <c r="AYX136" s="409"/>
      <c r="AYY136" s="409"/>
      <c r="AYZ136" s="409"/>
      <c r="AZA136" s="409"/>
      <c r="AZB136" s="409"/>
      <c r="AZC136" s="409"/>
      <c r="AZD136" s="409"/>
      <c r="AZE136" s="409"/>
      <c r="AZF136" s="409"/>
      <c r="AZG136" s="409"/>
      <c r="AZH136" s="409"/>
      <c r="AZI136" s="409"/>
      <c r="AZJ136" s="409"/>
      <c r="AZK136" s="409"/>
      <c r="AZL136" s="409"/>
      <c r="AZM136" s="409"/>
      <c r="AZN136" s="409"/>
      <c r="AZO136" s="409"/>
      <c r="AZP136" s="409"/>
      <c r="AZQ136" s="409"/>
      <c r="AZR136" s="409"/>
      <c r="AZS136" s="409"/>
      <c r="AZT136" s="409"/>
      <c r="AZU136" s="409"/>
      <c r="AZV136" s="409"/>
      <c r="AZW136" s="409"/>
      <c r="AZX136" s="409"/>
      <c r="AZY136" s="409"/>
      <c r="AZZ136" s="409"/>
      <c r="BAA136" s="409"/>
      <c r="BAB136" s="409"/>
      <c r="BAC136" s="409"/>
      <c r="BAD136" s="409"/>
      <c r="BAE136" s="409"/>
      <c r="BAF136" s="409"/>
      <c r="BAG136" s="409"/>
      <c r="BAH136" s="409"/>
      <c r="BAI136" s="409"/>
      <c r="BAJ136" s="409"/>
      <c r="BAK136" s="409"/>
      <c r="BAL136" s="409"/>
      <c r="BAM136" s="409"/>
      <c r="BAN136" s="409"/>
      <c r="BAO136" s="409"/>
      <c r="BAP136" s="409"/>
      <c r="BAQ136" s="409"/>
      <c r="BAR136" s="409"/>
      <c r="BAS136" s="409"/>
      <c r="BAT136" s="409"/>
      <c r="BAU136" s="409"/>
      <c r="BAV136" s="409"/>
      <c r="BAW136" s="409"/>
      <c r="BAX136" s="409"/>
      <c r="BAY136" s="409"/>
      <c r="BAZ136" s="409"/>
      <c r="BBA136" s="409"/>
      <c r="BBB136" s="409"/>
      <c r="BBC136" s="409"/>
      <c r="BBD136" s="409"/>
      <c r="BBE136" s="409"/>
      <c r="BBF136" s="409"/>
      <c r="BBG136" s="409"/>
      <c r="BBH136" s="409"/>
      <c r="BBI136" s="409"/>
      <c r="BBJ136" s="409"/>
      <c r="BBK136" s="409"/>
      <c r="BBL136" s="409"/>
      <c r="BBM136" s="409"/>
      <c r="BBN136" s="409"/>
      <c r="BBO136" s="409"/>
      <c r="BBP136" s="409"/>
      <c r="BBQ136" s="409"/>
      <c r="BBR136" s="409"/>
      <c r="BBS136" s="409"/>
      <c r="BBT136" s="409"/>
      <c r="BBU136" s="409"/>
      <c r="BBV136" s="409"/>
      <c r="BBW136" s="409"/>
      <c r="BBX136" s="409"/>
      <c r="BBY136" s="409"/>
      <c r="BBZ136" s="409"/>
      <c r="BCA136" s="409"/>
      <c r="BCB136" s="409"/>
      <c r="BCC136" s="409"/>
      <c r="BCD136" s="409"/>
      <c r="BCE136" s="409"/>
      <c r="BCF136" s="409"/>
      <c r="BCG136" s="409"/>
      <c r="BCH136" s="409"/>
      <c r="BCI136" s="409"/>
      <c r="BCJ136" s="409"/>
      <c r="BCK136" s="409"/>
      <c r="BCL136" s="409"/>
      <c r="BCM136" s="409"/>
      <c r="BCN136" s="409"/>
      <c r="BCO136" s="409"/>
      <c r="BCP136" s="409"/>
      <c r="BCQ136" s="409"/>
      <c r="BCR136" s="409"/>
      <c r="BCS136" s="409"/>
      <c r="BCT136" s="409"/>
      <c r="BCU136" s="409"/>
      <c r="BCV136" s="409"/>
      <c r="BCW136" s="409"/>
      <c r="BCX136" s="409"/>
      <c r="BCY136" s="409"/>
      <c r="BCZ136" s="409"/>
      <c r="BDA136" s="409"/>
      <c r="BDB136" s="409"/>
      <c r="BDC136" s="409"/>
      <c r="BDD136" s="409"/>
      <c r="BDE136" s="409"/>
      <c r="BDF136" s="409"/>
      <c r="BDG136" s="409"/>
      <c r="BDH136" s="409"/>
      <c r="BDI136" s="409"/>
      <c r="BDJ136" s="409"/>
      <c r="BDK136" s="409"/>
      <c r="BDL136" s="409"/>
      <c r="BDM136" s="409"/>
      <c r="BDN136" s="409"/>
      <c r="BDO136" s="409"/>
      <c r="BDP136" s="409"/>
      <c r="BDQ136" s="409"/>
      <c r="BDR136" s="409"/>
      <c r="BDS136" s="409"/>
      <c r="BDT136" s="409"/>
      <c r="BDU136" s="409"/>
      <c r="BDV136" s="409"/>
      <c r="BDW136" s="409"/>
      <c r="BDX136" s="409"/>
      <c r="BDY136" s="409"/>
      <c r="BDZ136" s="409"/>
      <c r="BEA136" s="409"/>
      <c r="BEB136" s="409"/>
      <c r="BEC136" s="409"/>
      <c r="BED136" s="409"/>
      <c r="BEE136" s="409"/>
      <c r="BEF136" s="409"/>
      <c r="BEG136" s="409"/>
      <c r="BEH136" s="409"/>
      <c r="BEI136" s="409"/>
      <c r="BEJ136" s="409"/>
      <c r="BEK136" s="409"/>
      <c r="BEL136" s="409"/>
      <c r="BEM136" s="409"/>
      <c r="BEN136" s="409"/>
      <c r="BEO136" s="409"/>
      <c r="BEP136" s="409"/>
      <c r="BEQ136" s="409"/>
      <c r="BER136" s="409"/>
      <c r="BES136" s="409"/>
      <c r="BET136" s="409"/>
      <c r="BEU136" s="409"/>
      <c r="BEV136" s="409"/>
      <c r="BEW136" s="409"/>
      <c r="BEX136" s="409"/>
      <c r="BEY136" s="409"/>
      <c r="BEZ136" s="409"/>
      <c r="BFA136" s="409"/>
      <c r="BFB136" s="409"/>
      <c r="BFC136" s="409"/>
      <c r="BFD136" s="409"/>
      <c r="BFE136" s="409"/>
      <c r="BFF136" s="409"/>
      <c r="BFG136" s="409"/>
      <c r="BFH136" s="409"/>
      <c r="BFI136" s="409"/>
      <c r="BFJ136" s="409"/>
      <c r="BFK136" s="409"/>
      <c r="BFL136" s="409"/>
      <c r="BFM136" s="409"/>
      <c r="BFN136" s="409"/>
      <c r="BFO136" s="409"/>
      <c r="BFP136" s="409"/>
      <c r="BFQ136" s="409"/>
      <c r="BFR136" s="409"/>
      <c r="BFS136" s="409"/>
      <c r="BFT136" s="409"/>
      <c r="BFU136" s="409"/>
      <c r="BFV136" s="409"/>
      <c r="BFW136" s="409"/>
      <c r="BFX136" s="409"/>
      <c r="BFY136" s="409"/>
      <c r="BFZ136" s="409"/>
      <c r="BGA136" s="409"/>
      <c r="BGB136" s="409"/>
      <c r="BGC136" s="409"/>
      <c r="BGD136" s="409"/>
      <c r="BGE136" s="409"/>
      <c r="BGF136" s="409"/>
      <c r="BGG136" s="409"/>
      <c r="BGH136" s="409"/>
      <c r="BGI136" s="409"/>
      <c r="BGJ136" s="409"/>
      <c r="BGK136" s="409"/>
      <c r="BGL136" s="409"/>
      <c r="BGM136" s="409"/>
      <c r="BGN136" s="409"/>
      <c r="BGO136" s="409"/>
      <c r="BGP136" s="409"/>
      <c r="BGQ136" s="409"/>
      <c r="BGR136" s="409"/>
      <c r="BGS136" s="409"/>
      <c r="BGT136" s="409"/>
      <c r="BGU136" s="409"/>
      <c r="BGV136" s="409"/>
      <c r="BGW136" s="409"/>
      <c r="BGX136" s="409"/>
      <c r="BGY136" s="409"/>
      <c r="BGZ136" s="409"/>
      <c r="BHA136" s="409"/>
      <c r="BHB136" s="409"/>
      <c r="BHC136" s="409"/>
      <c r="BHD136" s="409"/>
      <c r="BHE136" s="409"/>
      <c r="BHF136" s="409"/>
      <c r="BHG136" s="409"/>
      <c r="BHH136" s="409"/>
      <c r="BHI136" s="409"/>
      <c r="BHJ136" s="409"/>
      <c r="BHK136" s="409"/>
      <c r="BHL136" s="409"/>
      <c r="BHM136" s="409"/>
      <c r="BHN136" s="409"/>
      <c r="BHO136" s="409"/>
      <c r="BHP136" s="409"/>
      <c r="BHQ136" s="409"/>
      <c r="BHR136" s="409"/>
      <c r="BHS136" s="409"/>
      <c r="BHT136" s="409"/>
      <c r="BHU136" s="409"/>
      <c r="BHV136" s="409"/>
      <c r="BHW136" s="409"/>
      <c r="BHX136" s="409"/>
      <c r="BHY136" s="409"/>
      <c r="BHZ136" s="409"/>
      <c r="BIA136" s="409"/>
      <c r="BIB136" s="409"/>
      <c r="BIC136" s="409"/>
      <c r="BID136" s="409"/>
      <c r="BIE136" s="409"/>
      <c r="BIF136" s="409"/>
      <c r="BIG136" s="409"/>
      <c r="BIH136" s="409"/>
      <c r="BII136" s="409"/>
      <c r="BIJ136" s="409"/>
      <c r="BIK136" s="409"/>
      <c r="BIL136" s="409"/>
      <c r="BIM136" s="409"/>
      <c r="BIN136" s="409"/>
      <c r="BIO136" s="409"/>
      <c r="BIP136" s="409"/>
      <c r="BIQ136" s="409"/>
      <c r="BIR136" s="409"/>
      <c r="BIS136" s="409"/>
      <c r="BIT136" s="409"/>
      <c r="BIU136" s="409"/>
      <c r="BIV136" s="409"/>
      <c r="BIW136" s="409"/>
      <c r="BIX136" s="409"/>
      <c r="BIY136" s="409"/>
      <c r="BIZ136" s="409"/>
      <c r="BJA136" s="409"/>
      <c r="BJB136" s="409"/>
      <c r="BJC136" s="409"/>
      <c r="BJD136" s="409"/>
      <c r="BJE136" s="409"/>
      <c r="BJF136" s="409"/>
      <c r="BJG136" s="409"/>
      <c r="BJH136" s="409"/>
      <c r="BJI136" s="409"/>
      <c r="BJJ136" s="409"/>
      <c r="BJK136" s="409"/>
      <c r="BJL136" s="409"/>
      <c r="BJM136" s="409"/>
      <c r="BJN136" s="409"/>
      <c r="BJO136" s="409"/>
      <c r="BJP136" s="409"/>
      <c r="BJQ136" s="409"/>
      <c r="BJR136" s="409"/>
      <c r="BJS136" s="409"/>
      <c r="BJT136" s="409"/>
      <c r="BJU136" s="409"/>
      <c r="BJV136" s="409"/>
      <c r="BJW136" s="409"/>
      <c r="BJX136" s="409"/>
      <c r="BJY136" s="409"/>
      <c r="BJZ136" s="409"/>
      <c r="BKA136" s="409"/>
      <c r="BKB136" s="409"/>
      <c r="BKC136" s="409"/>
      <c r="BKD136" s="409"/>
      <c r="BKE136" s="409"/>
      <c r="BKF136" s="409"/>
      <c r="BKG136" s="409"/>
      <c r="BKH136" s="409"/>
      <c r="BKI136" s="409"/>
      <c r="BKJ136" s="409"/>
      <c r="BKK136" s="409"/>
      <c r="BKL136" s="409"/>
      <c r="BKM136" s="409"/>
      <c r="BKN136" s="409"/>
      <c r="BKO136" s="409"/>
      <c r="BKP136" s="409"/>
      <c r="BKQ136" s="409"/>
      <c r="BKR136" s="409"/>
      <c r="BKS136" s="409"/>
      <c r="BKT136" s="409"/>
      <c r="BKU136" s="409"/>
      <c r="BKV136" s="409"/>
      <c r="BKW136" s="409"/>
      <c r="BKX136" s="409"/>
      <c r="BKY136" s="409"/>
      <c r="BKZ136" s="409"/>
      <c r="BLA136" s="409"/>
      <c r="BLB136" s="409"/>
      <c r="BLC136" s="409"/>
      <c r="BLD136" s="409"/>
      <c r="BLE136" s="409"/>
      <c r="BLF136" s="409"/>
      <c r="BLG136" s="409"/>
      <c r="BLH136" s="409"/>
      <c r="BLI136" s="409"/>
      <c r="BLJ136" s="409"/>
      <c r="BLK136" s="409"/>
      <c r="BLL136" s="409"/>
      <c r="BLM136" s="409"/>
      <c r="BLN136" s="409"/>
      <c r="BLO136" s="409"/>
      <c r="BLP136" s="409"/>
      <c r="BLQ136" s="409"/>
      <c r="BLR136" s="409"/>
      <c r="BLS136" s="409"/>
      <c r="BLT136" s="409"/>
      <c r="BLU136" s="409"/>
      <c r="BLV136" s="409"/>
      <c r="BLW136" s="409"/>
      <c r="BLX136" s="409"/>
      <c r="BLY136" s="409"/>
      <c r="BLZ136" s="409"/>
      <c r="BMA136" s="409"/>
      <c r="BMB136" s="409"/>
      <c r="BMC136" s="409"/>
      <c r="BMD136" s="409"/>
      <c r="BME136" s="409"/>
      <c r="BMF136" s="409"/>
      <c r="BMG136" s="409"/>
      <c r="BMH136" s="409"/>
      <c r="BMI136" s="409"/>
      <c r="BMJ136" s="409"/>
      <c r="BMK136" s="409"/>
      <c r="BML136" s="409"/>
      <c r="BMM136" s="409"/>
      <c r="BMN136" s="409"/>
      <c r="BMO136" s="409"/>
      <c r="BMP136" s="409"/>
      <c r="BMQ136" s="409"/>
      <c r="BMR136" s="409"/>
      <c r="BMS136" s="409"/>
      <c r="BMT136" s="409"/>
      <c r="BMU136" s="409"/>
      <c r="BMV136" s="409"/>
      <c r="BMW136" s="409"/>
      <c r="BMX136" s="409"/>
      <c r="BMY136" s="409"/>
      <c r="BMZ136" s="409"/>
      <c r="BNA136" s="409"/>
      <c r="BNB136" s="409"/>
      <c r="BNC136" s="409"/>
      <c r="BND136" s="409"/>
      <c r="BNE136" s="409"/>
      <c r="BNF136" s="409"/>
      <c r="BNG136" s="409"/>
      <c r="BNH136" s="409"/>
      <c r="BNI136" s="409"/>
      <c r="BNJ136" s="409"/>
      <c r="BNK136" s="409"/>
      <c r="BNL136" s="409"/>
      <c r="BNM136" s="409"/>
      <c r="BNN136" s="409"/>
      <c r="BNO136" s="409"/>
      <c r="BNP136" s="409"/>
      <c r="BNQ136" s="409"/>
      <c r="BNR136" s="409"/>
      <c r="BNS136" s="409"/>
      <c r="BNT136" s="409"/>
      <c r="BNU136" s="409"/>
      <c r="BNV136" s="409"/>
      <c r="BNW136" s="409"/>
      <c r="BNX136" s="409"/>
      <c r="BNY136" s="409"/>
      <c r="BNZ136" s="409"/>
      <c r="BOA136" s="409"/>
      <c r="BOB136" s="409"/>
      <c r="BOC136" s="409"/>
      <c r="BOD136" s="409"/>
      <c r="BOE136" s="409"/>
      <c r="BOF136" s="409"/>
      <c r="BOG136" s="409"/>
      <c r="BOH136" s="409"/>
      <c r="BOI136" s="409"/>
      <c r="BOJ136" s="409"/>
      <c r="BOK136" s="409"/>
      <c r="BOL136" s="409"/>
      <c r="BOM136" s="409"/>
      <c r="BON136" s="409"/>
      <c r="BOO136" s="409"/>
      <c r="BOP136" s="409"/>
      <c r="BOQ136" s="409"/>
      <c r="BOR136" s="409"/>
      <c r="BOS136" s="409"/>
      <c r="BOT136" s="409"/>
      <c r="BOU136" s="409"/>
      <c r="BOV136" s="409"/>
      <c r="BOW136" s="409"/>
      <c r="BOX136" s="409"/>
      <c r="BOY136" s="409"/>
      <c r="BOZ136" s="409"/>
      <c r="BPA136" s="409"/>
      <c r="BPB136" s="409"/>
      <c r="BPC136" s="409"/>
      <c r="BPD136" s="409"/>
      <c r="BPE136" s="409"/>
      <c r="BPF136" s="409"/>
      <c r="BPG136" s="409"/>
      <c r="BPH136" s="409"/>
      <c r="BPI136" s="409"/>
      <c r="BPJ136" s="409"/>
      <c r="BPK136" s="409"/>
      <c r="BPL136" s="409"/>
      <c r="BPM136" s="409"/>
      <c r="BPN136" s="409"/>
      <c r="BPO136" s="409"/>
      <c r="BPP136" s="409"/>
      <c r="BPQ136" s="409"/>
      <c r="BPR136" s="409"/>
      <c r="BPS136" s="409"/>
      <c r="BPT136" s="409"/>
      <c r="BPU136" s="409"/>
      <c r="BPV136" s="409"/>
      <c r="BPW136" s="409"/>
      <c r="BPX136" s="409"/>
      <c r="BPY136" s="409"/>
      <c r="BPZ136" s="409"/>
      <c r="BQA136" s="409"/>
      <c r="BQB136" s="409"/>
      <c r="BQC136" s="409"/>
      <c r="BQD136" s="409"/>
      <c r="BQE136" s="409"/>
      <c r="BQF136" s="409"/>
      <c r="BQG136" s="409"/>
      <c r="BQH136" s="409"/>
      <c r="BQI136" s="409"/>
      <c r="BQJ136" s="409"/>
      <c r="BQK136" s="409"/>
      <c r="BQL136" s="409"/>
      <c r="BQM136" s="409"/>
      <c r="BQN136" s="409"/>
      <c r="BQO136" s="409"/>
      <c r="BQP136" s="409"/>
      <c r="BQQ136" s="409"/>
      <c r="BQR136" s="409"/>
      <c r="BQS136" s="409"/>
      <c r="BQT136" s="409"/>
      <c r="BQU136" s="409"/>
      <c r="BQV136" s="409"/>
      <c r="BQW136" s="409"/>
      <c r="BQX136" s="409"/>
      <c r="BQY136" s="409"/>
      <c r="BQZ136" s="409"/>
      <c r="BRA136" s="409"/>
      <c r="BRB136" s="409"/>
      <c r="BRC136" s="409"/>
      <c r="BRD136" s="409"/>
      <c r="BRE136" s="409"/>
      <c r="BRF136" s="409"/>
      <c r="BRG136" s="409"/>
      <c r="BRH136" s="409"/>
      <c r="BRI136" s="409"/>
      <c r="BRJ136" s="409"/>
      <c r="BRK136" s="409"/>
      <c r="BRL136" s="409"/>
      <c r="BRM136" s="409"/>
      <c r="BRN136" s="409"/>
      <c r="BRO136" s="409"/>
      <c r="BRP136" s="409"/>
      <c r="BRQ136" s="409"/>
      <c r="BRR136" s="409"/>
      <c r="BRS136" s="409"/>
      <c r="BRT136" s="409"/>
      <c r="BRU136" s="409"/>
      <c r="BRV136" s="409"/>
      <c r="BRW136" s="409"/>
      <c r="BRX136" s="409"/>
      <c r="BRY136" s="409"/>
      <c r="BRZ136" s="409"/>
      <c r="BSA136" s="409"/>
      <c r="BSB136" s="409"/>
      <c r="BSC136" s="409"/>
      <c r="BSD136" s="409"/>
      <c r="BSE136" s="409"/>
      <c r="BSF136" s="409"/>
      <c r="BSG136" s="409"/>
      <c r="BSH136" s="409"/>
      <c r="BSI136" s="409"/>
      <c r="BSJ136" s="409"/>
      <c r="BSK136" s="409"/>
      <c r="BSL136" s="409"/>
      <c r="BSM136" s="409"/>
      <c r="BSN136" s="409"/>
      <c r="BSO136" s="409"/>
      <c r="BSP136" s="409"/>
      <c r="BSQ136" s="409"/>
      <c r="BSR136" s="409"/>
      <c r="BSS136" s="409"/>
      <c r="BST136" s="409"/>
      <c r="BSU136" s="409"/>
      <c r="BSV136" s="409"/>
      <c r="BSW136" s="409"/>
      <c r="BSX136" s="409"/>
      <c r="BSY136" s="409"/>
      <c r="BSZ136" s="409"/>
      <c r="BTA136" s="409"/>
      <c r="BTB136" s="409"/>
      <c r="BTC136" s="409"/>
      <c r="BTD136" s="409"/>
      <c r="BTE136" s="409"/>
      <c r="BTF136" s="409"/>
      <c r="BTG136" s="409"/>
      <c r="BTH136" s="409"/>
      <c r="BTI136" s="409"/>
      <c r="BTJ136" s="409"/>
      <c r="BTK136" s="409"/>
      <c r="BTL136" s="409"/>
      <c r="BTM136" s="409"/>
      <c r="BTN136" s="409"/>
      <c r="BTO136" s="409"/>
      <c r="BTP136" s="409"/>
      <c r="BTQ136" s="409"/>
      <c r="BTR136" s="409"/>
      <c r="BTS136" s="409"/>
      <c r="BTT136" s="409"/>
      <c r="BTU136" s="409"/>
      <c r="BTV136" s="409"/>
      <c r="BTW136" s="409"/>
      <c r="BTX136" s="409"/>
      <c r="BTY136" s="409"/>
      <c r="BTZ136" s="409"/>
      <c r="BUA136" s="409"/>
      <c r="BUB136" s="409"/>
      <c r="BUC136" s="409"/>
      <c r="BUD136" s="409"/>
      <c r="BUE136" s="409"/>
      <c r="BUF136" s="409"/>
      <c r="BUG136" s="409"/>
      <c r="BUH136" s="409"/>
      <c r="BUI136" s="409"/>
      <c r="BUJ136" s="409"/>
      <c r="BUK136" s="409"/>
      <c r="BUL136" s="409"/>
      <c r="BUM136" s="409"/>
      <c r="BUN136" s="409"/>
      <c r="BUO136" s="409"/>
      <c r="BUP136" s="409"/>
      <c r="BUQ136" s="409"/>
      <c r="BUR136" s="409"/>
      <c r="BUS136" s="409"/>
      <c r="BUT136" s="409"/>
      <c r="BUU136" s="409"/>
      <c r="BUV136" s="409"/>
      <c r="BUW136" s="409"/>
      <c r="BUX136" s="409"/>
      <c r="BUY136" s="409"/>
      <c r="BUZ136" s="409"/>
      <c r="BVA136" s="409"/>
      <c r="BVB136" s="409"/>
      <c r="BVC136" s="409"/>
      <c r="BVD136" s="409"/>
      <c r="BVE136" s="409"/>
      <c r="BVF136" s="409"/>
      <c r="BVG136" s="409"/>
      <c r="BVH136" s="409"/>
      <c r="BVI136" s="409"/>
      <c r="BVJ136" s="409"/>
      <c r="BVK136" s="409"/>
      <c r="BVL136" s="409"/>
      <c r="BVM136" s="409"/>
      <c r="BVN136" s="409"/>
      <c r="BVO136" s="409"/>
      <c r="BVP136" s="409"/>
      <c r="BVQ136" s="409"/>
      <c r="BVR136" s="409"/>
      <c r="BVS136" s="409"/>
      <c r="BVT136" s="409"/>
      <c r="BVU136" s="409"/>
      <c r="BVV136" s="409"/>
      <c r="BVW136" s="409"/>
      <c r="BVX136" s="409"/>
      <c r="BVY136" s="409"/>
      <c r="BVZ136" s="409"/>
      <c r="BWA136" s="409"/>
      <c r="BWB136" s="409"/>
      <c r="BWC136" s="409"/>
      <c r="BWD136" s="409"/>
      <c r="BWE136" s="409"/>
      <c r="BWF136" s="409"/>
      <c r="BWG136" s="409"/>
      <c r="BWH136" s="409"/>
      <c r="BWI136" s="409"/>
      <c r="BWJ136" s="409"/>
      <c r="BWK136" s="409"/>
      <c r="BWL136" s="409"/>
      <c r="BWM136" s="409"/>
      <c r="BWN136" s="409"/>
      <c r="BWO136" s="409"/>
      <c r="BWP136" s="409"/>
      <c r="BWQ136" s="409"/>
      <c r="BWR136" s="409"/>
      <c r="BWS136" s="409"/>
      <c r="BWT136" s="409"/>
      <c r="BWU136" s="409"/>
      <c r="BWV136" s="409"/>
      <c r="BWW136" s="409"/>
      <c r="BWX136" s="409"/>
      <c r="BWY136" s="409"/>
      <c r="BWZ136" s="409"/>
      <c r="BXA136" s="409"/>
      <c r="BXB136" s="409"/>
      <c r="BXC136" s="409"/>
      <c r="BXD136" s="409"/>
      <c r="BXE136" s="409"/>
      <c r="BXF136" s="409"/>
      <c r="BXG136" s="409"/>
      <c r="BXH136" s="409"/>
      <c r="BXI136" s="409"/>
      <c r="BXJ136" s="409"/>
      <c r="BXK136" s="409"/>
      <c r="BXL136" s="409"/>
      <c r="BXM136" s="409"/>
      <c r="BXN136" s="409"/>
      <c r="BXO136" s="409"/>
      <c r="BXP136" s="409"/>
      <c r="BXQ136" s="409"/>
      <c r="BXR136" s="409"/>
      <c r="BXS136" s="409"/>
      <c r="BXT136" s="409"/>
      <c r="BXU136" s="409"/>
      <c r="BXV136" s="409"/>
      <c r="BXW136" s="409"/>
      <c r="BXX136" s="409"/>
      <c r="BXY136" s="409"/>
      <c r="BXZ136" s="409"/>
      <c r="BYA136" s="409"/>
      <c r="BYB136" s="409"/>
      <c r="BYC136" s="409"/>
      <c r="BYD136" s="409"/>
      <c r="BYE136" s="409"/>
      <c r="BYF136" s="409"/>
      <c r="BYG136" s="409"/>
      <c r="BYH136" s="409"/>
      <c r="BYI136" s="409"/>
      <c r="BYJ136" s="409"/>
      <c r="BYK136" s="409"/>
      <c r="BYL136" s="409"/>
      <c r="BYM136" s="409"/>
      <c r="BYN136" s="409"/>
      <c r="BYO136" s="409"/>
      <c r="BYP136" s="409"/>
      <c r="BYQ136" s="409"/>
      <c r="BYR136" s="409"/>
      <c r="BYS136" s="409"/>
      <c r="BYT136" s="409"/>
      <c r="BYU136" s="409"/>
      <c r="BYV136" s="409"/>
      <c r="BYW136" s="409"/>
      <c r="BYX136" s="409"/>
      <c r="BYY136" s="409"/>
      <c r="BYZ136" s="409"/>
      <c r="BZA136" s="409"/>
      <c r="BZB136" s="409"/>
      <c r="BZC136" s="409"/>
      <c r="BZD136" s="409"/>
      <c r="BZE136" s="409"/>
      <c r="BZF136" s="409"/>
      <c r="BZG136" s="409"/>
      <c r="BZH136" s="409"/>
      <c r="BZI136" s="409"/>
      <c r="BZJ136" s="409"/>
      <c r="BZK136" s="409"/>
      <c r="BZL136" s="409"/>
      <c r="BZM136" s="409"/>
      <c r="BZN136" s="409"/>
      <c r="BZO136" s="409"/>
      <c r="BZP136" s="409"/>
      <c r="BZQ136" s="409"/>
      <c r="BZR136" s="409"/>
      <c r="BZS136" s="409"/>
      <c r="BZT136" s="409"/>
      <c r="BZU136" s="409"/>
      <c r="BZV136" s="409"/>
      <c r="BZW136" s="409"/>
      <c r="BZX136" s="409"/>
      <c r="BZY136" s="409"/>
      <c r="BZZ136" s="409"/>
      <c r="CAA136" s="409"/>
      <c r="CAB136" s="409"/>
      <c r="CAC136" s="409"/>
      <c r="CAD136" s="409"/>
      <c r="CAE136" s="409"/>
      <c r="CAF136" s="409"/>
      <c r="CAG136" s="409"/>
      <c r="CAH136" s="409"/>
      <c r="CAI136" s="409"/>
      <c r="CAJ136" s="409"/>
      <c r="CAK136" s="409"/>
      <c r="CAL136" s="409"/>
      <c r="CAM136" s="409"/>
      <c r="CAN136" s="409"/>
      <c r="CAO136" s="409"/>
      <c r="CAP136" s="409"/>
      <c r="CAQ136" s="409"/>
      <c r="CAR136" s="409"/>
      <c r="CAS136" s="409"/>
      <c r="CAT136" s="409"/>
      <c r="CAU136" s="409"/>
      <c r="CAV136" s="409"/>
      <c r="CAW136" s="409"/>
      <c r="CAX136" s="409"/>
      <c r="CAY136" s="409"/>
      <c r="CAZ136" s="409"/>
      <c r="CBA136" s="409"/>
      <c r="CBB136" s="409"/>
      <c r="CBC136" s="409"/>
      <c r="CBD136" s="409"/>
      <c r="CBE136" s="409"/>
      <c r="CBF136" s="409"/>
      <c r="CBG136" s="409"/>
      <c r="CBH136" s="409"/>
      <c r="CBI136" s="409"/>
      <c r="CBJ136" s="409"/>
      <c r="CBK136" s="409"/>
      <c r="CBL136" s="409"/>
      <c r="CBM136" s="409"/>
      <c r="CBN136" s="409"/>
      <c r="CBO136" s="409"/>
      <c r="CBP136" s="409"/>
      <c r="CBQ136" s="409"/>
      <c r="CBR136" s="409"/>
      <c r="CBS136" s="409"/>
      <c r="CBT136" s="409"/>
      <c r="CBU136" s="409"/>
      <c r="CBV136" s="409"/>
      <c r="CBW136" s="409"/>
      <c r="CBX136" s="409"/>
      <c r="CBY136" s="409"/>
      <c r="CBZ136" s="409"/>
      <c r="CCA136" s="409"/>
      <c r="CCB136" s="409"/>
      <c r="CCC136" s="409"/>
      <c r="CCD136" s="409"/>
      <c r="CCE136" s="409"/>
      <c r="CCF136" s="409"/>
      <c r="CCG136" s="409"/>
      <c r="CCH136" s="409"/>
      <c r="CCI136" s="409"/>
      <c r="CCJ136" s="409"/>
      <c r="CCK136" s="409"/>
      <c r="CCL136" s="409"/>
      <c r="CCM136" s="409"/>
      <c r="CCN136" s="409"/>
      <c r="CCO136" s="409"/>
      <c r="CCP136" s="409"/>
      <c r="CCQ136" s="409"/>
      <c r="CCR136" s="409"/>
      <c r="CCS136" s="409"/>
      <c r="CCT136" s="409"/>
      <c r="CCU136" s="409"/>
      <c r="CCV136" s="409"/>
      <c r="CCW136" s="409"/>
      <c r="CCX136" s="409"/>
      <c r="CCY136" s="409"/>
      <c r="CCZ136" s="409"/>
      <c r="CDA136" s="409"/>
      <c r="CDB136" s="409"/>
      <c r="CDC136" s="409"/>
      <c r="CDD136" s="409"/>
      <c r="CDE136" s="409"/>
      <c r="CDF136" s="409"/>
      <c r="CDG136" s="409"/>
      <c r="CDH136" s="409"/>
      <c r="CDI136" s="409"/>
      <c r="CDJ136" s="409"/>
      <c r="CDK136" s="409"/>
      <c r="CDL136" s="409"/>
      <c r="CDM136" s="409"/>
      <c r="CDN136" s="409"/>
      <c r="CDO136" s="409"/>
      <c r="CDP136" s="409"/>
      <c r="CDQ136" s="409"/>
      <c r="CDR136" s="409"/>
      <c r="CDS136" s="409"/>
      <c r="CDT136" s="409"/>
      <c r="CDU136" s="409"/>
      <c r="CDV136" s="409"/>
      <c r="CDW136" s="409"/>
      <c r="CDX136" s="409"/>
      <c r="CDY136" s="409"/>
      <c r="CDZ136" s="409"/>
      <c r="CEA136" s="409"/>
      <c r="CEB136" s="409"/>
      <c r="CEC136" s="409"/>
      <c r="CED136" s="409"/>
      <c r="CEE136" s="409"/>
      <c r="CEF136" s="409"/>
      <c r="CEG136" s="409"/>
      <c r="CEH136" s="409"/>
      <c r="CEI136" s="409"/>
      <c r="CEJ136" s="409"/>
      <c r="CEK136" s="409"/>
      <c r="CEL136" s="409"/>
      <c r="CEM136" s="409"/>
      <c r="CEN136" s="409"/>
      <c r="CEO136" s="409"/>
      <c r="CEP136" s="409"/>
      <c r="CEQ136" s="409"/>
      <c r="CER136" s="409"/>
      <c r="CES136" s="409"/>
      <c r="CET136" s="409"/>
      <c r="CEU136" s="409"/>
      <c r="CEV136" s="409"/>
      <c r="CEW136" s="409"/>
      <c r="CEX136" s="409"/>
      <c r="CEY136" s="409"/>
      <c r="CEZ136" s="409"/>
      <c r="CFA136" s="409"/>
      <c r="CFB136" s="409"/>
      <c r="CFC136" s="409"/>
      <c r="CFD136" s="409"/>
      <c r="CFE136" s="409"/>
      <c r="CFF136" s="409"/>
      <c r="CFG136" s="409"/>
      <c r="CFH136" s="409"/>
      <c r="CFI136" s="409"/>
      <c r="CFJ136" s="409"/>
      <c r="CFK136" s="409"/>
      <c r="CFL136" s="409"/>
      <c r="CFM136" s="409"/>
      <c r="CFN136" s="409"/>
      <c r="CFO136" s="409"/>
      <c r="CFP136" s="409"/>
      <c r="CFQ136" s="409"/>
      <c r="CFR136" s="409"/>
      <c r="CFS136" s="409"/>
      <c r="CFT136" s="409"/>
      <c r="CFU136" s="409"/>
      <c r="CFV136" s="409"/>
      <c r="CFW136" s="409"/>
      <c r="CFX136" s="409"/>
      <c r="CFY136" s="409"/>
      <c r="CFZ136" s="409"/>
      <c r="CGA136" s="409"/>
      <c r="CGB136" s="409"/>
      <c r="CGC136" s="409"/>
      <c r="CGD136" s="409"/>
      <c r="CGE136" s="409"/>
      <c r="CGF136" s="409"/>
      <c r="CGG136" s="409"/>
      <c r="CGH136" s="409"/>
      <c r="CGI136" s="409"/>
      <c r="CGJ136" s="409"/>
      <c r="CGK136" s="409"/>
      <c r="CGL136" s="409"/>
      <c r="CGM136" s="409"/>
      <c r="CGN136" s="409"/>
      <c r="CGO136" s="409"/>
      <c r="CGP136" s="409"/>
      <c r="CGQ136" s="409"/>
      <c r="CGR136" s="409"/>
      <c r="CGS136" s="409"/>
      <c r="CGT136" s="409"/>
      <c r="CGU136" s="409"/>
      <c r="CGV136" s="409"/>
      <c r="CGW136" s="409"/>
      <c r="CGX136" s="409"/>
      <c r="CGY136" s="409"/>
      <c r="CGZ136" s="409"/>
      <c r="CHA136" s="409"/>
      <c r="CHB136" s="409"/>
      <c r="CHC136" s="409"/>
      <c r="CHD136" s="409"/>
      <c r="CHE136" s="409"/>
      <c r="CHF136" s="409"/>
      <c r="CHG136" s="409"/>
      <c r="CHH136" s="409"/>
      <c r="CHI136" s="409"/>
      <c r="CHJ136" s="409"/>
      <c r="CHK136" s="409"/>
      <c r="CHL136" s="409"/>
      <c r="CHM136" s="409"/>
      <c r="CHN136" s="409"/>
      <c r="CHO136" s="409"/>
      <c r="CHP136" s="409"/>
      <c r="CHQ136" s="409"/>
      <c r="CHR136" s="409"/>
      <c r="CHS136" s="409"/>
      <c r="CHT136" s="409"/>
      <c r="CHU136" s="409"/>
      <c r="CHV136" s="409"/>
      <c r="CHW136" s="409"/>
      <c r="CHX136" s="409"/>
      <c r="CHY136" s="409"/>
      <c r="CHZ136" s="409"/>
      <c r="CIA136" s="409"/>
      <c r="CIB136" s="409"/>
      <c r="CIC136" s="409"/>
      <c r="CID136" s="409"/>
      <c r="CIE136" s="409"/>
      <c r="CIF136" s="409"/>
      <c r="CIG136" s="409"/>
      <c r="CIH136" s="409"/>
      <c r="CII136" s="409"/>
      <c r="CIJ136" s="409"/>
      <c r="CIK136" s="409"/>
      <c r="CIL136" s="409"/>
      <c r="CIM136" s="409"/>
      <c r="CIN136" s="409"/>
      <c r="CIO136" s="409"/>
      <c r="CIP136" s="409"/>
      <c r="CIQ136" s="409"/>
      <c r="CIR136" s="409"/>
      <c r="CIS136" s="409"/>
      <c r="CIT136" s="409"/>
      <c r="CIU136" s="409"/>
      <c r="CIV136" s="409"/>
      <c r="CIW136" s="409"/>
      <c r="CIX136" s="409"/>
      <c r="CIY136" s="409"/>
      <c r="CIZ136" s="409"/>
      <c r="CJA136" s="409"/>
      <c r="CJB136" s="409"/>
      <c r="CJC136" s="409"/>
      <c r="CJD136" s="409"/>
      <c r="CJE136" s="409"/>
      <c r="CJF136" s="409"/>
      <c r="CJG136" s="409"/>
      <c r="CJH136" s="409"/>
      <c r="CJI136" s="409"/>
      <c r="CJJ136" s="409"/>
      <c r="CJK136" s="409"/>
      <c r="CJL136" s="409"/>
      <c r="CJM136" s="409"/>
      <c r="CJN136" s="409"/>
      <c r="CJO136" s="409"/>
      <c r="CJP136" s="409"/>
      <c r="CJQ136" s="409"/>
      <c r="CJR136" s="409"/>
      <c r="CJS136" s="409"/>
      <c r="CJT136" s="409"/>
      <c r="CJU136" s="409"/>
      <c r="CJV136" s="409"/>
      <c r="CJW136" s="409"/>
      <c r="CJX136" s="409"/>
      <c r="CJY136" s="409"/>
      <c r="CJZ136" s="409"/>
      <c r="CKA136" s="409"/>
      <c r="CKB136" s="409"/>
      <c r="CKC136" s="409"/>
      <c r="CKD136" s="409"/>
      <c r="CKE136" s="409"/>
      <c r="CKF136" s="409"/>
      <c r="CKG136" s="409"/>
      <c r="CKH136" s="409"/>
      <c r="CKI136" s="409"/>
      <c r="CKJ136" s="409"/>
      <c r="CKK136" s="409"/>
      <c r="CKL136" s="409"/>
      <c r="CKM136" s="409"/>
      <c r="CKN136" s="409"/>
      <c r="CKO136" s="409"/>
      <c r="CKP136" s="409"/>
      <c r="CKQ136" s="409"/>
      <c r="CKR136" s="409"/>
      <c r="CKS136" s="409"/>
      <c r="CKT136" s="409"/>
      <c r="CKU136" s="409"/>
      <c r="CKV136" s="409"/>
      <c r="CKW136" s="409"/>
      <c r="CKX136" s="409"/>
      <c r="CKY136" s="409"/>
      <c r="CKZ136" s="409"/>
      <c r="CLA136" s="409"/>
      <c r="CLB136" s="409"/>
      <c r="CLC136" s="409"/>
      <c r="CLD136" s="409"/>
      <c r="CLE136" s="409"/>
      <c r="CLF136" s="409"/>
      <c r="CLG136" s="409"/>
      <c r="CLH136" s="409"/>
      <c r="CLI136" s="409"/>
      <c r="CLJ136" s="409"/>
      <c r="CLK136" s="409"/>
      <c r="CLL136" s="409"/>
      <c r="CLM136" s="409"/>
      <c r="CLN136" s="409"/>
      <c r="CLO136" s="409"/>
      <c r="CLP136" s="409"/>
      <c r="CLQ136" s="409"/>
      <c r="CLR136" s="409"/>
      <c r="CLS136" s="409"/>
      <c r="CLT136" s="409"/>
      <c r="CLU136" s="409"/>
      <c r="CLV136" s="409"/>
      <c r="CLW136" s="409"/>
      <c r="CLX136" s="409"/>
      <c r="CLY136" s="409"/>
      <c r="CLZ136" s="409"/>
      <c r="CMA136" s="409"/>
      <c r="CMB136" s="409"/>
      <c r="CMC136" s="409"/>
      <c r="CMD136" s="409"/>
      <c r="CME136" s="409"/>
      <c r="CMF136" s="409"/>
      <c r="CMG136" s="409"/>
      <c r="CMH136" s="409"/>
      <c r="CMI136" s="409"/>
      <c r="CMJ136" s="409"/>
      <c r="CMK136" s="409"/>
      <c r="CML136" s="409"/>
      <c r="CMM136" s="409"/>
      <c r="CMN136" s="409"/>
      <c r="CMO136" s="409"/>
      <c r="CMP136" s="409"/>
      <c r="CMQ136" s="409"/>
      <c r="CMR136" s="409"/>
      <c r="CMS136" s="409"/>
      <c r="CMT136" s="409"/>
      <c r="CMU136" s="409"/>
      <c r="CMV136" s="409"/>
      <c r="CMW136" s="409"/>
      <c r="CMX136" s="409"/>
      <c r="CMY136" s="409"/>
      <c r="CMZ136" s="409"/>
      <c r="CNA136" s="409"/>
      <c r="CNB136" s="409"/>
      <c r="CNC136" s="409"/>
      <c r="CND136" s="409"/>
      <c r="CNE136" s="409"/>
      <c r="CNF136" s="409"/>
      <c r="CNG136" s="409"/>
      <c r="CNH136" s="409"/>
      <c r="CNI136" s="409"/>
      <c r="CNJ136" s="409"/>
      <c r="CNK136" s="409"/>
      <c r="CNL136" s="409"/>
      <c r="CNM136" s="409"/>
      <c r="CNN136" s="409"/>
      <c r="CNO136" s="409"/>
      <c r="CNP136" s="409"/>
      <c r="CNQ136" s="409"/>
      <c r="CNR136" s="409"/>
      <c r="CNS136" s="409"/>
      <c r="CNT136" s="409"/>
      <c r="CNU136" s="409"/>
      <c r="CNV136" s="409"/>
      <c r="CNW136" s="409"/>
      <c r="CNX136" s="409"/>
      <c r="CNY136" s="409"/>
      <c r="CNZ136" s="409"/>
      <c r="COA136" s="409"/>
      <c r="COB136" s="409"/>
      <c r="COC136" s="409"/>
      <c r="COD136" s="409"/>
      <c r="COE136" s="409"/>
      <c r="COF136" s="409"/>
      <c r="COG136" s="409"/>
      <c r="COH136" s="409"/>
      <c r="COI136" s="409"/>
      <c r="COJ136" s="409"/>
      <c r="COK136" s="409"/>
      <c r="COL136" s="409"/>
      <c r="COM136" s="409"/>
      <c r="CON136" s="409"/>
      <c r="COO136" s="409"/>
      <c r="COP136" s="409"/>
      <c r="COQ136" s="409"/>
      <c r="COR136" s="409"/>
      <c r="COS136" s="409"/>
      <c r="COT136" s="409"/>
      <c r="COU136" s="409"/>
      <c r="COV136" s="409"/>
      <c r="COW136" s="409"/>
      <c r="COX136" s="409"/>
      <c r="COY136" s="409"/>
      <c r="COZ136" s="409"/>
      <c r="CPA136" s="409"/>
      <c r="CPB136" s="409"/>
      <c r="CPC136" s="409"/>
      <c r="CPD136" s="409"/>
      <c r="CPE136" s="409"/>
      <c r="CPF136" s="409"/>
      <c r="CPG136" s="409"/>
      <c r="CPH136" s="409"/>
      <c r="CPI136" s="409"/>
      <c r="CPJ136" s="409"/>
      <c r="CPK136" s="409"/>
      <c r="CPL136" s="409"/>
      <c r="CPM136" s="409"/>
      <c r="CPN136" s="409"/>
      <c r="CPO136" s="409"/>
      <c r="CPP136" s="409"/>
      <c r="CPQ136" s="409"/>
      <c r="CPR136" s="409"/>
      <c r="CPS136" s="409"/>
      <c r="CPT136" s="409"/>
      <c r="CPU136" s="409"/>
      <c r="CPV136" s="409"/>
      <c r="CPW136" s="409"/>
      <c r="CPX136" s="409"/>
      <c r="CPY136" s="409"/>
      <c r="CPZ136" s="409"/>
      <c r="CQA136" s="409"/>
      <c r="CQB136" s="409"/>
      <c r="CQC136" s="409"/>
      <c r="CQD136" s="409"/>
      <c r="CQE136" s="409"/>
      <c r="CQF136" s="409"/>
      <c r="CQG136" s="409"/>
      <c r="CQH136" s="409"/>
      <c r="CQI136" s="409"/>
      <c r="CQJ136" s="409"/>
      <c r="CQK136" s="409"/>
      <c r="CQL136" s="409"/>
      <c r="CQM136" s="409"/>
      <c r="CQN136" s="409"/>
      <c r="CQO136" s="409"/>
      <c r="CQP136" s="409"/>
      <c r="CQQ136" s="409"/>
      <c r="CQR136" s="409"/>
      <c r="CQS136" s="409"/>
      <c r="CQT136" s="409"/>
      <c r="CQU136" s="409"/>
      <c r="CQV136" s="409"/>
      <c r="CQW136" s="409"/>
      <c r="CQX136" s="409"/>
      <c r="CQY136" s="409"/>
      <c r="CQZ136" s="409"/>
      <c r="CRA136" s="409"/>
      <c r="CRB136" s="409"/>
      <c r="CRC136" s="409"/>
      <c r="CRD136" s="409"/>
      <c r="CRE136" s="409"/>
      <c r="CRF136" s="409"/>
      <c r="CRG136" s="409"/>
      <c r="CRH136" s="409"/>
      <c r="CRI136" s="409"/>
      <c r="CRJ136" s="409"/>
      <c r="CRK136" s="409"/>
      <c r="CRL136" s="409"/>
      <c r="CRM136" s="409"/>
      <c r="CRN136" s="409"/>
      <c r="CRO136" s="409"/>
      <c r="CRP136" s="409"/>
      <c r="CRQ136" s="409"/>
      <c r="CRR136" s="409"/>
      <c r="CRS136" s="409"/>
      <c r="CRT136" s="409"/>
      <c r="CRU136" s="409"/>
      <c r="CRV136" s="409"/>
      <c r="CRW136" s="409"/>
      <c r="CRX136" s="409"/>
      <c r="CRY136" s="409"/>
      <c r="CRZ136" s="409"/>
      <c r="CSA136" s="409"/>
      <c r="CSB136" s="409"/>
      <c r="CSC136" s="409"/>
      <c r="CSD136" s="409"/>
      <c r="CSE136" s="409"/>
      <c r="CSF136" s="409"/>
      <c r="CSG136" s="409"/>
      <c r="CSH136" s="409"/>
      <c r="CSI136" s="409"/>
      <c r="CSJ136" s="409"/>
      <c r="CSK136" s="409"/>
      <c r="CSL136" s="409"/>
      <c r="CSM136" s="409"/>
      <c r="CSN136" s="409"/>
      <c r="CSO136" s="409"/>
      <c r="CSP136" s="409"/>
      <c r="CSQ136" s="409"/>
      <c r="CSR136" s="409"/>
      <c r="CSS136" s="409"/>
      <c r="CST136" s="409"/>
      <c r="CSU136" s="409"/>
      <c r="CSV136" s="409"/>
      <c r="CSW136" s="409"/>
      <c r="CSX136" s="409"/>
      <c r="CSY136" s="409"/>
      <c r="CSZ136" s="409"/>
      <c r="CTA136" s="409"/>
      <c r="CTB136" s="409"/>
      <c r="CTC136" s="409"/>
      <c r="CTD136" s="409"/>
      <c r="CTE136" s="409"/>
      <c r="CTF136" s="409"/>
      <c r="CTG136" s="409"/>
      <c r="CTH136" s="409"/>
      <c r="CTI136" s="409"/>
      <c r="CTJ136" s="409"/>
      <c r="CTK136" s="409"/>
      <c r="CTL136" s="409"/>
      <c r="CTM136" s="409"/>
      <c r="CTN136" s="409"/>
      <c r="CTO136" s="409"/>
      <c r="CTP136" s="409"/>
      <c r="CTQ136" s="409"/>
      <c r="CTR136" s="409"/>
      <c r="CTS136" s="409"/>
      <c r="CTT136" s="409"/>
      <c r="CTU136" s="409"/>
      <c r="CTV136" s="409"/>
      <c r="CTW136" s="409"/>
      <c r="CTX136" s="409"/>
      <c r="CTY136" s="409"/>
      <c r="CTZ136" s="409"/>
      <c r="CUA136" s="409"/>
      <c r="CUB136" s="409"/>
      <c r="CUC136" s="409"/>
      <c r="CUD136" s="409"/>
      <c r="CUE136" s="409"/>
      <c r="CUF136" s="409"/>
      <c r="CUG136" s="409"/>
      <c r="CUH136" s="409"/>
      <c r="CUI136" s="409"/>
      <c r="CUJ136" s="409"/>
      <c r="CUK136" s="409"/>
      <c r="CUL136" s="409"/>
      <c r="CUM136" s="409"/>
      <c r="CUN136" s="409"/>
      <c r="CUO136" s="409"/>
      <c r="CUP136" s="409"/>
      <c r="CUQ136" s="409"/>
      <c r="CUR136" s="409"/>
      <c r="CUS136" s="409"/>
      <c r="CUT136" s="409"/>
      <c r="CUU136" s="409"/>
      <c r="CUV136" s="409"/>
      <c r="CUW136" s="409"/>
      <c r="CUX136" s="409"/>
      <c r="CUY136" s="409"/>
      <c r="CUZ136" s="409"/>
      <c r="CVA136" s="409"/>
      <c r="CVB136" s="409"/>
      <c r="CVC136" s="409"/>
      <c r="CVD136" s="409"/>
      <c r="CVE136" s="409"/>
      <c r="CVF136" s="409"/>
      <c r="CVG136" s="409"/>
      <c r="CVH136" s="409"/>
      <c r="CVI136" s="409"/>
      <c r="CVJ136" s="409"/>
      <c r="CVK136" s="409"/>
      <c r="CVL136" s="409"/>
      <c r="CVM136" s="409"/>
      <c r="CVN136" s="409"/>
      <c r="CVO136" s="409"/>
      <c r="CVP136" s="409"/>
      <c r="CVQ136" s="409"/>
      <c r="CVR136" s="409"/>
      <c r="CVS136" s="409"/>
      <c r="CVT136" s="409"/>
      <c r="CVU136" s="409"/>
      <c r="CVV136" s="409"/>
      <c r="CVW136" s="409"/>
      <c r="CVX136" s="409"/>
      <c r="CVY136" s="409"/>
      <c r="CVZ136" s="409"/>
      <c r="CWA136" s="409"/>
      <c r="CWB136" s="409"/>
      <c r="CWC136" s="409"/>
      <c r="CWD136" s="409"/>
      <c r="CWE136" s="409"/>
      <c r="CWF136" s="409"/>
      <c r="CWG136" s="409"/>
      <c r="CWH136" s="409"/>
      <c r="CWI136" s="409"/>
      <c r="CWJ136" s="409"/>
      <c r="CWK136" s="409"/>
      <c r="CWL136" s="409"/>
      <c r="CWM136" s="409"/>
      <c r="CWN136" s="409"/>
      <c r="CWO136" s="409"/>
      <c r="CWP136" s="409"/>
      <c r="CWQ136" s="409"/>
      <c r="CWR136" s="409"/>
      <c r="CWS136" s="409"/>
      <c r="CWT136" s="409"/>
      <c r="CWU136" s="409"/>
      <c r="CWV136" s="409"/>
      <c r="CWW136" s="409"/>
      <c r="CWX136" s="409"/>
      <c r="CWY136" s="409"/>
      <c r="CWZ136" s="409"/>
      <c r="CXA136" s="409"/>
      <c r="CXB136" s="409"/>
      <c r="CXC136" s="409"/>
      <c r="CXD136" s="409"/>
      <c r="CXE136" s="409"/>
      <c r="CXF136" s="409"/>
      <c r="CXG136" s="409"/>
      <c r="CXH136" s="409"/>
      <c r="CXI136" s="409"/>
      <c r="CXJ136" s="409"/>
      <c r="CXK136" s="409"/>
      <c r="CXL136" s="409"/>
      <c r="CXM136" s="409"/>
      <c r="CXN136" s="409"/>
      <c r="CXO136" s="409"/>
      <c r="CXP136" s="409"/>
      <c r="CXQ136" s="409"/>
      <c r="CXR136" s="409"/>
      <c r="CXS136" s="409"/>
      <c r="CXT136" s="409"/>
      <c r="CXU136" s="409"/>
      <c r="CXV136" s="409"/>
      <c r="CXW136" s="409"/>
      <c r="CXX136" s="409"/>
      <c r="CXY136" s="409"/>
      <c r="CXZ136" s="409"/>
      <c r="CYA136" s="409"/>
      <c r="CYB136" s="409"/>
      <c r="CYC136" s="409"/>
      <c r="CYD136" s="409"/>
      <c r="CYE136" s="409"/>
      <c r="CYF136" s="409"/>
      <c r="CYG136" s="409"/>
      <c r="CYH136" s="409"/>
      <c r="CYI136" s="409"/>
      <c r="CYJ136" s="409"/>
      <c r="CYK136" s="409"/>
      <c r="CYL136" s="409"/>
      <c r="CYM136" s="409"/>
      <c r="CYN136" s="409"/>
      <c r="CYO136" s="409"/>
      <c r="CYP136" s="409"/>
      <c r="CYQ136" s="409"/>
      <c r="CYR136" s="409"/>
      <c r="CYS136" s="409"/>
      <c r="CYT136" s="409"/>
      <c r="CYU136" s="409"/>
      <c r="CYV136" s="409"/>
      <c r="CYW136" s="409"/>
      <c r="CYX136" s="409"/>
      <c r="CYY136" s="409"/>
      <c r="CYZ136" s="409"/>
      <c r="CZA136" s="409"/>
      <c r="CZB136" s="409"/>
      <c r="CZC136" s="409"/>
      <c r="CZD136" s="409"/>
      <c r="CZE136" s="409"/>
      <c r="CZF136" s="409"/>
      <c r="CZG136" s="409"/>
      <c r="CZH136" s="409"/>
      <c r="CZI136" s="409"/>
      <c r="CZJ136" s="409"/>
      <c r="CZK136" s="409"/>
      <c r="CZL136" s="409"/>
      <c r="CZM136" s="409"/>
      <c r="CZN136" s="409"/>
      <c r="CZO136" s="409"/>
      <c r="CZP136" s="409"/>
      <c r="CZQ136" s="409"/>
      <c r="CZR136" s="409"/>
      <c r="CZS136" s="409"/>
      <c r="CZT136" s="409"/>
      <c r="CZU136" s="409"/>
      <c r="CZV136" s="409"/>
      <c r="CZW136" s="409"/>
      <c r="CZX136" s="409"/>
      <c r="CZY136" s="409"/>
      <c r="CZZ136" s="409"/>
      <c r="DAA136" s="409"/>
      <c r="DAB136" s="409"/>
      <c r="DAC136" s="409"/>
      <c r="DAD136" s="409"/>
      <c r="DAE136" s="409"/>
      <c r="DAF136" s="409"/>
      <c r="DAG136" s="409"/>
      <c r="DAH136" s="409"/>
      <c r="DAI136" s="409"/>
      <c r="DAJ136" s="409"/>
      <c r="DAK136" s="409"/>
      <c r="DAL136" s="409"/>
      <c r="DAM136" s="409"/>
      <c r="DAN136" s="409"/>
      <c r="DAO136" s="409"/>
      <c r="DAP136" s="409"/>
      <c r="DAQ136" s="409"/>
      <c r="DAR136" s="409"/>
      <c r="DAS136" s="409"/>
      <c r="DAT136" s="409"/>
      <c r="DAU136" s="409"/>
      <c r="DAV136" s="409"/>
      <c r="DAW136" s="409"/>
      <c r="DAX136" s="409"/>
      <c r="DAY136" s="409"/>
      <c r="DAZ136" s="409"/>
      <c r="DBA136" s="409"/>
      <c r="DBB136" s="409"/>
      <c r="DBC136" s="409"/>
      <c r="DBD136" s="409"/>
      <c r="DBE136" s="409"/>
      <c r="DBF136" s="409"/>
      <c r="DBG136" s="409"/>
      <c r="DBH136" s="409"/>
      <c r="DBI136" s="409"/>
      <c r="DBJ136" s="409"/>
      <c r="DBK136" s="409"/>
      <c r="DBL136" s="409"/>
      <c r="DBM136" s="409"/>
      <c r="DBN136" s="409"/>
      <c r="DBO136" s="409"/>
      <c r="DBP136" s="409"/>
      <c r="DBQ136" s="409"/>
      <c r="DBR136" s="409"/>
      <c r="DBS136" s="409"/>
      <c r="DBT136" s="409"/>
      <c r="DBU136" s="409"/>
      <c r="DBV136" s="409"/>
      <c r="DBW136" s="409"/>
      <c r="DBX136" s="409"/>
      <c r="DBY136" s="409"/>
      <c r="DBZ136" s="409"/>
      <c r="DCA136" s="409"/>
      <c r="DCB136" s="409"/>
      <c r="DCC136" s="409"/>
      <c r="DCD136" s="409"/>
      <c r="DCE136" s="409"/>
      <c r="DCF136" s="409"/>
      <c r="DCG136" s="409"/>
      <c r="DCH136" s="409"/>
      <c r="DCI136" s="409"/>
      <c r="DCJ136" s="409"/>
      <c r="DCK136" s="409"/>
      <c r="DCL136" s="409"/>
      <c r="DCM136" s="409"/>
      <c r="DCN136" s="409"/>
      <c r="DCO136" s="409"/>
      <c r="DCP136" s="409"/>
      <c r="DCQ136" s="409"/>
      <c r="DCR136" s="409"/>
      <c r="DCS136" s="409"/>
      <c r="DCT136" s="409"/>
      <c r="DCU136" s="409"/>
      <c r="DCV136" s="409"/>
      <c r="DCW136" s="409"/>
      <c r="DCX136" s="409"/>
      <c r="DCY136" s="409"/>
      <c r="DCZ136" s="409"/>
      <c r="DDA136" s="409"/>
      <c r="DDB136" s="409"/>
      <c r="DDC136" s="409"/>
      <c r="DDD136" s="409"/>
      <c r="DDE136" s="409"/>
      <c r="DDF136" s="409"/>
      <c r="DDG136" s="409"/>
      <c r="DDH136" s="409"/>
      <c r="DDI136" s="409"/>
      <c r="DDJ136" s="409"/>
      <c r="DDK136" s="409"/>
      <c r="DDL136" s="409"/>
      <c r="DDM136" s="409"/>
      <c r="DDN136" s="409"/>
      <c r="DDO136" s="409"/>
      <c r="DDP136" s="409"/>
      <c r="DDQ136" s="409"/>
      <c r="DDR136" s="409"/>
      <c r="DDS136" s="409"/>
      <c r="DDT136" s="409"/>
      <c r="DDU136" s="409"/>
      <c r="DDV136" s="409"/>
      <c r="DDW136" s="409"/>
      <c r="DDX136" s="409"/>
      <c r="DDY136" s="409"/>
      <c r="DDZ136" s="409"/>
      <c r="DEA136" s="409"/>
      <c r="DEB136" s="409"/>
      <c r="DEC136" s="409"/>
      <c r="DED136" s="409"/>
      <c r="DEE136" s="409"/>
      <c r="DEF136" s="409"/>
      <c r="DEG136" s="409"/>
      <c r="DEH136" s="409"/>
      <c r="DEI136" s="409"/>
      <c r="DEJ136" s="409"/>
      <c r="DEK136" s="409"/>
      <c r="DEL136" s="409"/>
      <c r="DEM136" s="409"/>
      <c r="DEN136" s="409"/>
      <c r="DEO136" s="409"/>
      <c r="DEP136" s="409"/>
      <c r="DEQ136" s="409"/>
      <c r="DER136" s="409"/>
      <c r="DES136" s="409"/>
      <c r="DET136" s="409"/>
      <c r="DEU136" s="409"/>
      <c r="DEV136" s="409"/>
      <c r="DEW136" s="409"/>
      <c r="DEX136" s="409"/>
      <c r="DEY136" s="409"/>
      <c r="DEZ136" s="409"/>
      <c r="DFA136" s="409"/>
      <c r="DFB136" s="409"/>
      <c r="DFC136" s="409"/>
      <c r="DFD136" s="409"/>
      <c r="DFE136" s="409"/>
      <c r="DFF136" s="409"/>
      <c r="DFG136" s="409"/>
      <c r="DFH136" s="409"/>
      <c r="DFI136" s="409"/>
      <c r="DFJ136" s="409"/>
      <c r="DFK136" s="409"/>
      <c r="DFL136" s="409"/>
      <c r="DFM136" s="409"/>
      <c r="DFN136" s="409"/>
      <c r="DFO136" s="409"/>
      <c r="DFP136" s="409"/>
      <c r="DFQ136" s="409"/>
      <c r="DFR136" s="409"/>
      <c r="DFS136" s="409"/>
      <c r="DFT136" s="409"/>
      <c r="DFU136" s="409"/>
      <c r="DFV136" s="409"/>
      <c r="DFW136" s="409"/>
      <c r="DFX136" s="409"/>
      <c r="DFY136" s="409"/>
      <c r="DFZ136" s="409"/>
      <c r="DGA136" s="409"/>
      <c r="DGB136" s="409"/>
      <c r="DGC136" s="409"/>
      <c r="DGD136" s="409"/>
      <c r="DGE136" s="409"/>
      <c r="DGF136" s="409"/>
      <c r="DGG136" s="409"/>
      <c r="DGH136" s="409"/>
      <c r="DGI136" s="409"/>
      <c r="DGJ136" s="409"/>
      <c r="DGK136" s="409"/>
      <c r="DGL136" s="409"/>
      <c r="DGM136" s="409"/>
      <c r="DGN136" s="409"/>
      <c r="DGO136" s="409"/>
      <c r="DGP136" s="409"/>
      <c r="DGQ136" s="409"/>
      <c r="DGR136" s="409"/>
      <c r="DGS136" s="409"/>
      <c r="DGT136" s="409"/>
      <c r="DGU136" s="409"/>
      <c r="DGV136" s="409"/>
      <c r="DGW136" s="409"/>
      <c r="DGX136" s="409"/>
      <c r="DGY136" s="409"/>
      <c r="DGZ136" s="409"/>
      <c r="DHA136" s="409"/>
      <c r="DHB136" s="409"/>
      <c r="DHC136" s="409"/>
      <c r="DHD136" s="409"/>
      <c r="DHE136" s="409"/>
      <c r="DHF136" s="409"/>
      <c r="DHG136" s="409"/>
      <c r="DHH136" s="409"/>
      <c r="DHI136" s="409"/>
      <c r="DHJ136" s="409"/>
      <c r="DHK136" s="409"/>
      <c r="DHL136" s="409"/>
      <c r="DHM136" s="409"/>
      <c r="DHN136" s="409"/>
      <c r="DHO136" s="409"/>
      <c r="DHP136" s="409"/>
      <c r="DHQ136" s="409"/>
      <c r="DHR136" s="409"/>
      <c r="DHS136" s="409"/>
      <c r="DHT136" s="409"/>
      <c r="DHU136" s="409"/>
      <c r="DHV136" s="409"/>
      <c r="DHW136" s="409"/>
      <c r="DHX136" s="409"/>
      <c r="DHY136" s="409"/>
      <c r="DHZ136" s="409"/>
      <c r="DIA136" s="409"/>
      <c r="DIB136" s="409"/>
      <c r="DIC136" s="409"/>
      <c r="DID136" s="409"/>
      <c r="DIE136" s="409"/>
      <c r="DIF136" s="409"/>
      <c r="DIG136" s="409"/>
      <c r="DIH136" s="409"/>
      <c r="DII136" s="409"/>
      <c r="DIJ136" s="409"/>
      <c r="DIK136" s="409"/>
      <c r="DIL136" s="409"/>
      <c r="DIM136" s="409"/>
      <c r="DIN136" s="409"/>
      <c r="DIO136" s="409"/>
      <c r="DIP136" s="409"/>
      <c r="DIQ136" s="409"/>
      <c r="DIR136" s="409"/>
      <c r="DIS136" s="409"/>
      <c r="DIT136" s="409"/>
      <c r="DIU136" s="409"/>
      <c r="DIV136" s="409"/>
      <c r="DIW136" s="409"/>
      <c r="DIX136" s="409"/>
      <c r="DIY136" s="409"/>
      <c r="DIZ136" s="409"/>
      <c r="DJA136" s="409"/>
      <c r="DJB136" s="409"/>
      <c r="DJC136" s="409"/>
      <c r="DJD136" s="409"/>
      <c r="DJE136" s="409"/>
      <c r="DJF136" s="409"/>
      <c r="DJG136" s="409"/>
      <c r="DJH136" s="409"/>
      <c r="DJI136" s="409"/>
      <c r="DJJ136" s="409"/>
      <c r="DJK136" s="409"/>
      <c r="DJL136" s="409"/>
      <c r="DJM136" s="409"/>
      <c r="DJN136" s="409"/>
      <c r="DJO136" s="409"/>
      <c r="DJP136" s="409"/>
      <c r="DJQ136" s="409"/>
      <c r="DJR136" s="409"/>
      <c r="DJS136" s="409"/>
      <c r="DJT136" s="409"/>
      <c r="DJU136" s="409"/>
      <c r="DJV136" s="409"/>
      <c r="DJW136" s="409"/>
      <c r="DJX136" s="409"/>
      <c r="DJY136" s="409"/>
      <c r="DJZ136" s="409"/>
      <c r="DKA136" s="409"/>
      <c r="DKB136" s="409"/>
      <c r="DKC136" s="409"/>
      <c r="DKD136" s="409"/>
      <c r="DKE136" s="409"/>
      <c r="DKF136" s="409"/>
      <c r="DKG136" s="409"/>
      <c r="DKH136" s="409"/>
      <c r="DKI136" s="409"/>
      <c r="DKJ136" s="409"/>
      <c r="DKK136" s="409"/>
      <c r="DKL136" s="409"/>
      <c r="DKM136" s="409"/>
      <c r="DKN136" s="409"/>
      <c r="DKO136" s="409"/>
      <c r="DKP136" s="409"/>
      <c r="DKQ136" s="409"/>
      <c r="DKR136" s="409"/>
      <c r="DKS136" s="409"/>
      <c r="DKT136" s="409"/>
      <c r="DKU136" s="409"/>
      <c r="DKV136" s="409"/>
      <c r="DKW136" s="409"/>
      <c r="DKX136" s="409"/>
      <c r="DKY136" s="409"/>
      <c r="DKZ136" s="409"/>
      <c r="DLA136" s="409"/>
      <c r="DLB136" s="409"/>
      <c r="DLC136" s="409"/>
      <c r="DLD136" s="409"/>
      <c r="DLE136" s="409"/>
      <c r="DLF136" s="409"/>
      <c r="DLG136" s="409"/>
      <c r="DLH136" s="409"/>
      <c r="DLI136" s="409"/>
      <c r="DLJ136" s="409"/>
      <c r="DLK136" s="409"/>
      <c r="DLL136" s="409"/>
      <c r="DLM136" s="409"/>
      <c r="DLN136" s="409"/>
      <c r="DLO136" s="409"/>
      <c r="DLP136" s="409"/>
      <c r="DLQ136" s="409"/>
      <c r="DLR136" s="409"/>
      <c r="DLS136" s="409"/>
      <c r="DLT136" s="409"/>
      <c r="DLU136" s="409"/>
      <c r="DLV136" s="409"/>
      <c r="DLW136" s="409"/>
      <c r="DLX136" s="409"/>
      <c r="DLY136" s="409"/>
      <c r="DLZ136" s="409"/>
      <c r="DMA136" s="409"/>
      <c r="DMB136" s="409"/>
      <c r="DMC136" s="409"/>
      <c r="DMD136" s="409"/>
      <c r="DME136" s="409"/>
      <c r="DMF136" s="409"/>
      <c r="DMG136" s="409"/>
      <c r="DMH136" s="409"/>
      <c r="DMI136" s="409"/>
      <c r="DMJ136" s="409"/>
      <c r="DMK136" s="409"/>
      <c r="DML136" s="409"/>
      <c r="DMM136" s="409"/>
      <c r="DMN136" s="409"/>
      <c r="DMO136" s="409"/>
      <c r="DMP136" s="409"/>
      <c r="DMQ136" s="409"/>
      <c r="DMR136" s="409"/>
      <c r="DMS136" s="409"/>
      <c r="DMT136" s="409"/>
      <c r="DMU136" s="409"/>
      <c r="DMV136" s="409"/>
      <c r="DMW136" s="409"/>
      <c r="DMX136" s="409"/>
      <c r="DMY136" s="409"/>
      <c r="DMZ136" s="409"/>
      <c r="DNA136" s="409"/>
      <c r="DNB136" s="409"/>
      <c r="DNC136" s="409"/>
      <c r="DND136" s="409"/>
      <c r="DNE136" s="409"/>
      <c r="DNF136" s="409"/>
      <c r="DNG136" s="409"/>
      <c r="DNH136" s="409"/>
      <c r="DNI136" s="409"/>
      <c r="DNJ136" s="409"/>
      <c r="DNK136" s="409"/>
      <c r="DNL136" s="409"/>
      <c r="DNM136" s="409"/>
      <c r="DNN136" s="409"/>
      <c r="DNO136" s="409"/>
      <c r="DNP136" s="409"/>
      <c r="DNQ136" s="409"/>
      <c r="DNR136" s="409"/>
      <c r="DNS136" s="409"/>
      <c r="DNT136" s="409"/>
      <c r="DNU136" s="409"/>
      <c r="DNV136" s="409"/>
      <c r="DNW136" s="409"/>
      <c r="DNX136" s="409"/>
      <c r="DNY136" s="409"/>
      <c r="DNZ136" s="409"/>
      <c r="DOA136" s="409"/>
      <c r="DOB136" s="409"/>
      <c r="DOC136" s="409"/>
      <c r="DOD136" s="409"/>
      <c r="DOE136" s="409"/>
      <c r="DOF136" s="409"/>
      <c r="DOG136" s="409"/>
      <c r="DOH136" s="409"/>
      <c r="DOI136" s="409"/>
      <c r="DOJ136" s="409"/>
      <c r="DOK136" s="409"/>
      <c r="DOL136" s="409"/>
      <c r="DOM136" s="409"/>
      <c r="DON136" s="409"/>
      <c r="DOO136" s="409"/>
      <c r="DOP136" s="409"/>
      <c r="DOQ136" s="409"/>
      <c r="DOR136" s="409"/>
      <c r="DOS136" s="409"/>
      <c r="DOT136" s="409"/>
      <c r="DOU136" s="409"/>
      <c r="DOV136" s="409"/>
      <c r="DOW136" s="409"/>
      <c r="DOX136" s="409"/>
      <c r="DOY136" s="409"/>
      <c r="DOZ136" s="409"/>
      <c r="DPA136" s="409"/>
      <c r="DPB136" s="409"/>
      <c r="DPC136" s="409"/>
      <c r="DPD136" s="409"/>
      <c r="DPE136" s="409"/>
      <c r="DPF136" s="409"/>
      <c r="DPG136" s="409"/>
      <c r="DPH136" s="409"/>
      <c r="DPI136" s="409"/>
      <c r="DPJ136" s="409"/>
      <c r="DPK136" s="409"/>
      <c r="DPL136" s="409"/>
      <c r="DPM136" s="409"/>
      <c r="DPN136" s="409"/>
      <c r="DPO136" s="409"/>
      <c r="DPP136" s="409"/>
      <c r="DPQ136" s="409"/>
      <c r="DPR136" s="409"/>
      <c r="DPS136" s="409"/>
      <c r="DPT136" s="409"/>
      <c r="DPU136" s="409"/>
      <c r="DPV136" s="409"/>
      <c r="DPW136" s="409"/>
      <c r="DPX136" s="409"/>
      <c r="DPY136" s="409"/>
      <c r="DPZ136" s="409"/>
      <c r="DQA136" s="409"/>
      <c r="DQB136" s="409"/>
      <c r="DQC136" s="409"/>
      <c r="DQD136" s="409"/>
      <c r="DQE136" s="409"/>
      <c r="DQF136" s="409"/>
      <c r="DQG136" s="409"/>
      <c r="DQH136" s="409"/>
      <c r="DQI136" s="409"/>
      <c r="DQJ136" s="409"/>
      <c r="DQK136" s="409"/>
      <c r="DQL136" s="409"/>
      <c r="DQM136" s="409"/>
      <c r="DQN136" s="409"/>
      <c r="DQO136" s="409"/>
      <c r="DQP136" s="409"/>
      <c r="DQQ136" s="409"/>
      <c r="DQR136" s="409"/>
      <c r="DQS136" s="409"/>
      <c r="DQT136" s="409"/>
      <c r="DQU136" s="409"/>
      <c r="DQV136" s="409"/>
      <c r="DQW136" s="409"/>
      <c r="DQX136" s="409"/>
      <c r="DQY136" s="409"/>
      <c r="DQZ136" s="409"/>
      <c r="DRA136" s="409"/>
      <c r="DRB136" s="409"/>
      <c r="DRC136" s="409"/>
      <c r="DRD136" s="409"/>
      <c r="DRE136" s="409"/>
      <c r="DRF136" s="409"/>
      <c r="DRG136" s="409"/>
      <c r="DRH136" s="409"/>
      <c r="DRI136" s="409"/>
      <c r="DRJ136" s="409"/>
      <c r="DRK136" s="409"/>
      <c r="DRL136" s="409"/>
      <c r="DRM136" s="409"/>
      <c r="DRN136" s="409"/>
      <c r="DRO136" s="409"/>
      <c r="DRP136" s="409"/>
      <c r="DRQ136" s="409"/>
      <c r="DRR136" s="409"/>
      <c r="DRS136" s="409"/>
      <c r="DRT136" s="409"/>
      <c r="DRU136" s="409"/>
      <c r="DRV136" s="409"/>
      <c r="DRW136" s="409"/>
      <c r="DRX136" s="409"/>
      <c r="DRY136" s="409"/>
      <c r="DRZ136" s="409"/>
      <c r="DSA136" s="409"/>
      <c r="DSB136" s="409"/>
      <c r="DSC136" s="409"/>
      <c r="DSD136" s="409"/>
      <c r="DSE136" s="409"/>
      <c r="DSF136" s="409"/>
      <c r="DSG136" s="409"/>
      <c r="DSH136" s="409"/>
      <c r="DSI136" s="409"/>
      <c r="DSJ136" s="409"/>
      <c r="DSK136" s="409"/>
      <c r="DSL136" s="409"/>
      <c r="DSM136" s="409"/>
      <c r="DSN136" s="409"/>
      <c r="DSO136" s="409"/>
      <c r="DSP136" s="409"/>
      <c r="DSQ136" s="409"/>
      <c r="DSR136" s="409"/>
      <c r="DSS136" s="409"/>
      <c r="DST136" s="409"/>
      <c r="DSU136" s="409"/>
      <c r="DSV136" s="409"/>
      <c r="DSW136" s="409"/>
      <c r="DSX136" s="409"/>
      <c r="DSY136" s="409"/>
      <c r="DSZ136" s="409"/>
      <c r="DTA136" s="409"/>
      <c r="DTB136" s="409"/>
      <c r="DTC136" s="409"/>
      <c r="DTD136" s="409"/>
      <c r="DTE136" s="409"/>
      <c r="DTF136" s="409"/>
      <c r="DTG136" s="409"/>
      <c r="DTH136" s="409"/>
      <c r="DTI136" s="409"/>
      <c r="DTJ136" s="409"/>
      <c r="DTK136" s="409"/>
      <c r="DTL136" s="409"/>
      <c r="DTM136" s="409"/>
      <c r="DTN136" s="409"/>
      <c r="DTO136" s="409"/>
      <c r="DTP136" s="409"/>
      <c r="DTQ136" s="409"/>
      <c r="DTR136" s="409"/>
      <c r="DTS136" s="409"/>
      <c r="DTT136" s="409"/>
      <c r="DTU136" s="409"/>
      <c r="DTV136" s="409"/>
      <c r="DTW136" s="409"/>
      <c r="DTX136" s="409"/>
      <c r="DTY136" s="409"/>
      <c r="DTZ136" s="409"/>
      <c r="DUA136" s="409"/>
      <c r="DUB136" s="409"/>
      <c r="DUC136" s="409"/>
      <c r="DUD136" s="409"/>
      <c r="DUE136" s="409"/>
      <c r="DUF136" s="409"/>
      <c r="DUG136" s="409"/>
      <c r="DUH136" s="409"/>
      <c r="DUI136" s="409"/>
      <c r="DUJ136" s="409"/>
      <c r="DUK136" s="409"/>
      <c r="DUL136" s="409"/>
      <c r="DUM136" s="409"/>
      <c r="DUN136" s="409"/>
      <c r="DUO136" s="409"/>
      <c r="DUP136" s="409"/>
      <c r="DUQ136" s="409"/>
      <c r="DUR136" s="409"/>
      <c r="DUS136" s="409"/>
      <c r="DUT136" s="409"/>
      <c r="DUU136" s="409"/>
      <c r="DUV136" s="409"/>
      <c r="DUW136" s="409"/>
      <c r="DUX136" s="409"/>
      <c r="DUY136" s="409"/>
      <c r="DUZ136" s="409"/>
      <c r="DVA136" s="409"/>
      <c r="DVB136" s="409"/>
      <c r="DVC136" s="409"/>
      <c r="DVD136" s="409"/>
      <c r="DVE136" s="409"/>
      <c r="DVF136" s="409"/>
      <c r="DVG136" s="409"/>
      <c r="DVH136" s="409"/>
      <c r="DVI136" s="409"/>
      <c r="DVJ136" s="409"/>
      <c r="DVK136" s="409"/>
      <c r="DVL136" s="409"/>
      <c r="DVM136" s="409"/>
      <c r="DVN136" s="409"/>
      <c r="DVO136" s="409"/>
      <c r="DVP136" s="409"/>
      <c r="DVQ136" s="409"/>
      <c r="DVR136" s="409"/>
      <c r="DVS136" s="409"/>
      <c r="DVT136" s="409"/>
      <c r="DVU136" s="409"/>
      <c r="DVV136" s="409"/>
      <c r="DVW136" s="409"/>
      <c r="DVX136" s="409"/>
      <c r="DVY136" s="409"/>
      <c r="DVZ136" s="409"/>
      <c r="DWA136" s="409"/>
      <c r="DWB136" s="409"/>
      <c r="DWC136" s="409"/>
      <c r="DWD136" s="409"/>
      <c r="DWE136" s="409"/>
      <c r="DWF136" s="409"/>
      <c r="DWG136" s="409"/>
      <c r="DWH136" s="409"/>
      <c r="DWI136" s="409"/>
      <c r="DWJ136" s="409"/>
      <c r="DWK136" s="409"/>
      <c r="DWL136" s="409"/>
      <c r="DWM136" s="409"/>
      <c r="DWN136" s="409"/>
      <c r="DWO136" s="409"/>
      <c r="DWP136" s="409"/>
      <c r="DWQ136" s="409"/>
      <c r="DWR136" s="409"/>
      <c r="DWS136" s="409"/>
      <c r="DWT136" s="409"/>
      <c r="DWU136" s="409"/>
      <c r="DWV136" s="409"/>
      <c r="DWW136" s="409"/>
      <c r="DWX136" s="409"/>
      <c r="DWY136" s="409"/>
      <c r="DWZ136" s="409"/>
      <c r="DXA136" s="409"/>
      <c r="DXB136" s="409"/>
      <c r="DXC136" s="409"/>
      <c r="DXD136" s="409"/>
      <c r="DXE136" s="409"/>
      <c r="DXF136" s="409"/>
      <c r="DXG136" s="409"/>
      <c r="DXH136" s="409"/>
      <c r="DXI136" s="409"/>
      <c r="DXJ136" s="409"/>
      <c r="DXK136" s="409"/>
      <c r="DXL136" s="409"/>
      <c r="DXM136" s="409"/>
      <c r="DXN136" s="409"/>
      <c r="DXO136" s="409"/>
      <c r="DXP136" s="409"/>
      <c r="DXQ136" s="409"/>
      <c r="DXR136" s="409"/>
      <c r="DXS136" s="409"/>
      <c r="DXT136" s="409"/>
      <c r="DXU136" s="409"/>
      <c r="DXV136" s="409"/>
      <c r="DXW136" s="409"/>
      <c r="DXX136" s="409"/>
      <c r="DXY136" s="409"/>
      <c r="DXZ136" s="409"/>
      <c r="DYA136" s="409"/>
      <c r="DYB136" s="409"/>
      <c r="DYC136" s="409"/>
      <c r="DYD136" s="409"/>
      <c r="DYE136" s="409"/>
      <c r="DYF136" s="409"/>
      <c r="DYG136" s="409"/>
      <c r="DYH136" s="409"/>
      <c r="DYI136" s="409"/>
      <c r="DYJ136" s="409"/>
      <c r="DYK136" s="409"/>
      <c r="DYL136" s="409"/>
      <c r="DYM136" s="409"/>
      <c r="DYN136" s="409"/>
      <c r="DYO136" s="409"/>
      <c r="DYP136" s="409"/>
      <c r="DYQ136" s="409"/>
      <c r="DYR136" s="409"/>
      <c r="DYS136" s="409"/>
      <c r="DYT136" s="409"/>
      <c r="DYU136" s="409"/>
      <c r="DYV136" s="409"/>
      <c r="DYW136" s="409"/>
      <c r="DYX136" s="409"/>
      <c r="DYY136" s="409"/>
      <c r="DYZ136" s="409"/>
      <c r="DZA136" s="409"/>
      <c r="DZB136" s="409"/>
      <c r="DZC136" s="409"/>
      <c r="DZD136" s="409"/>
      <c r="DZE136" s="409"/>
      <c r="DZF136" s="409"/>
      <c r="DZG136" s="409"/>
      <c r="DZH136" s="409"/>
      <c r="DZI136" s="409"/>
      <c r="DZJ136" s="409"/>
      <c r="DZK136" s="409"/>
      <c r="DZL136" s="409"/>
      <c r="DZM136" s="409"/>
      <c r="DZN136" s="409"/>
      <c r="DZO136" s="409"/>
      <c r="DZP136" s="409"/>
      <c r="DZQ136" s="409"/>
      <c r="DZR136" s="409"/>
      <c r="DZS136" s="409"/>
      <c r="DZT136" s="409"/>
      <c r="DZU136" s="409"/>
      <c r="DZV136" s="409"/>
      <c r="DZW136" s="409"/>
      <c r="DZX136" s="409"/>
      <c r="DZY136" s="409"/>
      <c r="DZZ136" s="409"/>
      <c r="EAA136" s="409"/>
      <c r="EAB136" s="409"/>
      <c r="EAC136" s="409"/>
      <c r="EAD136" s="409"/>
      <c r="EAE136" s="409"/>
      <c r="EAF136" s="409"/>
      <c r="EAG136" s="409"/>
      <c r="EAH136" s="409"/>
      <c r="EAI136" s="409"/>
      <c r="EAJ136" s="409"/>
      <c r="EAK136" s="409"/>
      <c r="EAL136" s="409"/>
      <c r="EAM136" s="409"/>
      <c r="EAN136" s="409"/>
      <c r="EAO136" s="409"/>
      <c r="EAP136" s="409"/>
      <c r="EAQ136" s="409"/>
      <c r="EAR136" s="409"/>
      <c r="EAS136" s="409"/>
      <c r="EAT136" s="409"/>
      <c r="EAU136" s="409"/>
      <c r="EAV136" s="409"/>
      <c r="EAW136" s="409"/>
      <c r="EAX136" s="409"/>
      <c r="EAY136" s="409"/>
      <c r="EAZ136" s="409"/>
      <c r="EBA136" s="409"/>
      <c r="EBB136" s="409"/>
      <c r="EBC136" s="409"/>
      <c r="EBD136" s="409"/>
      <c r="EBE136" s="409"/>
      <c r="EBF136" s="409"/>
      <c r="EBG136" s="409"/>
      <c r="EBH136" s="409"/>
      <c r="EBI136" s="409"/>
      <c r="EBJ136" s="409"/>
      <c r="EBK136" s="409"/>
      <c r="EBL136" s="409"/>
      <c r="EBM136" s="409"/>
      <c r="EBN136" s="409"/>
      <c r="EBO136" s="409"/>
      <c r="EBP136" s="409"/>
      <c r="EBQ136" s="409"/>
      <c r="EBR136" s="409"/>
      <c r="EBS136" s="409"/>
      <c r="EBT136" s="409"/>
      <c r="EBU136" s="409"/>
      <c r="EBV136" s="409"/>
      <c r="EBW136" s="409"/>
      <c r="EBX136" s="409"/>
      <c r="EBY136" s="409"/>
      <c r="EBZ136" s="409"/>
      <c r="ECA136" s="409"/>
      <c r="ECB136" s="409"/>
      <c r="ECC136" s="409"/>
      <c r="ECD136" s="409"/>
      <c r="ECE136" s="409"/>
      <c r="ECF136" s="409"/>
      <c r="ECG136" s="409"/>
      <c r="ECH136" s="409"/>
      <c r="ECI136" s="409"/>
      <c r="ECJ136" s="409"/>
      <c r="ECK136" s="409"/>
      <c r="ECL136" s="409"/>
      <c r="ECM136" s="409"/>
      <c r="ECN136" s="409"/>
      <c r="ECO136" s="409"/>
      <c r="ECP136" s="409"/>
      <c r="ECQ136" s="409"/>
      <c r="ECR136" s="409"/>
      <c r="ECS136" s="409"/>
      <c r="ECT136" s="409"/>
      <c r="ECU136" s="409"/>
      <c r="ECV136" s="409"/>
      <c r="ECW136" s="409"/>
      <c r="ECX136" s="409"/>
      <c r="ECY136" s="409"/>
      <c r="ECZ136" s="409"/>
      <c r="EDA136" s="409"/>
      <c r="EDB136" s="409"/>
      <c r="EDC136" s="409"/>
      <c r="EDD136" s="409"/>
      <c r="EDE136" s="409"/>
      <c r="EDF136" s="409"/>
      <c r="EDG136" s="409"/>
      <c r="EDH136" s="409"/>
      <c r="EDI136" s="409"/>
      <c r="EDJ136" s="409"/>
      <c r="EDK136" s="409"/>
      <c r="EDL136" s="409"/>
      <c r="EDM136" s="409"/>
      <c r="EDN136" s="409"/>
      <c r="EDO136" s="409"/>
      <c r="EDP136" s="409"/>
      <c r="EDQ136" s="409"/>
      <c r="EDR136" s="409"/>
      <c r="EDS136" s="409"/>
      <c r="EDT136" s="409"/>
      <c r="EDU136" s="409"/>
      <c r="EDV136" s="409"/>
      <c r="EDW136" s="409"/>
      <c r="EDX136" s="409"/>
      <c r="EDY136" s="409"/>
      <c r="EDZ136" s="409"/>
      <c r="EEA136" s="409"/>
      <c r="EEB136" s="409"/>
      <c r="EEC136" s="409"/>
      <c r="EED136" s="409"/>
      <c r="EEE136" s="409"/>
      <c r="EEF136" s="409"/>
      <c r="EEG136" s="409"/>
      <c r="EEH136" s="409"/>
      <c r="EEI136" s="409"/>
      <c r="EEJ136" s="409"/>
      <c r="EEK136" s="409"/>
      <c r="EEL136" s="409"/>
      <c r="EEM136" s="409"/>
      <c r="EEN136" s="409"/>
      <c r="EEO136" s="409"/>
      <c r="EEP136" s="409"/>
      <c r="EEQ136" s="409"/>
      <c r="EER136" s="409"/>
      <c r="EES136" s="409"/>
      <c r="EET136" s="409"/>
      <c r="EEU136" s="409"/>
      <c r="EEV136" s="409"/>
      <c r="EEW136" s="409"/>
      <c r="EEX136" s="409"/>
      <c r="EEY136" s="409"/>
      <c r="EEZ136" s="409"/>
      <c r="EFA136" s="409"/>
      <c r="EFB136" s="409"/>
      <c r="EFC136" s="409"/>
      <c r="EFD136" s="409"/>
      <c r="EFE136" s="409"/>
      <c r="EFF136" s="409"/>
      <c r="EFG136" s="409"/>
      <c r="EFH136" s="409"/>
      <c r="EFI136" s="409"/>
      <c r="EFJ136" s="409"/>
      <c r="EFK136" s="409"/>
      <c r="EFL136" s="409"/>
      <c r="EFM136" s="409"/>
      <c r="EFN136" s="409"/>
      <c r="EFO136" s="409"/>
      <c r="EFP136" s="409"/>
      <c r="EFQ136" s="409"/>
      <c r="EFR136" s="409"/>
      <c r="EFS136" s="409"/>
      <c r="EFT136" s="409"/>
      <c r="EFU136" s="409"/>
      <c r="EFV136" s="409"/>
      <c r="EFW136" s="409"/>
      <c r="EFX136" s="409"/>
      <c r="EFY136" s="409"/>
      <c r="EFZ136" s="409"/>
      <c r="EGA136" s="409"/>
      <c r="EGB136" s="409"/>
      <c r="EGC136" s="409"/>
      <c r="EGD136" s="409"/>
      <c r="EGE136" s="409"/>
      <c r="EGF136" s="409"/>
      <c r="EGG136" s="409"/>
      <c r="EGH136" s="409"/>
      <c r="EGI136" s="409"/>
      <c r="EGJ136" s="409"/>
      <c r="EGK136" s="409"/>
      <c r="EGL136" s="409"/>
      <c r="EGM136" s="409"/>
      <c r="EGN136" s="409"/>
      <c r="EGO136" s="409"/>
      <c r="EGP136" s="409"/>
      <c r="EGQ136" s="409"/>
      <c r="EGR136" s="409"/>
      <c r="EGS136" s="409"/>
      <c r="EGT136" s="409"/>
      <c r="EGU136" s="409"/>
      <c r="EGV136" s="409"/>
      <c r="EGW136" s="409"/>
      <c r="EGX136" s="409"/>
      <c r="EGY136" s="409"/>
      <c r="EGZ136" s="409"/>
      <c r="EHA136" s="409"/>
      <c r="EHB136" s="409"/>
      <c r="EHC136" s="409"/>
      <c r="EHD136" s="409"/>
      <c r="EHE136" s="409"/>
      <c r="EHF136" s="409"/>
      <c r="EHG136" s="409"/>
      <c r="EHH136" s="409"/>
      <c r="EHI136" s="409"/>
      <c r="EHJ136" s="409"/>
      <c r="EHK136" s="409"/>
      <c r="EHL136" s="409"/>
      <c r="EHM136" s="409"/>
      <c r="EHN136" s="409"/>
      <c r="EHO136" s="409"/>
      <c r="EHP136" s="409"/>
      <c r="EHQ136" s="409"/>
      <c r="EHR136" s="409"/>
      <c r="EHS136" s="409"/>
      <c r="EHT136" s="409"/>
      <c r="EHU136" s="409"/>
      <c r="EHV136" s="409"/>
      <c r="EHW136" s="409"/>
      <c r="EHX136" s="409"/>
      <c r="EHY136" s="409"/>
      <c r="EHZ136" s="409"/>
      <c r="EIA136" s="409"/>
      <c r="EIB136" s="409"/>
      <c r="EIC136" s="409"/>
      <c r="EID136" s="409"/>
      <c r="EIE136" s="409"/>
      <c r="EIF136" s="409"/>
      <c r="EIG136" s="409"/>
      <c r="EIH136" s="409"/>
      <c r="EII136" s="409"/>
      <c r="EIJ136" s="409"/>
      <c r="EIK136" s="409"/>
      <c r="EIL136" s="409"/>
      <c r="EIM136" s="409"/>
      <c r="EIN136" s="409"/>
      <c r="EIO136" s="409"/>
      <c r="EIP136" s="409"/>
      <c r="EIQ136" s="409"/>
      <c r="EIR136" s="409"/>
      <c r="EIS136" s="409"/>
      <c r="EIT136" s="409"/>
      <c r="EIU136" s="409"/>
      <c r="EIV136" s="409"/>
      <c r="EIW136" s="409"/>
      <c r="EIX136" s="409"/>
      <c r="EIY136" s="409"/>
      <c r="EIZ136" s="409"/>
      <c r="EJA136" s="409"/>
      <c r="EJB136" s="409"/>
      <c r="EJC136" s="409"/>
      <c r="EJD136" s="409"/>
      <c r="EJE136" s="409"/>
      <c r="EJF136" s="409"/>
      <c r="EJG136" s="409"/>
      <c r="EJH136" s="409"/>
      <c r="EJI136" s="409"/>
      <c r="EJJ136" s="409"/>
      <c r="EJK136" s="409"/>
      <c r="EJL136" s="409"/>
      <c r="EJM136" s="409"/>
      <c r="EJN136" s="409"/>
      <c r="EJO136" s="409"/>
      <c r="EJP136" s="409"/>
      <c r="EJQ136" s="409"/>
      <c r="EJR136" s="409"/>
      <c r="EJS136" s="409"/>
      <c r="EJT136" s="409"/>
      <c r="EJU136" s="409"/>
      <c r="EJV136" s="409"/>
      <c r="EJW136" s="409"/>
      <c r="EJX136" s="409"/>
      <c r="EJY136" s="409"/>
      <c r="EJZ136" s="409"/>
      <c r="EKA136" s="409"/>
      <c r="EKB136" s="409"/>
      <c r="EKC136" s="409"/>
      <c r="EKD136" s="409"/>
      <c r="EKE136" s="409"/>
      <c r="EKF136" s="409"/>
      <c r="EKG136" s="409"/>
      <c r="EKH136" s="409"/>
      <c r="EKI136" s="409"/>
      <c r="EKJ136" s="409"/>
      <c r="EKK136" s="409"/>
      <c r="EKL136" s="409"/>
      <c r="EKM136" s="409"/>
      <c r="EKN136" s="409"/>
      <c r="EKO136" s="409"/>
      <c r="EKP136" s="409"/>
      <c r="EKQ136" s="409"/>
      <c r="EKR136" s="409"/>
      <c r="EKS136" s="409"/>
      <c r="EKT136" s="409"/>
      <c r="EKU136" s="409"/>
      <c r="EKV136" s="409"/>
      <c r="EKW136" s="409"/>
      <c r="EKX136" s="409"/>
      <c r="EKY136" s="409"/>
      <c r="EKZ136" s="409"/>
      <c r="ELA136" s="409"/>
      <c r="ELB136" s="409"/>
      <c r="ELC136" s="409"/>
      <c r="ELD136" s="409"/>
      <c r="ELE136" s="409"/>
      <c r="ELF136" s="409"/>
      <c r="ELG136" s="409"/>
      <c r="ELH136" s="409"/>
      <c r="ELI136" s="409"/>
      <c r="ELJ136" s="409"/>
      <c r="ELK136" s="409"/>
      <c r="ELL136" s="409"/>
      <c r="ELM136" s="409"/>
      <c r="ELN136" s="409"/>
      <c r="ELO136" s="409"/>
      <c r="ELP136" s="409"/>
      <c r="ELQ136" s="409"/>
      <c r="ELR136" s="409"/>
      <c r="ELS136" s="409"/>
      <c r="ELT136" s="409"/>
      <c r="ELU136" s="409"/>
      <c r="ELV136" s="409"/>
      <c r="ELW136" s="409"/>
      <c r="ELX136" s="409"/>
      <c r="ELY136" s="409"/>
      <c r="ELZ136" s="409"/>
      <c r="EMA136" s="409"/>
      <c r="EMB136" s="409"/>
      <c r="EMC136" s="409"/>
      <c r="EMD136" s="409"/>
      <c r="EME136" s="409"/>
      <c r="EMF136" s="409"/>
      <c r="EMG136" s="409"/>
      <c r="EMH136" s="409"/>
      <c r="EMI136" s="409"/>
      <c r="EMJ136" s="409"/>
      <c r="EMK136" s="409"/>
      <c r="EML136" s="409"/>
      <c r="EMM136" s="409"/>
      <c r="EMN136" s="409"/>
      <c r="EMO136" s="409"/>
      <c r="EMP136" s="409"/>
      <c r="EMQ136" s="409"/>
      <c r="EMR136" s="409"/>
      <c r="EMS136" s="409"/>
      <c r="EMT136" s="409"/>
      <c r="EMU136" s="409"/>
      <c r="EMV136" s="409"/>
      <c r="EMW136" s="409"/>
      <c r="EMX136" s="409"/>
      <c r="EMY136" s="409"/>
      <c r="EMZ136" s="409"/>
      <c r="ENA136" s="409"/>
      <c r="ENB136" s="409"/>
      <c r="ENC136" s="409"/>
      <c r="END136" s="409"/>
      <c r="ENE136" s="409"/>
      <c r="ENF136" s="409"/>
      <c r="ENG136" s="409"/>
      <c r="ENH136" s="409"/>
      <c r="ENI136" s="409"/>
      <c r="ENJ136" s="409"/>
      <c r="ENK136" s="409"/>
      <c r="ENL136" s="409"/>
      <c r="ENM136" s="409"/>
      <c r="ENN136" s="409"/>
      <c r="ENO136" s="409"/>
      <c r="ENP136" s="409"/>
      <c r="ENQ136" s="409"/>
      <c r="ENR136" s="409"/>
      <c r="ENS136" s="409"/>
      <c r="ENT136" s="409"/>
      <c r="ENU136" s="409"/>
      <c r="ENV136" s="409"/>
      <c r="ENW136" s="409"/>
      <c r="ENX136" s="409"/>
      <c r="ENY136" s="409"/>
      <c r="ENZ136" s="409"/>
      <c r="EOA136" s="409"/>
      <c r="EOB136" s="409"/>
      <c r="EOC136" s="409"/>
      <c r="EOD136" s="409"/>
      <c r="EOE136" s="409"/>
      <c r="EOF136" s="409"/>
      <c r="EOG136" s="409"/>
      <c r="EOH136" s="409"/>
      <c r="EOI136" s="409"/>
      <c r="EOJ136" s="409"/>
      <c r="EOK136" s="409"/>
      <c r="EOL136" s="409"/>
      <c r="EOM136" s="409"/>
      <c r="EON136" s="409"/>
      <c r="EOO136" s="409"/>
      <c r="EOP136" s="409"/>
      <c r="EOQ136" s="409"/>
      <c r="EOR136" s="409"/>
      <c r="EOS136" s="409"/>
      <c r="EOT136" s="409"/>
      <c r="EOU136" s="409"/>
      <c r="EOV136" s="409"/>
      <c r="EOW136" s="409"/>
      <c r="EOX136" s="409"/>
      <c r="EOY136" s="409"/>
      <c r="EOZ136" s="409"/>
      <c r="EPA136" s="409"/>
      <c r="EPB136" s="409"/>
      <c r="EPC136" s="409"/>
      <c r="EPD136" s="409"/>
      <c r="EPE136" s="409"/>
      <c r="EPF136" s="409"/>
      <c r="EPG136" s="409"/>
      <c r="EPH136" s="409"/>
      <c r="EPI136" s="409"/>
      <c r="EPJ136" s="409"/>
      <c r="EPK136" s="409"/>
      <c r="EPL136" s="409"/>
      <c r="EPM136" s="409"/>
      <c r="EPN136" s="409"/>
      <c r="EPO136" s="409"/>
      <c r="EPP136" s="409"/>
      <c r="EPQ136" s="409"/>
      <c r="EPR136" s="409"/>
      <c r="EPS136" s="409"/>
      <c r="EPT136" s="409"/>
      <c r="EPU136" s="409"/>
      <c r="EPV136" s="409"/>
      <c r="EPW136" s="409"/>
      <c r="EPX136" s="409"/>
      <c r="EPY136" s="409"/>
      <c r="EPZ136" s="409"/>
      <c r="EQA136" s="409"/>
      <c r="EQB136" s="409"/>
      <c r="EQC136" s="409"/>
      <c r="EQD136" s="409"/>
      <c r="EQE136" s="409"/>
      <c r="EQF136" s="409"/>
      <c r="EQG136" s="409"/>
      <c r="EQH136" s="409"/>
      <c r="EQI136" s="409"/>
      <c r="EQJ136" s="409"/>
      <c r="EQK136" s="409"/>
      <c r="EQL136" s="409"/>
      <c r="EQM136" s="409"/>
      <c r="EQN136" s="409"/>
      <c r="EQO136" s="409"/>
      <c r="EQP136" s="409"/>
      <c r="EQQ136" s="409"/>
      <c r="EQR136" s="409"/>
      <c r="EQS136" s="409"/>
      <c r="EQT136" s="409"/>
      <c r="EQU136" s="409"/>
      <c r="EQV136" s="409"/>
      <c r="EQW136" s="409"/>
      <c r="EQX136" s="409"/>
      <c r="EQY136" s="409"/>
      <c r="EQZ136" s="409"/>
      <c r="ERA136" s="409"/>
      <c r="ERB136" s="409"/>
      <c r="ERC136" s="409"/>
      <c r="ERD136" s="409"/>
      <c r="ERE136" s="409"/>
      <c r="ERF136" s="409"/>
      <c r="ERG136" s="409"/>
      <c r="ERH136" s="409"/>
      <c r="ERI136" s="409"/>
      <c r="ERJ136" s="409"/>
      <c r="ERK136" s="409"/>
      <c r="ERL136" s="409"/>
      <c r="ERM136" s="409"/>
      <c r="ERN136" s="409"/>
      <c r="ERO136" s="409"/>
      <c r="ERP136" s="409"/>
      <c r="ERQ136" s="409"/>
      <c r="ERR136" s="409"/>
      <c r="ERS136" s="409"/>
      <c r="ERT136" s="409"/>
      <c r="ERU136" s="409"/>
      <c r="ERV136" s="409"/>
      <c r="ERW136" s="409"/>
      <c r="ERX136" s="409"/>
      <c r="ERY136" s="409"/>
      <c r="ERZ136" s="409"/>
      <c r="ESA136" s="409"/>
      <c r="ESB136" s="409"/>
      <c r="ESC136" s="409"/>
      <c r="ESD136" s="409"/>
      <c r="ESE136" s="409"/>
      <c r="ESF136" s="409"/>
      <c r="ESG136" s="409"/>
      <c r="ESH136" s="409"/>
      <c r="ESI136" s="409"/>
      <c r="ESJ136" s="409"/>
      <c r="ESK136" s="409"/>
      <c r="ESL136" s="409"/>
      <c r="ESM136" s="409"/>
      <c r="ESN136" s="409"/>
      <c r="ESO136" s="409"/>
      <c r="ESP136" s="409"/>
      <c r="ESQ136" s="409"/>
      <c r="ESR136" s="409"/>
      <c r="ESS136" s="409"/>
      <c r="EST136" s="409"/>
      <c r="ESU136" s="409"/>
      <c r="ESV136" s="409"/>
      <c r="ESW136" s="409"/>
      <c r="ESX136" s="409"/>
      <c r="ESY136" s="409"/>
      <c r="ESZ136" s="409"/>
      <c r="ETA136" s="409"/>
      <c r="ETB136" s="409"/>
      <c r="ETC136" s="409"/>
      <c r="ETD136" s="409"/>
      <c r="ETE136" s="409"/>
      <c r="ETF136" s="409"/>
      <c r="ETG136" s="409"/>
      <c r="ETH136" s="409"/>
      <c r="ETI136" s="409"/>
      <c r="ETJ136" s="409"/>
      <c r="ETK136" s="409"/>
      <c r="ETL136" s="409"/>
      <c r="ETM136" s="409"/>
      <c r="ETN136" s="409"/>
      <c r="ETO136" s="409"/>
      <c r="ETP136" s="409"/>
      <c r="ETQ136" s="409"/>
      <c r="ETR136" s="409"/>
      <c r="ETS136" s="409"/>
      <c r="ETT136" s="409"/>
      <c r="ETU136" s="409"/>
      <c r="ETV136" s="409"/>
      <c r="ETW136" s="409"/>
      <c r="ETX136" s="409"/>
      <c r="ETY136" s="409"/>
      <c r="ETZ136" s="409"/>
      <c r="EUA136" s="409"/>
      <c r="EUB136" s="409"/>
      <c r="EUC136" s="409"/>
      <c r="EUD136" s="409"/>
      <c r="EUE136" s="409"/>
      <c r="EUF136" s="409"/>
      <c r="EUG136" s="409"/>
      <c r="EUH136" s="409"/>
      <c r="EUI136" s="409"/>
      <c r="EUJ136" s="409"/>
      <c r="EUK136" s="409"/>
      <c r="EUL136" s="409"/>
      <c r="EUM136" s="409"/>
      <c r="EUN136" s="409"/>
      <c r="EUO136" s="409"/>
      <c r="EUP136" s="409"/>
      <c r="EUQ136" s="409"/>
      <c r="EUR136" s="409"/>
      <c r="EUS136" s="409"/>
      <c r="EUT136" s="409"/>
      <c r="EUU136" s="409"/>
      <c r="EUV136" s="409"/>
      <c r="EUW136" s="409"/>
      <c r="EUX136" s="409"/>
      <c r="EUY136" s="409"/>
      <c r="EUZ136" s="409"/>
      <c r="EVA136" s="409"/>
      <c r="EVB136" s="409"/>
      <c r="EVC136" s="409"/>
      <c r="EVD136" s="409"/>
      <c r="EVE136" s="409"/>
      <c r="EVF136" s="409"/>
      <c r="EVG136" s="409"/>
      <c r="EVH136" s="409"/>
      <c r="EVI136" s="409"/>
      <c r="EVJ136" s="409"/>
      <c r="EVK136" s="409"/>
      <c r="EVL136" s="409"/>
      <c r="EVM136" s="409"/>
      <c r="EVN136" s="409"/>
      <c r="EVO136" s="409"/>
      <c r="EVP136" s="409"/>
      <c r="EVQ136" s="409"/>
      <c r="EVR136" s="409"/>
      <c r="EVS136" s="409"/>
      <c r="EVT136" s="409"/>
      <c r="EVU136" s="409"/>
      <c r="EVV136" s="409"/>
      <c r="EVW136" s="409"/>
      <c r="EVX136" s="409"/>
      <c r="EVY136" s="409"/>
      <c r="EVZ136" s="409"/>
      <c r="EWA136" s="409"/>
      <c r="EWB136" s="409"/>
      <c r="EWC136" s="409"/>
      <c r="EWD136" s="409"/>
      <c r="EWE136" s="409"/>
      <c r="EWF136" s="409"/>
      <c r="EWG136" s="409"/>
      <c r="EWH136" s="409"/>
      <c r="EWI136" s="409"/>
      <c r="EWJ136" s="409"/>
      <c r="EWK136" s="409"/>
      <c r="EWL136" s="409"/>
      <c r="EWM136" s="409"/>
      <c r="EWN136" s="409"/>
      <c r="EWO136" s="409"/>
      <c r="EWP136" s="409"/>
      <c r="EWQ136" s="409"/>
      <c r="EWR136" s="409"/>
      <c r="EWS136" s="409"/>
      <c r="EWT136" s="409"/>
      <c r="EWU136" s="409"/>
      <c r="EWV136" s="409"/>
      <c r="EWW136" s="409"/>
      <c r="EWX136" s="409"/>
      <c r="EWY136" s="409"/>
      <c r="EWZ136" s="409"/>
      <c r="EXA136" s="409"/>
      <c r="EXB136" s="409"/>
      <c r="EXC136" s="409"/>
      <c r="EXD136" s="409"/>
      <c r="EXE136" s="409"/>
      <c r="EXF136" s="409"/>
      <c r="EXG136" s="409"/>
      <c r="EXH136" s="409"/>
      <c r="EXI136" s="409"/>
      <c r="EXJ136" s="409"/>
      <c r="EXK136" s="409"/>
      <c r="EXL136" s="409"/>
      <c r="EXM136" s="409"/>
      <c r="EXN136" s="409"/>
      <c r="EXO136" s="409"/>
      <c r="EXP136" s="409"/>
      <c r="EXQ136" s="409"/>
      <c r="EXR136" s="409"/>
      <c r="EXS136" s="409"/>
      <c r="EXT136" s="409"/>
      <c r="EXU136" s="409"/>
      <c r="EXV136" s="409"/>
      <c r="EXW136" s="409"/>
      <c r="EXX136" s="409"/>
      <c r="EXY136" s="409"/>
      <c r="EXZ136" s="409"/>
      <c r="EYA136" s="409"/>
      <c r="EYB136" s="409"/>
      <c r="EYC136" s="409"/>
      <c r="EYD136" s="409"/>
      <c r="EYE136" s="409"/>
      <c r="EYF136" s="409"/>
      <c r="EYG136" s="409"/>
      <c r="EYH136" s="409"/>
      <c r="EYI136" s="409"/>
      <c r="EYJ136" s="409"/>
      <c r="EYK136" s="409"/>
      <c r="EYL136" s="409"/>
      <c r="EYM136" s="409"/>
      <c r="EYN136" s="409"/>
      <c r="EYO136" s="409"/>
      <c r="EYP136" s="409"/>
      <c r="EYQ136" s="409"/>
      <c r="EYR136" s="409"/>
      <c r="EYS136" s="409"/>
      <c r="EYT136" s="409"/>
      <c r="EYU136" s="409"/>
      <c r="EYV136" s="409"/>
      <c r="EYW136" s="409"/>
      <c r="EYX136" s="409"/>
      <c r="EYY136" s="409"/>
      <c r="EYZ136" s="409"/>
      <c r="EZA136" s="409"/>
      <c r="EZB136" s="409"/>
      <c r="EZC136" s="409"/>
      <c r="EZD136" s="409"/>
      <c r="EZE136" s="409"/>
      <c r="EZF136" s="409"/>
      <c r="EZG136" s="409"/>
      <c r="EZH136" s="409"/>
      <c r="EZI136" s="409"/>
      <c r="EZJ136" s="409"/>
      <c r="EZK136" s="409"/>
      <c r="EZL136" s="409"/>
      <c r="EZM136" s="409"/>
      <c r="EZN136" s="409"/>
      <c r="EZO136" s="409"/>
      <c r="EZP136" s="409"/>
      <c r="EZQ136" s="409"/>
      <c r="EZR136" s="409"/>
      <c r="EZS136" s="409"/>
      <c r="EZT136" s="409"/>
      <c r="EZU136" s="409"/>
      <c r="EZV136" s="409"/>
      <c r="EZW136" s="409"/>
      <c r="EZX136" s="409"/>
      <c r="EZY136" s="409"/>
      <c r="EZZ136" s="409"/>
      <c r="FAA136" s="409"/>
      <c r="FAB136" s="409"/>
      <c r="FAC136" s="409"/>
      <c r="FAD136" s="409"/>
      <c r="FAE136" s="409"/>
      <c r="FAF136" s="409"/>
      <c r="FAG136" s="409"/>
      <c r="FAH136" s="409"/>
      <c r="FAI136" s="409"/>
      <c r="FAJ136" s="409"/>
      <c r="FAK136" s="409"/>
      <c r="FAL136" s="409"/>
      <c r="FAM136" s="409"/>
      <c r="FAN136" s="409"/>
      <c r="FAO136" s="409"/>
      <c r="FAP136" s="409"/>
      <c r="FAQ136" s="409"/>
      <c r="FAR136" s="409"/>
      <c r="FAS136" s="409"/>
      <c r="FAT136" s="409"/>
      <c r="FAU136" s="409"/>
      <c r="FAV136" s="409"/>
      <c r="FAW136" s="409"/>
      <c r="FAX136" s="409"/>
      <c r="FAY136" s="409"/>
      <c r="FAZ136" s="409"/>
      <c r="FBA136" s="409"/>
      <c r="FBB136" s="409"/>
      <c r="FBC136" s="409"/>
      <c r="FBD136" s="409"/>
      <c r="FBE136" s="409"/>
      <c r="FBF136" s="409"/>
      <c r="FBG136" s="409"/>
      <c r="FBH136" s="409"/>
      <c r="FBI136" s="409"/>
      <c r="FBJ136" s="409"/>
      <c r="FBK136" s="409"/>
      <c r="FBL136" s="409"/>
      <c r="FBM136" s="409"/>
      <c r="FBN136" s="409"/>
      <c r="FBO136" s="409"/>
      <c r="FBP136" s="409"/>
      <c r="FBQ136" s="409"/>
      <c r="FBR136" s="409"/>
      <c r="FBS136" s="409"/>
      <c r="FBT136" s="409"/>
      <c r="FBU136" s="409"/>
      <c r="FBV136" s="409"/>
      <c r="FBW136" s="409"/>
      <c r="FBX136" s="409"/>
      <c r="FBY136" s="409"/>
      <c r="FBZ136" s="409"/>
      <c r="FCA136" s="409"/>
      <c r="FCB136" s="409"/>
      <c r="FCC136" s="409"/>
      <c r="FCD136" s="409"/>
      <c r="FCE136" s="409"/>
      <c r="FCF136" s="409"/>
      <c r="FCG136" s="409"/>
      <c r="FCH136" s="409"/>
      <c r="FCI136" s="409"/>
      <c r="FCJ136" s="409"/>
      <c r="FCK136" s="409"/>
      <c r="FCL136" s="409"/>
      <c r="FCM136" s="409"/>
      <c r="FCN136" s="409"/>
      <c r="FCO136" s="409"/>
      <c r="FCP136" s="409"/>
      <c r="FCQ136" s="409"/>
      <c r="FCR136" s="409"/>
      <c r="FCS136" s="409"/>
      <c r="FCT136" s="409"/>
      <c r="FCU136" s="409"/>
      <c r="FCV136" s="409"/>
      <c r="FCW136" s="409"/>
      <c r="FCX136" s="409"/>
      <c r="FCY136" s="409"/>
      <c r="FCZ136" s="409"/>
      <c r="FDA136" s="409"/>
      <c r="FDB136" s="409"/>
      <c r="FDC136" s="409"/>
      <c r="FDD136" s="409"/>
      <c r="FDE136" s="409"/>
      <c r="FDF136" s="409"/>
      <c r="FDG136" s="409"/>
      <c r="FDH136" s="409"/>
      <c r="FDI136" s="409"/>
      <c r="FDJ136" s="409"/>
      <c r="FDK136" s="409"/>
      <c r="FDL136" s="409"/>
      <c r="FDM136" s="409"/>
      <c r="FDN136" s="409"/>
      <c r="FDO136" s="409"/>
      <c r="FDP136" s="409"/>
      <c r="FDQ136" s="409"/>
      <c r="FDR136" s="409"/>
      <c r="FDS136" s="409"/>
      <c r="FDT136" s="409"/>
      <c r="FDU136" s="409"/>
      <c r="FDV136" s="409"/>
      <c r="FDW136" s="409"/>
      <c r="FDX136" s="409"/>
      <c r="FDY136" s="409"/>
      <c r="FDZ136" s="409"/>
      <c r="FEA136" s="409"/>
      <c r="FEB136" s="409"/>
      <c r="FEC136" s="409"/>
      <c r="FED136" s="409"/>
      <c r="FEE136" s="409"/>
      <c r="FEF136" s="409"/>
      <c r="FEG136" s="409"/>
      <c r="FEH136" s="409"/>
      <c r="FEI136" s="409"/>
      <c r="FEJ136" s="409"/>
      <c r="FEK136" s="409"/>
      <c r="FEL136" s="409"/>
      <c r="FEM136" s="409"/>
      <c r="FEN136" s="409"/>
      <c r="FEO136" s="409"/>
      <c r="FEP136" s="409"/>
      <c r="FEQ136" s="409"/>
      <c r="FER136" s="409"/>
      <c r="FES136" s="409"/>
      <c r="FET136" s="409"/>
      <c r="FEU136" s="409"/>
      <c r="FEV136" s="409"/>
      <c r="FEW136" s="409"/>
      <c r="FEX136" s="409"/>
      <c r="FEY136" s="409"/>
      <c r="FEZ136" s="409"/>
      <c r="FFA136" s="409"/>
      <c r="FFB136" s="409"/>
      <c r="FFC136" s="409"/>
      <c r="FFD136" s="409"/>
      <c r="FFE136" s="409"/>
      <c r="FFF136" s="409"/>
      <c r="FFG136" s="409"/>
      <c r="FFH136" s="409"/>
      <c r="FFI136" s="409"/>
      <c r="FFJ136" s="409"/>
      <c r="FFK136" s="409"/>
      <c r="FFL136" s="409"/>
      <c r="FFM136" s="409"/>
      <c r="FFN136" s="409"/>
      <c r="FFO136" s="409"/>
      <c r="FFP136" s="409"/>
      <c r="FFQ136" s="409"/>
      <c r="FFR136" s="409"/>
      <c r="FFS136" s="409"/>
      <c r="FFT136" s="409"/>
      <c r="FFU136" s="409"/>
      <c r="FFV136" s="409"/>
      <c r="FFW136" s="409"/>
      <c r="FFX136" s="409"/>
      <c r="FFY136" s="409"/>
      <c r="FFZ136" s="409"/>
      <c r="FGA136" s="409"/>
      <c r="FGB136" s="409"/>
      <c r="FGC136" s="409"/>
      <c r="FGD136" s="409"/>
      <c r="FGE136" s="409"/>
      <c r="FGF136" s="409"/>
      <c r="FGG136" s="409"/>
      <c r="FGH136" s="409"/>
      <c r="FGI136" s="409"/>
      <c r="FGJ136" s="409"/>
      <c r="FGK136" s="409"/>
      <c r="FGL136" s="409"/>
      <c r="FGM136" s="409"/>
      <c r="FGN136" s="409"/>
      <c r="FGO136" s="409"/>
      <c r="FGP136" s="409"/>
      <c r="FGQ136" s="409"/>
      <c r="FGR136" s="409"/>
      <c r="FGS136" s="409"/>
      <c r="FGT136" s="409"/>
      <c r="FGU136" s="409"/>
      <c r="FGV136" s="409"/>
      <c r="FGW136" s="409"/>
      <c r="FGX136" s="409"/>
      <c r="FGY136" s="409"/>
      <c r="FGZ136" s="409"/>
      <c r="FHA136" s="409"/>
      <c r="FHB136" s="409"/>
      <c r="FHC136" s="409"/>
      <c r="FHD136" s="409"/>
      <c r="FHE136" s="409"/>
      <c r="FHF136" s="409"/>
      <c r="FHG136" s="409"/>
      <c r="FHH136" s="409"/>
      <c r="FHI136" s="409"/>
      <c r="FHJ136" s="409"/>
      <c r="FHK136" s="409"/>
      <c r="FHL136" s="409"/>
      <c r="FHM136" s="409"/>
      <c r="FHN136" s="409"/>
      <c r="FHO136" s="409"/>
      <c r="FHP136" s="409"/>
      <c r="FHQ136" s="409"/>
      <c r="FHR136" s="409"/>
      <c r="FHS136" s="409"/>
      <c r="FHT136" s="409"/>
      <c r="FHU136" s="409"/>
      <c r="FHV136" s="409"/>
      <c r="FHW136" s="409"/>
      <c r="FHX136" s="409"/>
      <c r="FHY136" s="409"/>
      <c r="FHZ136" s="409"/>
      <c r="FIA136" s="409"/>
      <c r="FIB136" s="409"/>
      <c r="FIC136" s="409"/>
      <c r="FID136" s="409"/>
      <c r="FIE136" s="409"/>
      <c r="FIF136" s="409"/>
      <c r="FIG136" s="409"/>
      <c r="FIH136" s="409"/>
      <c r="FII136" s="409"/>
      <c r="FIJ136" s="409"/>
      <c r="FIK136" s="409"/>
      <c r="FIL136" s="409"/>
      <c r="FIM136" s="409"/>
      <c r="FIN136" s="409"/>
      <c r="FIO136" s="409"/>
      <c r="FIP136" s="409"/>
      <c r="FIQ136" s="409"/>
      <c r="FIR136" s="409"/>
      <c r="FIS136" s="409"/>
      <c r="FIT136" s="409"/>
      <c r="FIU136" s="409"/>
      <c r="FIV136" s="409"/>
      <c r="FIW136" s="409"/>
      <c r="FIX136" s="409"/>
      <c r="FIY136" s="409"/>
      <c r="FIZ136" s="409"/>
      <c r="FJA136" s="409"/>
      <c r="FJB136" s="409"/>
      <c r="FJC136" s="409"/>
      <c r="FJD136" s="409"/>
      <c r="FJE136" s="409"/>
      <c r="FJF136" s="409"/>
      <c r="FJG136" s="409"/>
      <c r="FJH136" s="409"/>
      <c r="FJI136" s="409"/>
      <c r="FJJ136" s="409"/>
      <c r="FJK136" s="409"/>
      <c r="FJL136" s="409"/>
      <c r="FJM136" s="409"/>
      <c r="FJN136" s="409"/>
      <c r="FJO136" s="409"/>
      <c r="FJP136" s="409"/>
      <c r="FJQ136" s="409"/>
      <c r="FJR136" s="409"/>
      <c r="FJS136" s="409"/>
      <c r="FJT136" s="409"/>
      <c r="FJU136" s="409"/>
      <c r="FJV136" s="409"/>
      <c r="FJW136" s="409"/>
      <c r="FJX136" s="409"/>
      <c r="FJY136" s="409"/>
      <c r="FJZ136" s="409"/>
      <c r="FKA136" s="409"/>
      <c r="FKB136" s="409"/>
      <c r="FKC136" s="409"/>
      <c r="FKD136" s="409"/>
      <c r="FKE136" s="409"/>
      <c r="FKF136" s="409"/>
      <c r="FKG136" s="409"/>
      <c r="FKH136" s="409"/>
      <c r="FKI136" s="409"/>
      <c r="FKJ136" s="409"/>
      <c r="FKK136" s="409"/>
      <c r="FKL136" s="409"/>
      <c r="FKM136" s="409"/>
      <c r="FKN136" s="409"/>
      <c r="FKO136" s="409"/>
      <c r="FKP136" s="409"/>
      <c r="FKQ136" s="409"/>
      <c r="FKR136" s="409"/>
      <c r="FKS136" s="409"/>
      <c r="FKT136" s="409"/>
      <c r="FKU136" s="409"/>
      <c r="FKV136" s="409"/>
      <c r="FKW136" s="409"/>
      <c r="FKX136" s="409"/>
      <c r="FKY136" s="409"/>
      <c r="FKZ136" s="409"/>
      <c r="FLA136" s="409"/>
      <c r="FLB136" s="409"/>
      <c r="FLC136" s="409"/>
      <c r="FLD136" s="409"/>
      <c r="FLE136" s="409"/>
      <c r="FLF136" s="409"/>
      <c r="FLG136" s="409"/>
      <c r="FLH136" s="409"/>
      <c r="FLI136" s="409"/>
      <c r="FLJ136" s="409"/>
      <c r="FLK136" s="409"/>
      <c r="FLL136" s="409"/>
      <c r="FLM136" s="409"/>
      <c r="FLN136" s="409"/>
      <c r="FLO136" s="409"/>
      <c r="FLP136" s="409"/>
      <c r="FLQ136" s="409"/>
      <c r="FLR136" s="409"/>
      <c r="FLS136" s="409"/>
      <c r="FLT136" s="409"/>
      <c r="FLU136" s="409"/>
      <c r="FLV136" s="409"/>
      <c r="FLW136" s="409"/>
      <c r="FLX136" s="409"/>
      <c r="FLY136" s="409"/>
      <c r="FLZ136" s="409"/>
      <c r="FMA136" s="409"/>
      <c r="FMB136" s="409"/>
      <c r="FMC136" s="409"/>
      <c r="FMD136" s="409"/>
      <c r="FME136" s="409"/>
      <c r="FMF136" s="409"/>
      <c r="FMG136" s="409"/>
      <c r="FMH136" s="409"/>
      <c r="FMI136" s="409"/>
      <c r="FMJ136" s="409"/>
      <c r="FMK136" s="409"/>
      <c r="FML136" s="409"/>
      <c r="FMM136" s="409"/>
      <c r="FMN136" s="409"/>
      <c r="FMO136" s="409"/>
      <c r="FMP136" s="409"/>
      <c r="FMQ136" s="409"/>
      <c r="FMR136" s="409"/>
      <c r="FMS136" s="409"/>
      <c r="FMT136" s="409"/>
      <c r="FMU136" s="409"/>
      <c r="FMV136" s="409"/>
      <c r="FMW136" s="409"/>
      <c r="FMX136" s="409"/>
      <c r="FMY136" s="409"/>
      <c r="FMZ136" s="409"/>
      <c r="FNA136" s="409"/>
      <c r="FNB136" s="409"/>
      <c r="FNC136" s="409"/>
      <c r="FND136" s="409"/>
      <c r="FNE136" s="409"/>
      <c r="FNF136" s="409"/>
      <c r="FNG136" s="409"/>
      <c r="FNH136" s="409"/>
      <c r="FNI136" s="409"/>
      <c r="FNJ136" s="409"/>
      <c r="FNK136" s="409"/>
      <c r="FNL136" s="409"/>
      <c r="FNM136" s="409"/>
      <c r="FNN136" s="409"/>
      <c r="FNO136" s="409"/>
      <c r="FNP136" s="409"/>
      <c r="FNQ136" s="409"/>
      <c r="FNR136" s="409"/>
      <c r="FNS136" s="409"/>
      <c r="FNT136" s="409"/>
      <c r="FNU136" s="409"/>
      <c r="FNV136" s="409"/>
      <c r="FNW136" s="409"/>
      <c r="FNX136" s="409"/>
      <c r="FNY136" s="409"/>
      <c r="FNZ136" s="409"/>
      <c r="FOA136" s="409"/>
      <c r="FOB136" s="409"/>
      <c r="FOC136" s="409"/>
      <c r="FOD136" s="409"/>
      <c r="FOE136" s="409"/>
      <c r="FOF136" s="409"/>
      <c r="FOG136" s="409"/>
      <c r="FOH136" s="409"/>
      <c r="FOI136" s="409"/>
      <c r="FOJ136" s="409"/>
      <c r="FOK136" s="409"/>
      <c r="FOL136" s="409"/>
      <c r="FOM136" s="409"/>
      <c r="FON136" s="409"/>
      <c r="FOO136" s="409"/>
      <c r="FOP136" s="409"/>
      <c r="FOQ136" s="409"/>
      <c r="FOR136" s="409"/>
      <c r="FOS136" s="409"/>
      <c r="FOT136" s="409"/>
      <c r="FOU136" s="409"/>
      <c r="FOV136" s="409"/>
      <c r="FOW136" s="409"/>
      <c r="FOX136" s="409"/>
      <c r="FOY136" s="409"/>
      <c r="FOZ136" s="409"/>
      <c r="FPA136" s="409"/>
      <c r="FPB136" s="409"/>
      <c r="FPC136" s="409"/>
      <c r="FPD136" s="409"/>
      <c r="FPE136" s="409"/>
      <c r="FPF136" s="409"/>
      <c r="FPG136" s="409"/>
      <c r="FPH136" s="409"/>
      <c r="FPI136" s="409"/>
      <c r="FPJ136" s="409"/>
      <c r="FPK136" s="409"/>
      <c r="FPL136" s="409"/>
      <c r="FPM136" s="409"/>
      <c r="FPN136" s="409"/>
      <c r="FPO136" s="409"/>
      <c r="FPP136" s="409"/>
      <c r="FPQ136" s="409"/>
      <c r="FPR136" s="409"/>
      <c r="FPS136" s="409"/>
      <c r="FPT136" s="409"/>
      <c r="FPU136" s="409"/>
      <c r="FPV136" s="409"/>
      <c r="FPW136" s="409"/>
      <c r="FPX136" s="409"/>
      <c r="FPY136" s="409"/>
      <c r="FPZ136" s="409"/>
      <c r="FQA136" s="409"/>
      <c r="FQB136" s="409"/>
      <c r="FQC136" s="409"/>
      <c r="FQD136" s="409"/>
      <c r="FQE136" s="409"/>
      <c r="FQF136" s="409"/>
      <c r="FQG136" s="409"/>
      <c r="FQH136" s="409"/>
      <c r="FQI136" s="409"/>
      <c r="FQJ136" s="409"/>
      <c r="FQK136" s="409"/>
      <c r="FQL136" s="409"/>
      <c r="FQM136" s="409"/>
      <c r="FQN136" s="409"/>
      <c r="FQO136" s="409"/>
      <c r="FQP136" s="409"/>
      <c r="FQQ136" s="409"/>
      <c r="FQR136" s="409"/>
      <c r="FQS136" s="409"/>
      <c r="FQT136" s="409"/>
      <c r="FQU136" s="409"/>
      <c r="FQV136" s="409"/>
      <c r="FQW136" s="409"/>
      <c r="FQX136" s="409"/>
      <c r="FQY136" s="409"/>
      <c r="FQZ136" s="409"/>
      <c r="FRA136" s="409"/>
      <c r="FRB136" s="409"/>
      <c r="FRC136" s="409"/>
      <c r="FRD136" s="409"/>
      <c r="FRE136" s="409"/>
      <c r="FRF136" s="409"/>
      <c r="FRG136" s="409"/>
      <c r="FRH136" s="409"/>
      <c r="FRI136" s="409"/>
      <c r="FRJ136" s="409"/>
      <c r="FRK136" s="409"/>
      <c r="FRL136" s="409"/>
      <c r="FRM136" s="409"/>
      <c r="FRN136" s="409"/>
      <c r="FRO136" s="409"/>
      <c r="FRP136" s="409"/>
      <c r="FRQ136" s="409"/>
      <c r="FRR136" s="409"/>
      <c r="FRS136" s="409"/>
      <c r="FRT136" s="409"/>
      <c r="FRU136" s="409"/>
      <c r="FRV136" s="409"/>
      <c r="FRW136" s="409"/>
      <c r="FRX136" s="409"/>
      <c r="FRY136" s="409"/>
      <c r="FRZ136" s="409"/>
      <c r="FSA136" s="409"/>
      <c r="FSB136" s="409"/>
      <c r="FSC136" s="409"/>
      <c r="FSD136" s="409"/>
      <c r="FSE136" s="409"/>
      <c r="FSF136" s="409"/>
      <c r="FSG136" s="409"/>
      <c r="FSH136" s="409"/>
      <c r="FSI136" s="409"/>
      <c r="FSJ136" s="409"/>
      <c r="FSK136" s="409"/>
      <c r="FSL136" s="409"/>
      <c r="FSM136" s="409"/>
      <c r="FSN136" s="409"/>
      <c r="FSO136" s="409"/>
      <c r="FSP136" s="409"/>
      <c r="FSQ136" s="409"/>
      <c r="FSR136" s="409"/>
      <c r="FSS136" s="409"/>
      <c r="FST136" s="409"/>
      <c r="FSU136" s="409"/>
      <c r="FSV136" s="409"/>
      <c r="FSW136" s="409"/>
      <c r="FSX136" s="409"/>
      <c r="FSY136" s="409"/>
      <c r="FSZ136" s="409"/>
      <c r="FTA136" s="409"/>
      <c r="FTB136" s="409"/>
      <c r="FTC136" s="409"/>
      <c r="FTD136" s="409"/>
      <c r="FTE136" s="409"/>
      <c r="FTF136" s="409"/>
      <c r="FTG136" s="409"/>
      <c r="FTH136" s="409"/>
      <c r="FTI136" s="409"/>
      <c r="FTJ136" s="409"/>
      <c r="FTK136" s="409"/>
      <c r="FTL136" s="409"/>
      <c r="FTM136" s="409"/>
      <c r="FTN136" s="409"/>
      <c r="FTO136" s="409"/>
      <c r="FTP136" s="409"/>
      <c r="FTQ136" s="409"/>
      <c r="FTR136" s="409"/>
      <c r="FTS136" s="409"/>
      <c r="FTT136" s="409"/>
      <c r="FTU136" s="409"/>
      <c r="FTV136" s="409"/>
      <c r="FTW136" s="409"/>
      <c r="FTX136" s="409"/>
      <c r="FTY136" s="409"/>
      <c r="FTZ136" s="409"/>
      <c r="FUA136" s="409"/>
      <c r="FUB136" s="409"/>
      <c r="FUC136" s="409"/>
      <c r="FUD136" s="409"/>
      <c r="FUE136" s="409"/>
      <c r="FUF136" s="409"/>
      <c r="FUG136" s="409"/>
      <c r="FUH136" s="409"/>
      <c r="FUI136" s="409"/>
      <c r="FUJ136" s="409"/>
      <c r="FUK136" s="409"/>
      <c r="FUL136" s="409"/>
      <c r="FUM136" s="409"/>
      <c r="FUN136" s="409"/>
      <c r="FUO136" s="409"/>
      <c r="FUP136" s="409"/>
      <c r="FUQ136" s="409"/>
      <c r="FUR136" s="409"/>
      <c r="FUS136" s="409"/>
      <c r="FUT136" s="409"/>
      <c r="FUU136" s="409"/>
      <c r="FUV136" s="409"/>
      <c r="FUW136" s="409"/>
      <c r="FUX136" s="409"/>
      <c r="FUY136" s="409"/>
      <c r="FUZ136" s="409"/>
      <c r="FVA136" s="409"/>
      <c r="FVB136" s="409"/>
      <c r="FVC136" s="409"/>
      <c r="FVD136" s="409"/>
      <c r="FVE136" s="409"/>
      <c r="FVF136" s="409"/>
      <c r="FVG136" s="409"/>
      <c r="FVH136" s="409"/>
      <c r="FVI136" s="409"/>
      <c r="FVJ136" s="409"/>
      <c r="FVK136" s="409"/>
      <c r="FVL136" s="409"/>
      <c r="FVM136" s="409"/>
      <c r="FVN136" s="409"/>
      <c r="FVO136" s="409"/>
      <c r="FVP136" s="409"/>
      <c r="FVQ136" s="409"/>
      <c r="FVR136" s="409"/>
      <c r="FVS136" s="409"/>
      <c r="FVT136" s="409"/>
      <c r="FVU136" s="409"/>
      <c r="FVV136" s="409"/>
      <c r="FVW136" s="409"/>
      <c r="FVX136" s="409"/>
      <c r="FVY136" s="409"/>
      <c r="FVZ136" s="409"/>
      <c r="FWA136" s="409"/>
      <c r="FWB136" s="409"/>
      <c r="FWC136" s="409"/>
      <c r="FWD136" s="409"/>
      <c r="FWE136" s="409"/>
      <c r="FWF136" s="409"/>
      <c r="FWG136" s="409"/>
      <c r="FWH136" s="409"/>
      <c r="FWI136" s="409"/>
      <c r="FWJ136" s="409"/>
      <c r="FWK136" s="409"/>
      <c r="FWL136" s="409"/>
      <c r="FWM136" s="409"/>
      <c r="FWN136" s="409"/>
      <c r="FWO136" s="409"/>
      <c r="FWP136" s="409"/>
      <c r="FWQ136" s="409"/>
      <c r="FWR136" s="409"/>
      <c r="FWS136" s="409"/>
      <c r="FWT136" s="409"/>
      <c r="FWU136" s="409"/>
      <c r="FWV136" s="409"/>
      <c r="FWW136" s="409"/>
      <c r="FWX136" s="409"/>
      <c r="FWY136" s="409"/>
      <c r="FWZ136" s="409"/>
      <c r="FXA136" s="409"/>
      <c r="FXB136" s="409"/>
      <c r="FXC136" s="409"/>
      <c r="FXD136" s="409"/>
      <c r="FXE136" s="409"/>
      <c r="FXF136" s="409"/>
      <c r="FXG136" s="409"/>
      <c r="FXH136" s="409"/>
      <c r="FXI136" s="409"/>
      <c r="FXJ136" s="409"/>
      <c r="FXK136" s="409"/>
      <c r="FXL136" s="409"/>
      <c r="FXM136" s="409"/>
      <c r="FXN136" s="409"/>
      <c r="FXO136" s="409"/>
      <c r="FXP136" s="409"/>
      <c r="FXQ136" s="409"/>
      <c r="FXR136" s="409"/>
      <c r="FXS136" s="409"/>
      <c r="FXT136" s="409"/>
      <c r="FXU136" s="409"/>
      <c r="FXV136" s="409"/>
      <c r="FXW136" s="409"/>
      <c r="FXX136" s="409"/>
      <c r="FXY136" s="409"/>
      <c r="FXZ136" s="409"/>
      <c r="FYA136" s="409"/>
      <c r="FYB136" s="409"/>
      <c r="FYC136" s="409"/>
      <c r="FYD136" s="409"/>
      <c r="FYE136" s="409"/>
      <c r="FYF136" s="409"/>
      <c r="FYG136" s="409"/>
      <c r="FYH136" s="409"/>
      <c r="FYI136" s="409"/>
      <c r="FYJ136" s="409"/>
      <c r="FYK136" s="409"/>
      <c r="FYL136" s="409"/>
      <c r="FYM136" s="409"/>
      <c r="FYN136" s="409"/>
      <c r="FYO136" s="409"/>
      <c r="FYP136" s="409"/>
      <c r="FYQ136" s="409"/>
      <c r="FYR136" s="409"/>
      <c r="FYS136" s="409"/>
      <c r="FYT136" s="409"/>
      <c r="FYU136" s="409"/>
      <c r="FYV136" s="409"/>
      <c r="FYW136" s="409"/>
      <c r="FYX136" s="409"/>
      <c r="FYY136" s="409"/>
      <c r="FYZ136" s="409"/>
      <c r="FZA136" s="409"/>
      <c r="FZB136" s="409"/>
      <c r="FZC136" s="409"/>
      <c r="FZD136" s="409"/>
      <c r="FZE136" s="409"/>
      <c r="FZF136" s="409"/>
      <c r="FZG136" s="409"/>
      <c r="FZH136" s="409"/>
      <c r="FZI136" s="409"/>
      <c r="FZJ136" s="409"/>
      <c r="FZK136" s="409"/>
      <c r="FZL136" s="409"/>
      <c r="FZM136" s="409"/>
      <c r="FZN136" s="409"/>
      <c r="FZO136" s="409"/>
      <c r="FZP136" s="409"/>
      <c r="FZQ136" s="409"/>
      <c r="FZR136" s="409"/>
      <c r="FZS136" s="409"/>
      <c r="FZT136" s="409"/>
      <c r="FZU136" s="409"/>
      <c r="FZV136" s="409"/>
      <c r="FZW136" s="409"/>
      <c r="FZX136" s="409"/>
      <c r="FZY136" s="409"/>
      <c r="FZZ136" s="409"/>
      <c r="GAA136" s="409"/>
      <c r="GAB136" s="409"/>
      <c r="GAC136" s="409"/>
      <c r="GAD136" s="409"/>
      <c r="GAE136" s="409"/>
      <c r="GAF136" s="409"/>
      <c r="GAG136" s="409"/>
      <c r="GAH136" s="409"/>
      <c r="GAI136" s="409"/>
      <c r="GAJ136" s="409"/>
      <c r="GAK136" s="409"/>
      <c r="GAL136" s="409"/>
      <c r="GAM136" s="409"/>
      <c r="GAN136" s="409"/>
      <c r="GAO136" s="409"/>
      <c r="GAP136" s="409"/>
      <c r="GAQ136" s="409"/>
      <c r="GAR136" s="409"/>
      <c r="GAS136" s="409"/>
      <c r="GAT136" s="409"/>
      <c r="GAU136" s="409"/>
      <c r="GAV136" s="409"/>
      <c r="GAW136" s="409"/>
      <c r="GAX136" s="409"/>
      <c r="GAY136" s="409"/>
      <c r="GAZ136" s="409"/>
      <c r="GBA136" s="409"/>
      <c r="GBB136" s="409"/>
      <c r="GBC136" s="409"/>
      <c r="GBD136" s="409"/>
      <c r="GBE136" s="409"/>
      <c r="GBF136" s="409"/>
      <c r="GBG136" s="409"/>
      <c r="GBH136" s="409"/>
      <c r="GBI136" s="409"/>
      <c r="GBJ136" s="409"/>
      <c r="GBK136" s="409"/>
      <c r="GBL136" s="409"/>
      <c r="GBM136" s="409"/>
      <c r="GBN136" s="409"/>
      <c r="GBO136" s="409"/>
      <c r="GBP136" s="409"/>
      <c r="GBQ136" s="409"/>
      <c r="GBR136" s="409"/>
      <c r="GBS136" s="409"/>
      <c r="GBT136" s="409"/>
      <c r="GBU136" s="409"/>
      <c r="GBV136" s="409"/>
      <c r="GBW136" s="409"/>
      <c r="GBX136" s="409"/>
      <c r="GBY136" s="409"/>
      <c r="GBZ136" s="409"/>
      <c r="GCA136" s="409"/>
      <c r="GCB136" s="409"/>
      <c r="GCC136" s="409"/>
      <c r="GCD136" s="409"/>
      <c r="GCE136" s="409"/>
      <c r="GCF136" s="409"/>
      <c r="GCG136" s="409"/>
      <c r="GCH136" s="409"/>
      <c r="GCI136" s="409"/>
      <c r="GCJ136" s="409"/>
      <c r="GCK136" s="409"/>
      <c r="GCL136" s="409"/>
      <c r="GCM136" s="409"/>
      <c r="GCN136" s="409"/>
      <c r="GCO136" s="409"/>
      <c r="GCP136" s="409"/>
      <c r="GCQ136" s="409"/>
      <c r="GCR136" s="409"/>
      <c r="GCS136" s="409"/>
      <c r="GCT136" s="409"/>
      <c r="GCU136" s="409"/>
      <c r="GCV136" s="409"/>
      <c r="GCW136" s="409"/>
      <c r="GCX136" s="409"/>
      <c r="GCY136" s="409"/>
      <c r="GCZ136" s="409"/>
      <c r="GDA136" s="409"/>
      <c r="GDB136" s="409"/>
      <c r="GDC136" s="409"/>
      <c r="GDD136" s="409"/>
      <c r="GDE136" s="409"/>
      <c r="GDF136" s="409"/>
      <c r="GDG136" s="409"/>
      <c r="GDH136" s="409"/>
      <c r="GDI136" s="409"/>
      <c r="GDJ136" s="409"/>
      <c r="GDK136" s="409"/>
      <c r="GDL136" s="409"/>
      <c r="GDM136" s="409"/>
      <c r="GDN136" s="409"/>
      <c r="GDO136" s="409"/>
      <c r="GDP136" s="409"/>
      <c r="GDQ136" s="409"/>
      <c r="GDR136" s="409"/>
      <c r="GDS136" s="409"/>
      <c r="GDT136" s="409"/>
      <c r="GDU136" s="409"/>
      <c r="GDV136" s="409"/>
      <c r="GDW136" s="409"/>
      <c r="GDX136" s="409"/>
      <c r="GDY136" s="409"/>
      <c r="GDZ136" s="409"/>
      <c r="GEA136" s="409"/>
      <c r="GEB136" s="409"/>
      <c r="GEC136" s="409"/>
      <c r="GED136" s="409"/>
      <c r="GEE136" s="409"/>
      <c r="GEF136" s="409"/>
      <c r="GEG136" s="409"/>
      <c r="GEH136" s="409"/>
      <c r="GEI136" s="409"/>
      <c r="GEJ136" s="409"/>
      <c r="GEK136" s="409"/>
      <c r="GEL136" s="409"/>
      <c r="GEM136" s="409"/>
      <c r="GEN136" s="409"/>
      <c r="GEO136" s="409"/>
      <c r="GEP136" s="409"/>
      <c r="GEQ136" s="409"/>
      <c r="GER136" s="409"/>
      <c r="GES136" s="409"/>
      <c r="GET136" s="409"/>
      <c r="GEU136" s="409"/>
      <c r="GEV136" s="409"/>
      <c r="GEW136" s="409"/>
      <c r="GEX136" s="409"/>
      <c r="GEY136" s="409"/>
      <c r="GEZ136" s="409"/>
      <c r="GFA136" s="409"/>
      <c r="GFB136" s="409"/>
      <c r="GFC136" s="409"/>
      <c r="GFD136" s="409"/>
      <c r="GFE136" s="409"/>
      <c r="GFF136" s="409"/>
      <c r="GFG136" s="409"/>
      <c r="GFH136" s="409"/>
      <c r="GFI136" s="409"/>
      <c r="GFJ136" s="409"/>
      <c r="GFK136" s="409"/>
      <c r="GFL136" s="409"/>
      <c r="GFM136" s="409"/>
      <c r="GFN136" s="409"/>
      <c r="GFO136" s="409"/>
      <c r="GFP136" s="409"/>
      <c r="GFQ136" s="409"/>
      <c r="GFR136" s="409"/>
      <c r="GFS136" s="409"/>
      <c r="GFT136" s="409"/>
      <c r="GFU136" s="409"/>
      <c r="GFV136" s="409"/>
      <c r="GFW136" s="409"/>
      <c r="GFX136" s="409"/>
      <c r="GFY136" s="409"/>
      <c r="GFZ136" s="409"/>
      <c r="GGA136" s="409"/>
      <c r="GGB136" s="409"/>
      <c r="GGC136" s="409"/>
      <c r="GGD136" s="409"/>
      <c r="GGE136" s="409"/>
      <c r="GGF136" s="409"/>
      <c r="GGG136" s="409"/>
      <c r="GGH136" s="409"/>
      <c r="GGI136" s="409"/>
      <c r="GGJ136" s="409"/>
      <c r="GGK136" s="409"/>
      <c r="GGL136" s="409"/>
      <c r="GGM136" s="409"/>
      <c r="GGN136" s="409"/>
      <c r="GGO136" s="409"/>
      <c r="GGP136" s="409"/>
      <c r="GGQ136" s="409"/>
      <c r="GGR136" s="409"/>
      <c r="GGS136" s="409"/>
      <c r="GGT136" s="409"/>
      <c r="GGU136" s="409"/>
      <c r="GGV136" s="409"/>
      <c r="GGW136" s="409"/>
      <c r="GGX136" s="409"/>
      <c r="GGY136" s="409"/>
      <c r="GGZ136" s="409"/>
      <c r="GHA136" s="409"/>
      <c r="GHB136" s="409"/>
      <c r="GHC136" s="409"/>
      <c r="GHD136" s="409"/>
      <c r="GHE136" s="409"/>
      <c r="GHF136" s="409"/>
      <c r="GHG136" s="409"/>
      <c r="GHH136" s="409"/>
      <c r="GHI136" s="409"/>
      <c r="GHJ136" s="409"/>
      <c r="GHK136" s="409"/>
      <c r="GHL136" s="409"/>
      <c r="GHM136" s="409"/>
      <c r="GHN136" s="409"/>
      <c r="GHO136" s="409"/>
      <c r="GHP136" s="409"/>
      <c r="GHQ136" s="409"/>
      <c r="GHR136" s="409"/>
      <c r="GHS136" s="409"/>
      <c r="GHT136" s="409"/>
      <c r="GHU136" s="409"/>
      <c r="GHV136" s="409"/>
      <c r="GHW136" s="409"/>
      <c r="GHX136" s="409"/>
      <c r="GHY136" s="409"/>
      <c r="GHZ136" s="409"/>
      <c r="GIA136" s="409"/>
      <c r="GIB136" s="409"/>
      <c r="GIC136" s="409"/>
      <c r="GID136" s="409"/>
      <c r="GIE136" s="409"/>
      <c r="GIF136" s="409"/>
      <c r="GIG136" s="409"/>
      <c r="GIH136" s="409"/>
      <c r="GII136" s="409"/>
      <c r="GIJ136" s="409"/>
      <c r="GIK136" s="409"/>
      <c r="GIL136" s="409"/>
      <c r="GIM136" s="409"/>
      <c r="GIN136" s="409"/>
      <c r="GIO136" s="409"/>
      <c r="GIP136" s="409"/>
      <c r="GIQ136" s="409"/>
      <c r="GIR136" s="409"/>
      <c r="GIS136" s="409"/>
      <c r="GIT136" s="409"/>
      <c r="GIU136" s="409"/>
      <c r="GIV136" s="409"/>
      <c r="GIW136" s="409"/>
      <c r="GIX136" s="409"/>
      <c r="GIY136" s="409"/>
      <c r="GIZ136" s="409"/>
      <c r="GJA136" s="409"/>
      <c r="GJB136" s="409"/>
      <c r="GJC136" s="409"/>
      <c r="GJD136" s="409"/>
      <c r="GJE136" s="409"/>
      <c r="GJF136" s="409"/>
      <c r="GJG136" s="409"/>
      <c r="GJH136" s="409"/>
      <c r="GJI136" s="409"/>
      <c r="GJJ136" s="409"/>
      <c r="GJK136" s="409"/>
      <c r="GJL136" s="409"/>
      <c r="GJM136" s="409"/>
      <c r="GJN136" s="409"/>
      <c r="GJO136" s="409"/>
      <c r="GJP136" s="409"/>
      <c r="GJQ136" s="409"/>
      <c r="GJR136" s="409"/>
      <c r="GJS136" s="409"/>
      <c r="GJT136" s="409"/>
      <c r="GJU136" s="409"/>
      <c r="GJV136" s="409"/>
      <c r="GJW136" s="409"/>
      <c r="GJX136" s="409"/>
      <c r="GJY136" s="409"/>
      <c r="GJZ136" s="409"/>
      <c r="GKA136" s="409"/>
      <c r="GKB136" s="409"/>
      <c r="GKC136" s="409"/>
      <c r="GKD136" s="409"/>
      <c r="GKE136" s="409"/>
      <c r="GKF136" s="409"/>
      <c r="GKG136" s="409"/>
      <c r="GKH136" s="409"/>
      <c r="GKI136" s="409"/>
      <c r="GKJ136" s="409"/>
      <c r="GKK136" s="409"/>
      <c r="GKL136" s="409"/>
      <c r="GKM136" s="409"/>
      <c r="GKN136" s="409"/>
      <c r="GKO136" s="409"/>
      <c r="GKP136" s="409"/>
      <c r="GKQ136" s="409"/>
      <c r="GKR136" s="409"/>
      <c r="GKS136" s="409"/>
      <c r="GKT136" s="409"/>
      <c r="GKU136" s="409"/>
      <c r="GKV136" s="409"/>
      <c r="GKW136" s="409"/>
      <c r="GKX136" s="409"/>
      <c r="GKY136" s="409"/>
      <c r="GKZ136" s="409"/>
      <c r="GLA136" s="409"/>
      <c r="GLB136" s="409"/>
      <c r="GLC136" s="409"/>
      <c r="GLD136" s="409"/>
      <c r="GLE136" s="409"/>
      <c r="GLF136" s="409"/>
      <c r="GLG136" s="409"/>
      <c r="GLH136" s="409"/>
      <c r="GLI136" s="409"/>
      <c r="GLJ136" s="409"/>
      <c r="GLK136" s="409"/>
      <c r="GLL136" s="409"/>
      <c r="GLM136" s="409"/>
      <c r="GLN136" s="409"/>
      <c r="GLO136" s="409"/>
      <c r="GLP136" s="409"/>
      <c r="GLQ136" s="409"/>
      <c r="GLR136" s="409"/>
      <c r="GLS136" s="409"/>
      <c r="GLT136" s="409"/>
      <c r="GLU136" s="409"/>
      <c r="GLV136" s="409"/>
      <c r="GLW136" s="409"/>
      <c r="GLX136" s="409"/>
      <c r="GLY136" s="409"/>
      <c r="GLZ136" s="409"/>
      <c r="GMA136" s="409"/>
      <c r="GMB136" s="409"/>
      <c r="GMC136" s="409"/>
      <c r="GMD136" s="409"/>
      <c r="GME136" s="409"/>
      <c r="GMF136" s="409"/>
      <c r="GMG136" s="409"/>
      <c r="GMH136" s="409"/>
      <c r="GMI136" s="409"/>
      <c r="GMJ136" s="409"/>
      <c r="GMK136" s="409"/>
      <c r="GML136" s="409"/>
      <c r="GMM136" s="409"/>
      <c r="GMN136" s="409"/>
      <c r="GMO136" s="409"/>
      <c r="GMP136" s="409"/>
      <c r="GMQ136" s="409"/>
      <c r="GMR136" s="409"/>
      <c r="GMS136" s="409"/>
      <c r="GMT136" s="409"/>
      <c r="GMU136" s="409"/>
      <c r="GMV136" s="409"/>
      <c r="GMW136" s="409"/>
      <c r="GMX136" s="409"/>
      <c r="GMY136" s="409"/>
      <c r="GMZ136" s="409"/>
      <c r="GNA136" s="409"/>
      <c r="GNB136" s="409"/>
      <c r="GNC136" s="409"/>
      <c r="GND136" s="409"/>
      <c r="GNE136" s="409"/>
      <c r="GNF136" s="409"/>
      <c r="GNG136" s="409"/>
      <c r="GNH136" s="409"/>
      <c r="GNI136" s="409"/>
      <c r="GNJ136" s="409"/>
      <c r="GNK136" s="409"/>
      <c r="GNL136" s="409"/>
      <c r="GNM136" s="409"/>
      <c r="GNN136" s="409"/>
      <c r="GNO136" s="409"/>
      <c r="GNP136" s="409"/>
      <c r="GNQ136" s="409"/>
      <c r="GNR136" s="409"/>
      <c r="GNS136" s="409"/>
      <c r="GNT136" s="409"/>
      <c r="GNU136" s="409"/>
      <c r="GNV136" s="409"/>
      <c r="GNW136" s="409"/>
      <c r="GNX136" s="409"/>
      <c r="GNY136" s="409"/>
      <c r="GNZ136" s="409"/>
      <c r="GOA136" s="409"/>
      <c r="GOB136" s="409"/>
      <c r="GOC136" s="409"/>
      <c r="GOD136" s="409"/>
      <c r="GOE136" s="409"/>
      <c r="GOF136" s="409"/>
      <c r="GOG136" s="409"/>
      <c r="GOH136" s="409"/>
      <c r="GOI136" s="409"/>
      <c r="GOJ136" s="409"/>
      <c r="GOK136" s="409"/>
      <c r="GOL136" s="409"/>
      <c r="GOM136" s="409"/>
      <c r="GON136" s="409"/>
      <c r="GOO136" s="409"/>
      <c r="GOP136" s="409"/>
      <c r="GOQ136" s="409"/>
      <c r="GOR136" s="409"/>
      <c r="GOS136" s="409"/>
      <c r="GOT136" s="409"/>
      <c r="GOU136" s="409"/>
      <c r="GOV136" s="409"/>
      <c r="GOW136" s="409"/>
      <c r="GOX136" s="409"/>
      <c r="GOY136" s="409"/>
      <c r="GOZ136" s="409"/>
      <c r="GPA136" s="409"/>
      <c r="GPB136" s="409"/>
      <c r="GPC136" s="409"/>
      <c r="GPD136" s="409"/>
      <c r="GPE136" s="409"/>
      <c r="GPF136" s="409"/>
      <c r="GPG136" s="409"/>
      <c r="GPH136" s="409"/>
      <c r="GPI136" s="409"/>
      <c r="GPJ136" s="409"/>
      <c r="GPK136" s="409"/>
      <c r="GPL136" s="409"/>
      <c r="GPM136" s="409"/>
      <c r="GPN136" s="409"/>
      <c r="GPO136" s="409"/>
      <c r="GPP136" s="409"/>
      <c r="GPQ136" s="409"/>
      <c r="GPR136" s="409"/>
      <c r="GPS136" s="409"/>
      <c r="GPT136" s="409"/>
      <c r="GPU136" s="409"/>
      <c r="GPV136" s="409"/>
      <c r="GPW136" s="409"/>
      <c r="GPX136" s="409"/>
      <c r="GPY136" s="409"/>
      <c r="GPZ136" s="409"/>
      <c r="GQA136" s="409"/>
      <c r="GQB136" s="409"/>
      <c r="GQC136" s="409"/>
      <c r="GQD136" s="409"/>
      <c r="GQE136" s="409"/>
      <c r="GQF136" s="409"/>
      <c r="GQG136" s="409"/>
      <c r="GQH136" s="409"/>
      <c r="GQI136" s="409"/>
      <c r="GQJ136" s="409"/>
      <c r="GQK136" s="409"/>
      <c r="GQL136" s="409"/>
      <c r="GQM136" s="409"/>
      <c r="GQN136" s="409"/>
      <c r="GQO136" s="409"/>
      <c r="GQP136" s="409"/>
      <c r="GQQ136" s="409"/>
      <c r="GQR136" s="409"/>
      <c r="GQS136" s="409"/>
      <c r="GQT136" s="409"/>
      <c r="GQU136" s="409"/>
      <c r="GQV136" s="409"/>
      <c r="GQW136" s="409"/>
      <c r="GQX136" s="409"/>
      <c r="GQY136" s="409"/>
      <c r="GQZ136" s="409"/>
      <c r="GRA136" s="409"/>
      <c r="GRB136" s="409"/>
      <c r="GRC136" s="409"/>
      <c r="GRD136" s="409"/>
      <c r="GRE136" s="409"/>
      <c r="GRF136" s="409"/>
      <c r="GRG136" s="409"/>
      <c r="GRH136" s="409"/>
      <c r="GRI136" s="409"/>
      <c r="GRJ136" s="409"/>
      <c r="GRK136" s="409"/>
      <c r="GRL136" s="409"/>
      <c r="GRM136" s="409"/>
      <c r="GRN136" s="409"/>
      <c r="GRO136" s="409"/>
      <c r="GRP136" s="409"/>
      <c r="GRQ136" s="409"/>
      <c r="GRR136" s="409"/>
      <c r="GRS136" s="409"/>
      <c r="GRT136" s="409"/>
      <c r="GRU136" s="409"/>
      <c r="GRV136" s="409"/>
      <c r="GRW136" s="409"/>
      <c r="GRX136" s="409"/>
      <c r="GRY136" s="409"/>
      <c r="GRZ136" s="409"/>
      <c r="GSA136" s="409"/>
      <c r="GSB136" s="409"/>
      <c r="GSC136" s="409"/>
      <c r="GSD136" s="409"/>
      <c r="GSE136" s="409"/>
      <c r="GSF136" s="409"/>
      <c r="GSG136" s="409"/>
      <c r="GSH136" s="409"/>
      <c r="GSI136" s="409"/>
      <c r="GSJ136" s="409"/>
      <c r="GSK136" s="409"/>
      <c r="GSL136" s="409"/>
      <c r="GSM136" s="409"/>
      <c r="GSN136" s="409"/>
      <c r="GSO136" s="409"/>
      <c r="GSP136" s="409"/>
      <c r="GSQ136" s="409"/>
      <c r="GSR136" s="409"/>
      <c r="GSS136" s="409"/>
      <c r="GST136" s="409"/>
      <c r="GSU136" s="409"/>
      <c r="GSV136" s="409"/>
      <c r="GSW136" s="409"/>
      <c r="GSX136" s="409"/>
      <c r="GSY136" s="409"/>
      <c r="GSZ136" s="409"/>
      <c r="GTA136" s="409"/>
      <c r="GTB136" s="409"/>
      <c r="GTC136" s="409"/>
      <c r="GTD136" s="409"/>
      <c r="GTE136" s="409"/>
      <c r="GTF136" s="409"/>
      <c r="GTG136" s="409"/>
      <c r="GTH136" s="409"/>
      <c r="GTI136" s="409"/>
      <c r="GTJ136" s="409"/>
      <c r="GTK136" s="409"/>
      <c r="GTL136" s="409"/>
      <c r="GTM136" s="409"/>
      <c r="GTN136" s="409"/>
      <c r="GTO136" s="409"/>
      <c r="GTP136" s="409"/>
      <c r="GTQ136" s="409"/>
      <c r="GTR136" s="409"/>
      <c r="GTS136" s="409"/>
      <c r="GTT136" s="409"/>
      <c r="GTU136" s="409"/>
      <c r="GTV136" s="409"/>
      <c r="GTW136" s="409"/>
      <c r="GTX136" s="409"/>
      <c r="GTY136" s="409"/>
      <c r="GTZ136" s="409"/>
      <c r="GUA136" s="409"/>
      <c r="GUB136" s="409"/>
      <c r="GUC136" s="409"/>
      <c r="GUD136" s="409"/>
      <c r="GUE136" s="409"/>
      <c r="GUF136" s="409"/>
      <c r="GUG136" s="409"/>
      <c r="GUH136" s="409"/>
      <c r="GUI136" s="409"/>
      <c r="GUJ136" s="409"/>
      <c r="GUK136" s="409"/>
      <c r="GUL136" s="409"/>
      <c r="GUM136" s="409"/>
      <c r="GUN136" s="409"/>
      <c r="GUO136" s="409"/>
      <c r="GUP136" s="409"/>
      <c r="GUQ136" s="409"/>
      <c r="GUR136" s="409"/>
      <c r="GUS136" s="409"/>
      <c r="GUT136" s="409"/>
      <c r="GUU136" s="409"/>
      <c r="GUV136" s="409"/>
      <c r="GUW136" s="409"/>
      <c r="GUX136" s="409"/>
      <c r="GUY136" s="409"/>
      <c r="GUZ136" s="409"/>
      <c r="GVA136" s="409"/>
      <c r="GVB136" s="409"/>
      <c r="GVC136" s="409"/>
      <c r="GVD136" s="409"/>
      <c r="GVE136" s="409"/>
      <c r="GVF136" s="409"/>
      <c r="GVG136" s="409"/>
      <c r="GVH136" s="409"/>
      <c r="GVI136" s="409"/>
      <c r="GVJ136" s="409"/>
      <c r="GVK136" s="409"/>
      <c r="GVL136" s="409"/>
      <c r="GVM136" s="409"/>
      <c r="GVN136" s="409"/>
      <c r="GVO136" s="409"/>
      <c r="GVP136" s="409"/>
      <c r="GVQ136" s="409"/>
      <c r="GVR136" s="409"/>
      <c r="GVS136" s="409"/>
      <c r="GVT136" s="409"/>
      <c r="GVU136" s="409"/>
      <c r="GVV136" s="409"/>
      <c r="GVW136" s="409"/>
      <c r="GVX136" s="409"/>
      <c r="GVY136" s="409"/>
      <c r="GVZ136" s="409"/>
      <c r="GWA136" s="409"/>
      <c r="GWB136" s="409"/>
      <c r="GWC136" s="409"/>
      <c r="GWD136" s="409"/>
      <c r="GWE136" s="409"/>
      <c r="GWF136" s="409"/>
      <c r="GWG136" s="409"/>
      <c r="GWH136" s="409"/>
      <c r="GWI136" s="409"/>
      <c r="GWJ136" s="409"/>
      <c r="GWK136" s="409"/>
      <c r="GWL136" s="409"/>
      <c r="GWM136" s="409"/>
      <c r="GWN136" s="409"/>
      <c r="GWO136" s="409"/>
      <c r="GWP136" s="409"/>
      <c r="GWQ136" s="409"/>
      <c r="GWR136" s="409"/>
      <c r="GWS136" s="409"/>
      <c r="GWT136" s="409"/>
      <c r="GWU136" s="409"/>
      <c r="GWV136" s="409"/>
      <c r="GWW136" s="409"/>
      <c r="GWX136" s="409"/>
      <c r="GWY136" s="409"/>
      <c r="GWZ136" s="409"/>
      <c r="GXA136" s="409"/>
      <c r="GXB136" s="409"/>
      <c r="GXC136" s="409"/>
      <c r="GXD136" s="409"/>
      <c r="GXE136" s="409"/>
      <c r="GXF136" s="409"/>
      <c r="GXG136" s="409"/>
      <c r="GXH136" s="409"/>
      <c r="GXI136" s="409"/>
      <c r="GXJ136" s="409"/>
      <c r="GXK136" s="409"/>
      <c r="GXL136" s="409"/>
      <c r="GXM136" s="409"/>
      <c r="GXN136" s="409"/>
      <c r="GXO136" s="409"/>
      <c r="GXP136" s="409"/>
      <c r="GXQ136" s="409"/>
      <c r="GXR136" s="409"/>
      <c r="GXS136" s="409"/>
      <c r="GXT136" s="409"/>
      <c r="GXU136" s="409"/>
      <c r="GXV136" s="409"/>
      <c r="GXW136" s="409"/>
      <c r="GXX136" s="409"/>
      <c r="GXY136" s="409"/>
      <c r="GXZ136" s="409"/>
      <c r="GYA136" s="409"/>
      <c r="GYB136" s="409"/>
      <c r="GYC136" s="409"/>
      <c r="GYD136" s="409"/>
      <c r="GYE136" s="409"/>
      <c r="GYF136" s="409"/>
      <c r="GYG136" s="409"/>
      <c r="GYH136" s="409"/>
      <c r="GYI136" s="409"/>
      <c r="GYJ136" s="409"/>
      <c r="GYK136" s="409"/>
      <c r="GYL136" s="409"/>
      <c r="GYM136" s="409"/>
      <c r="GYN136" s="409"/>
      <c r="GYO136" s="409"/>
      <c r="GYP136" s="409"/>
      <c r="GYQ136" s="409"/>
      <c r="GYR136" s="409"/>
      <c r="GYS136" s="409"/>
      <c r="GYT136" s="409"/>
      <c r="GYU136" s="409"/>
      <c r="GYV136" s="409"/>
      <c r="GYW136" s="409"/>
      <c r="GYX136" s="409"/>
      <c r="GYY136" s="409"/>
      <c r="GYZ136" s="409"/>
      <c r="GZA136" s="409"/>
      <c r="GZB136" s="409"/>
      <c r="GZC136" s="409"/>
      <c r="GZD136" s="409"/>
      <c r="GZE136" s="409"/>
      <c r="GZF136" s="409"/>
      <c r="GZG136" s="409"/>
      <c r="GZH136" s="409"/>
      <c r="GZI136" s="409"/>
      <c r="GZJ136" s="409"/>
      <c r="GZK136" s="409"/>
      <c r="GZL136" s="409"/>
      <c r="GZM136" s="409"/>
      <c r="GZN136" s="409"/>
      <c r="GZO136" s="409"/>
      <c r="GZP136" s="409"/>
      <c r="GZQ136" s="409"/>
      <c r="GZR136" s="409"/>
      <c r="GZS136" s="409"/>
      <c r="GZT136" s="409"/>
      <c r="GZU136" s="409"/>
      <c r="GZV136" s="409"/>
      <c r="GZW136" s="409"/>
      <c r="GZX136" s="409"/>
      <c r="GZY136" s="409"/>
      <c r="GZZ136" s="409"/>
      <c r="HAA136" s="409"/>
      <c r="HAB136" s="409"/>
      <c r="HAC136" s="409"/>
      <c r="HAD136" s="409"/>
      <c r="HAE136" s="409"/>
      <c r="HAF136" s="409"/>
      <c r="HAG136" s="409"/>
      <c r="HAH136" s="409"/>
      <c r="HAI136" s="409"/>
      <c r="HAJ136" s="409"/>
      <c r="HAK136" s="409"/>
      <c r="HAL136" s="409"/>
      <c r="HAM136" s="409"/>
      <c r="HAN136" s="409"/>
      <c r="HAO136" s="409"/>
      <c r="HAP136" s="409"/>
      <c r="HAQ136" s="409"/>
      <c r="HAR136" s="409"/>
      <c r="HAS136" s="409"/>
      <c r="HAT136" s="409"/>
      <c r="HAU136" s="409"/>
      <c r="HAV136" s="409"/>
      <c r="HAW136" s="409"/>
      <c r="HAX136" s="409"/>
      <c r="HAY136" s="409"/>
      <c r="HAZ136" s="409"/>
      <c r="HBA136" s="409"/>
      <c r="HBB136" s="409"/>
      <c r="HBC136" s="409"/>
      <c r="HBD136" s="409"/>
      <c r="HBE136" s="409"/>
      <c r="HBF136" s="409"/>
      <c r="HBG136" s="409"/>
      <c r="HBH136" s="409"/>
      <c r="HBI136" s="409"/>
      <c r="HBJ136" s="409"/>
      <c r="HBK136" s="409"/>
      <c r="HBL136" s="409"/>
      <c r="HBM136" s="409"/>
      <c r="HBN136" s="409"/>
      <c r="HBO136" s="409"/>
      <c r="HBP136" s="409"/>
      <c r="HBQ136" s="409"/>
      <c r="HBR136" s="409"/>
      <c r="HBS136" s="409"/>
      <c r="HBT136" s="409"/>
      <c r="HBU136" s="409"/>
      <c r="HBV136" s="409"/>
      <c r="HBW136" s="409"/>
      <c r="HBX136" s="409"/>
      <c r="HBY136" s="409"/>
      <c r="HBZ136" s="409"/>
      <c r="HCA136" s="409"/>
      <c r="HCB136" s="409"/>
      <c r="HCC136" s="409"/>
      <c r="HCD136" s="409"/>
      <c r="HCE136" s="409"/>
      <c r="HCF136" s="409"/>
      <c r="HCG136" s="409"/>
      <c r="HCH136" s="409"/>
      <c r="HCI136" s="409"/>
      <c r="HCJ136" s="409"/>
      <c r="HCK136" s="409"/>
      <c r="HCL136" s="409"/>
      <c r="HCM136" s="409"/>
      <c r="HCN136" s="409"/>
      <c r="HCO136" s="409"/>
      <c r="HCP136" s="409"/>
      <c r="HCQ136" s="409"/>
      <c r="HCR136" s="409"/>
      <c r="HCS136" s="409"/>
      <c r="HCT136" s="409"/>
      <c r="HCU136" s="409"/>
      <c r="HCV136" s="409"/>
      <c r="HCW136" s="409"/>
      <c r="HCX136" s="409"/>
      <c r="HCY136" s="409"/>
      <c r="HCZ136" s="409"/>
      <c r="HDA136" s="409"/>
      <c r="HDB136" s="409"/>
      <c r="HDC136" s="409"/>
      <c r="HDD136" s="409"/>
      <c r="HDE136" s="409"/>
      <c r="HDF136" s="409"/>
      <c r="HDG136" s="409"/>
      <c r="HDH136" s="409"/>
      <c r="HDI136" s="409"/>
      <c r="HDJ136" s="409"/>
      <c r="HDK136" s="409"/>
      <c r="HDL136" s="409"/>
      <c r="HDM136" s="409"/>
      <c r="HDN136" s="409"/>
      <c r="HDO136" s="409"/>
      <c r="HDP136" s="409"/>
      <c r="HDQ136" s="409"/>
      <c r="HDR136" s="409"/>
      <c r="HDS136" s="409"/>
      <c r="HDT136" s="409"/>
      <c r="HDU136" s="409"/>
      <c r="HDV136" s="409"/>
      <c r="HDW136" s="409"/>
      <c r="HDX136" s="409"/>
      <c r="HDY136" s="409"/>
      <c r="HDZ136" s="409"/>
      <c r="HEA136" s="409"/>
      <c r="HEB136" s="409"/>
      <c r="HEC136" s="409"/>
      <c r="HED136" s="409"/>
      <c r="HEE136" s="409"/>
      <c r="HEF136" s="409"/>
      <c r="HEG136" s="409"/>
      <c r="HEH136" s="409"/>
      <c r="HEI136" s="409"/>
      <c r="HEJ136" s="409"/>
      <c r="HEK136" s="409"/>
      <c r="HEL136" s="409"/>
      <c r="HEM136" s="409"/>
      <c r="HEN136" s="409"/>
      <c r="HEO136" s="409"/>
      <c r="HEP136" s="409"/>
      <c r="HEQ136" s="409"/>
      <c r="HER136" s="409"/>
      <c r="HES136" s="409"/>
      <c r="HET136" s="409"/>
      <c r="HEU136" s="409"/>
      <c r="HEV136" s="409"/>
      <c r="HEW136" s="409"/>
      <c r="HEX136" s="409"/>
      <c r="HEY136" s="409"/>
      <c r="HEZ136" s="409"/>
      <c r="HFA136" s="409"/>
      <c r="HFB136" s="409"/>
      <c r="HFC136" s="409"/>
      <c r="HFD136" s="409"/>
      <c r="HFE136" s="409"/>
      <c r="HFF136" s="409"/>
      <c r="HFG136" s="409"/>
      <c r="HFH136" s="409"/>
      <c r="HFI136" s="409"/>
      <c r="HFJ136" s="409"/>
      <c r="HFK136" s="409"/>
      <c r="HFL136" s="409"/>
      <c r="HFM136" s="409"/>
      <c r="HFN136" s="409"/>
      <c r="HFO136" s="409"/>
      <c r="HFP136" s="409"/>
      <c r="HFQ136" s="409"/>
      <c r="HFR136" s="409"/>
      <c r="HFS136" s="409"/>
      <c r="HFT136" s="409"/>
      <c r="HFU136" s="409"/>
      <c r="HFV136" s="409"/>
      <c r="HFW136" s="409"/>
      <c r="HFX136" s="409"/>
      <c r="HFY136" s="409"/>
      <c r="HFZ136" s="409"/>
      <c r="HGA136" s="409"/>
      <c r="HGB136" s="409"/>
      <c r="HGC136" s="409"/>
      <c r="HGD136" s="409"/>
      <c r="HGE136" s="409"/>
      <c r="HGF136" s="409"/>
      <c r="HGG136" s="409"/>
      <c r="HGH136" s="409"/>
      <c r="HGI136" s="409"/>
      <c r="HGJ136" s="409"/>
      <c r="HGK136" s="409"/>
      <c r="HGL136" s="409"/>
      <c r="HGM136" s="409"/>
      <c r="HGN136" s="409"/>
      <c r="HGO136" s="409"/>
      <c r="HGP136" s="409"/>
      <c r="HGQ136" s="409"/>
      <c r="HGR136" s="409"/>
      <c r="HGS136" s="409"/>
      <c r="HGT136" s="409"/>
      <c r="HGU136" s="409"/>
      <c r="HGV136" s="409"/>
      <c r="HGW136" s="409"/>
      <c r="HGX136" s="409"/>
      <c r="HGY136" s="409"/>
      <c r="HGZ136" s="409"/>
      <c r="HHA136" s="409"/>
      <c r="HHB136" s="409"/>
      <c r="HHC136" s="409"/>
      <c r="HHD136" s="409"/>
      <c r="HHE136" s="409"/>
      <c r="HHF136" s="409"/>
      <c r="HHG136" s="409"/>
      <c r="HHH136" s="409"/>
      <c r="HHI136" s="409"/>
      <c r="HHJ136" s="409"/>
      <c r="HHK136" s="409"/>
      <c r="HHL136" s="409"/>
      <c r="HHM136" s="409"/>
      <c r="HHN136" s="409"/>
      <c r="HHO136" s="409"/>
      <c r="HHP136" s="409"/>
      <c r="HHQ136" s="409"/>
      <c r="HHR136" s="409"/>
      <c r="HHS136" s="409"/>
      <c r="HHT136" s="409"/>
      <c r="HHU136" s="409"/>
      <c r="HHV136" s="409"/>
      <c r="HHW136" s="409"/>
      <c r="HHX136" s="409"/>
      <c r="HHY136" s="409"/>
      <c r="HHZ136" s="409"/>
      <c r="HIA136" s="409"/>
      <c r="HIB136" s="409"/>
      <c r="HIC136" s="409"/>
      <c r="HID136" s="409"/>
      <c r="HIE136" s="409"/>
      <c r="HIF136" s="409"/>
      <c r="HIG136" s="409"/>
      <c r="HIH136" s="409"/>
      <c r="HII136" s="409"/>
      <c r="HIJ136" s="409"/>
      <c r="HIK136" s="409"/>
      <c r="HIL136" s="409"/>
      <c r="HIM136" s="409"/>
      <c r="HIN136" s="409"/>
      <c r="HIO136" s="409"/>
      <c r="HIP136" s="409"/>
      <c r="HIQ136" s="409"/>
      <c r="HIR136" s="409"/>
      <c r="HIS136" s="409"/>
      <c r="HIT136" s="409"/>
      <c r="HIU136" s="409"/>
      <c r="HIV136" s="409"/>
      <c r="HIW136" s="409"/>
      <c r="HIX136" s="409"/>
      <c r="HIY136" s="409"/>
      <c r="HIZ136" s="409"/>
      <c r="HJA136" s="409"/>
      <c r="HJB136" s="409"/>
      <c r="HJC136" s="409"/>
      <c r="HJD136" s="409"/>
      <c r="HJE136" s="409"/>
      <c r="HJF136" s="409"/>
      <c r="HJG136" s="409"/>
      <c r="HJH136" s="409"/>
      <c r="HJI136" s="409"/>
      <c r="HJJ136" s="409"/>
      <c r="HJK136" s="409"/>
      <c r="HJL136" s="409"/>
      <c r="HJM136" s="409"/>
      <c r="HJN136" s="409"/>
      <c r="HJO136" s="409"/>
      <c r="HJP136" s="409"/>
      <c r="HJQ136" s="409"/>
      <c r="HJR136" s="409"/>
      <c r="HJS136" s="409"/>
      <c r="HJT136" s="409"/>
      <c r="HJU136" s="409"/>
      <c r="HJV136" s="409"/>
      <c r="HJW136" s="409"/>
      <c r="HJX136" s="409"/>
      <c r="HJY136" s="409"/>
      <c r="HJZ136" s="409"/>
      <c r="HKA136" s="409"/>
      <c r="HKB136" s="409"/>
      <c r="HKC136" s="409"/>
      <c r="HKD136" s="409"/>
      <c r="HKE136" s="409"/>
      <c r="HKF136" s="409"/>
      <c r="HKG136" s="409"/>
      <c r="HKH136" s="409"/>
      <c r="HKI136" s="409"/>
      <c r="HKJ136" s="409"/>
      <c r="HKK136" s="409"/>
      <c r="HKL136" s="409"/>
      <c r="HKM136" s="409"/>
      <c r="HKN136" s="409"/>
      <c r="HKO136" s="409"/>
      <c r="HKP136" s="409"/>
      <c r="HKQ136" s="409"/>
      <c r="HKR136" s="409"/>
      <c r="HKS136" s="409"/>
      <c r="HKT136" s="409"/>
      <c r="HKU136" s="409"/>
      <c r="HKV136" s="409"/>
      <c r="HKW136" s="409"/>
      <c r="HKX136" s="409"/>
      <c r="HKY136" s="409"/>
      <c r="HKZ136" s="409"/>
      <c r="HLA136" s="409"/>
      <c r="HLB136" s="409"/>
      <c r="HLC136" s="409"/>
      <c r="HLD136" s="409"/>
      <c r="HLE136" s="409"/>
      <c r="HLF136" s="409"/>
      <c r="HLG136" s="409"/>
      <c r="HLH136" s="409"/>
      <c r="HLI136" s="409"/>
      <c r="HLJ136" s="409"/>
      <c r="HLK136" s="409"/>
      <c r="HLL136" s="409"/>
      <c r="HLM136" s="409"/>
      <c r="HLN136" s="409"/>
      <c r="HLO136" s="409"/>
      <c r="HLP136" s="409"/>
      <c r="HLQ136" s="409"/>
      <c r="HLR136" s="409"/>
      <c r="HLS136" s="409"/>
      <c r="HLT136" s="409"/>
      <c r="HLU136" s="409"/>
      <c r="HLV136" s="409"/>
      <c r="HLW136" s="409"/>
      <c r="HLX136" s="409"/>
      <c r="HLY136" s="409"/>
      <c r="HLZ136" s="409"/>
      <c r="HMA136" s="409"/>
      <c r="HMB136" s="409"/>
      <c r="HMC136" s="409"/>
      <c r="HMD136" s="409"/>
      <c r="HME136" s="409"/>
      <c r="HMF136" s="409"/>
      <c r="HMG136" s="409"/>
      <c r="HMH136" s="409"/>
      <c r="HMI136" s="409"/>
      <c r="HMJ136" s="409"/>
      <c r="HMK136" s="409"/>
      <c r="HML136" s="409"/>
      <c r="HMM136" s="409"/>
      <c r="HMN136" s="409"/>
      <c r="HMO136" s="409"/>
      <c r="HMP136" s="409"/>
      <c r="HMQ136" s="409"/>
      <c r="HMR136" s="409"/>
      <c r="HMS136" s="409"/>
      <c r="HMT136" s="409"/>
      <c r="HMU136" s="409"/>
      <c r="HMV136" s="409"/>
      <c r="HMW136" s="409"/>
      <c r="HMX136" s="409"/>
      <c r="HMY136" s="409"/>
      <c r="HMZ136" s="409"/>
      <c r="HNA136" s="409"/>
      <c r="HNB136" s="409"/>
      <c r="HNC136" s="409"/>
      <c r="HND136" s="409"/>
      <c r="HNE136" s="409"/>
      <c r="HNF136" s="409"/>
      <c r="HNG136" s="409"/>
      <c r="HNH136" s="409"/>
      <c r="HNI136" s="409"/>
      <c r="HNJ136" s="409"/>
      <c r="HNK136" s="409"/>
      <c r="HNL136" s="409"/>
      <c r="HNM136" s="409"/>
      <c r="HNN136" s="409"/>
      <c r="HNO136" s="409"/>
      <c r="HNP136" s="409"/>
      <c r="HNQ136" s="409"/>
      <c r="HNR136" s="409"/>
      <c r="HNS136" s="409"/>
      <c r="HNT136" s="409"/>
      <c r="HNU136" s="409"/>
      <c r="HNV136" s="409"/>
      <c r="HNW136" s="409"/>
      <c r="HNX136" s="409"/>
      <c r="HNY136" s="409"/>
      <c r="HNZ136" s="409"/>
      <c r="HOA136" s="409"/>
      <c r="HOB136" s="409"/>
      <c r="HOC136" s="409"/>
      <c r="HOD136" s="409"/>
      <c r="HOE136" s="409"/>
      <c r="HOF136" s="409"/>
      <c r="HOG136" s="409"/>
      <c r="HOH136" s="409"/>
      <c r="HOI136" s="409"/>
      <c r="HOJ136" s="409"/>
      <c r="HOK136" s="409"/>
      <c r="HOL136" s="409"/>
      <c r="HOM136" s="409"/>
      <c r="HON136" s="409"/>
      <c r="HOO136" s="409"/>
      <c r="HOP136" s="409"/>
      <c r="HOQ136" s="409"/>
      <c r="HOR136" s="409"/>
      <c r="HOS136" s="409"/>
      <c r="HOT136" s="409"/>
      <c r="HOU136" s="409"/>
      <c r="HOV136" s="409"/>
      <c r="HOW136" s="409"/>
      <c r="HOX136" s="409"/>
      <c r="HOY136" s="409"/>
      <c r="HOZ136" s="409"/>
      <c r="HPA136" s="409"/>
      <c r="HPB136" s="409"/>
      <c r="HPC136" s="409"/>
      <c r="HPD136" s="409"/>
      <c r="HPE136" s="409"/>
      <c r="HPF136" s="409"/>
      <c r="HPG136" s="409"/>
      <c r="HPH136" s="409"/>
      <c r="HPI136" s="409"/>
      <c r="HPJ136" s="409"/>
      <c r="HPK136" s="409"/>
      <c r="HPL136" s="409"/>
      <c r="HPM136" s="409"/>
      <c r="HPN136" s="409"/>
      <c r="HPO136" s="409"/>
      <c r="HPP136" s="409"/>
      <c r="HPQ136" s="409"/>
      <c r="HPR136" s="409"/>
      <c r="HPS136" s="409"/>
      <c r="HPT136" s="409"/>
      <c r="HPU136" s="409"/>
      <c r="HPV136" s="409"/>
      <c r="HPW136" s="409"/>
      <c r="HPX136" s="409"/>
      <c r="HPY136" s="409"/>
      <c r="HPZ136" s="409"/>
      <c r="HQA136" s="409"/>
      <c r="HQB136" s="409"/>
      <c r="HQC136" s="409"/>
      <c r="HQD136" s="409"/>
      <c r="HQE136" s="409"/>
      <c r="HQF136" s="409"/>
      <c r="HQG136" s="409"/>
      <c r="HQH136" s="409"/>
      <c r="HQI136" s="409"/>
      <c r="HQJ136" s="409"/>
      <c r="HQK136" s="409"/>
      <c r="HQL136" s="409"/>
      <c r="HQM136" s="409"/>
      <c r="HQN136" s="409"/>
      <c r="HQO136" s="409"/>
      <c r="HQP136" s="409"/>
      <c r="HQQ136" s="409"/>
      <c r="HQR136" s="409"/>
      <c r="HQS136" s="409"/>
      <c r="HQT136" s="409"/>
      <c r="HQU136" s="409"/>
      <c r="HQV136" s="409"/>
      <c r="HQW136" s="409"/>
      <c r="HQX136" s="409"/>
      <c r="HQY136" s="409"/>
      <c r="HQZ136" s="409"/>
      <c r="HRA136" s="409"/>
      <c r="HRB136" s="409"/>
      <c r="HRC136" s="409"/>
      <c r="HRD136" s="409"/>
      <c r="HRE136" s="409"/>
      <c r="HRF136" s="409"/>
      <c r="HRG136" s="409"/>
      <c r="HRH136" s="409"/>
      <c r="HRI136" s="409"/>
      <c r="HRJ136" s="409"/>
      <c r="HRK136" s="409"/>
      <c r="HRL136" s="409"/>
      <c r="HRM136" s="409"/>
      <c r="HRN136" s="409"/>
      <c r="HRO136" s="409"/>
      <c r="HRP136" s="409"/>
      <c r="HRQ136" s="409"/>
      <c r="HRR136" s="409"/>
      <c r="HRS136" s="409"/>
      <c r="HRT136" s="409"/>
      <c r="HRU136" s="409"/>
      <c r="HRV136" s="409"/>
      <c r="HRW136" s="409"/>
      <c r="HRX136" s="409"/>
      <c r="HRY136" s="409"/>
      <c r="HRZ136" s="409"/>
      <c r="HSA136" s="409"/>
      <c r="HSB136" s="409"/>
      <c r="HSC136" s="409"/>
      <c r="HSD136" s="409"/>
      <c r="HSE136" s="409"/>
      <c r="HSF136" s="409"/>
      <c r="HSG136" s="409"/>
      <c r="HSH136" s="409"/>
      <c r="HSI136" s="409"/>
      <c r="HSJ136" s="409"/>
      <c r="HSK136" s="409"/>
      <c r="HSL136" s="409"/>
      <c r="HSM136" s="409"/>
      <c r="HSN136" s="409"/>
      <c r="HSO136" s="409"/>
      <c r="HSP136" s="409"/>
      <c r="HSQ136" s="409"/>
      <c r="HSR136" s="409"/>
      <c r="HSS136" s="409"/>
      <c r="HST136" s="409"/>
      <c r="HSU136" s="409"/>
      <c r="HSV136" s="409"/>
      <c r="HSW136" s="409"/>
      <c r="HSX136" s="409"/>
      <c r="HSY136" s="409"/>
      <c r="HSZ136" s="409"/>
      <c r="HTA136" s="409"/>
      <c r="HTB136" s="409"/>
      <c r="HTC136" s="409"/>
      <c r="HTD136" s="409"/>
      <c r="HTE136" s="409"/>
      <c r="HTF136" s="409"/>
      <c r="HTG136" s="409"/>
      <c r="HTH136" s="409"/>
      <c r="HTI136" s="409"/>
      <c r="HTJ136" s="409"/>
      <c r="HTK136" s="409"/>
      <c r="HTL136" s="409"/>
      <c r="HTM136" s="409"/>
      <c r="HTN136" s="409"/>
      <c r="HTO136" s="409"/>
      <c r="HTP136" s="409"/>
      <c r="HTQ136" s="409"/>
      <c r="HTR136" s="409"/>
      <c r="HTS136" s="409"/>
      <c r="HTT136" s="409"/>
      <c r="HTU136" s="409"/>
      <c r="HTV136" s="409"/>
      <c r="HTW136" s="409"/>
      <c r="HTX136" s="409"/>
      <c r="HTY136" s="409"/>
      <c r="HTZ136" s="409"/>
      <c r="HUA136" s="409"/>
      <c r="HUB136" s="409"/>
      <c r="HUC136" s="409"/>
      <c r="HUD136" s="409"/>
      <c r="HUE136" s="409"/>
      <c r="HUF136" s="409"/>
      <c r="HUG136" s="409"/>
      <c r="HUH136" s="409"/>
      <c r="HUI136" s="409"/>
      <c r="HUJ136" s="409"/>
      <c r="HUK136" s="409"/>
      <c r="HUL136" s="409"/>
      <c r="HUM136" s="409"/>
      <c r="HUN136" s="409"/>
      <c r="HUO136" s="409"/>
      <c r="HUP136" s="409"/>
      <c r="HUQ136" s="409"/>
      <c r="HUR136" s="409"/>
      <c r="HUS136" s="409"/>
      <c r="HUT136" s="409"/>
      <c r="HUU136" s="409"/>
      <c r="HUV136" s="409"/>
      <c r="HUW136" s="409"/>
      <c r="HUX136" s="409"/>
      <c r="HUY136" s="409"/>
      <c r="HUZ136" s="409"/>
      <c r="HVA136" s="409"/>
      <c r="HVB136" s="409"/>
      <c r="HVC136" s="409"/>
      <c r="HVD136" s="409"/>
      <c r="HVE136" s="409"/>
      <c r="HVF136" s="409"/>
      <c r="HVG136" s="409"/>
      <c r="HVH136" s="409"/>
      <c r="HVI136" s="409"/>
      <c r="HVJ136" s="409"/>
      <c r="HVK136" s="409"/>
      <c r="HVL136" s="409"/>
      <c r="HVM136" s="409"/>
      <c r="HVN136" s="409"/>
      <c r="HVO136" s="409"/>
      <c r="HVP136" s="409"/>
      <c r="HVQ136" s="409"/>
      <c r="HVR136" s="409"/>
      <c r="HVS136" s="409"/>
      <c r="HVT136" s="409"/>
      <c r="HVU136" s="409"/>
      <c r="HVV136" s="409"/>
      <c r="HVW136" s="409"/>
      <c r="HVX136" s="409"/>
      <c r="HVY136" s="409"/>
      <c r="HVZ136" s="409"/>
      <c r="HWA136" s="409"/>
      <c r="HWB136" s="409"/>
      <c r="HWC136" s="409"/>
      <c r="HWD136" s="409"/>
      <c r="HWE136" s="409"/>
      <c r="HWF136" s="409"/>
      <c r="HWG136" s="409"/>
      <c r="HWH136" s="409"/>
      <c r="HWI136" s="409"/>
      <c r="HWJ136" s="409"/>
      <c r="HWK136" s="409"/>
      <c r="HWL136" s="409"/>
      <c r="HWM136" s="409"/>
      <c r="HWN136" s="409"/>
      <c r="HWO136" s="409"/>
      <c r="HWP136" s="409"/>
      <c r="HWQ136" s="409"/>
      <c r="HWR136" s="409"/>
      <c r="HWS136" s="409"/>
      <c r="HWT136" s="409"/>
      <c r="HWU136" s="409"/>
      <c r="HWV136" s="409"/>
      <c r="HWW136" s="409"/>
      <c r="HWX136" s="409"/>
      <c r="HWY136" s="409"/>
      <c r="HWZ136" s="409"/>
      <c r="HXA136" s="409"/>
      <c r="HXB136" s="409"/>
      <c r="HXC136" s="409"/>
      <c r="HXD136" s="409"/>
      <c r="HXE136" s="409"/>
      <c r="HXF136" s="409"/>
      <c r="HXG136" s="409"/>
      <c r="HXH136" s="409"/>
      <c r="HXI136" s="409"/>
      <c r="HXJ136" s="409"/>
      <c r="HXK136" s="409"/>
      <c r="HXL136" s="409"/>
      <c r="HXM136" s="409"/>
      <c r="HXN136" s="409"/>
      <c r="HXO136" s="409"/>
      <c r="HXP136" s="409"/>
      <c r="HXQ136" s="409"/>
      <c r="HXR136" s="409"/>
      <c r="HXS136" s="409"/>
      <c r="HXT136" s="409"/>
      <c r="HXU136" s="409"/>
      <c r="HXV136" s="409"/>
      <c r="HXW136" s="409"/>
      <c r="HXX136" s="409"/>
      <c r="HXY136" s="409"/>
      <c r="HXZ136" s="409"/>
      <c r="HYA136" s="409"/>
      <c r="HYB136" s="409"/>
      <c r="HYC136" s="409"/>
      <c r="HYD136" s="409"/>
      <c r="HYE136" s="409"/>
      <c r="HYF136" s="409"/>
      <c r="HYG136" s="409"/>
      <c r="HYH136" s="409"/>
      <c r="HYI136" s="409"/>
      <c r="HYJ136" s="409"/>
      <c r="HYK136" s="409"/>
      <c r="HYL136" s="409"/>
      <c r="HYM136" s="409"/>
      <c r="HYN136" s="409"/>
      <c r="HYO136" s="409"/>
      <c r="HYP136" s="409"/>
      <c r="HYQ136" s="409"/>
      <c r="HYR136" s="409"/>
      <c r="HYS136" s="409"/>
      <c r="HYT136" s="409"/>
      <c r="HYU136" s="409"/>
      <c r="HYV136" s="409"/>
      <c r="HYW136" s="409"/>
      <c r="HYX136" s="409"/>
      <c r="HYY136" s="409"/>
      <c r="HYZ136" s="409"/>
      <c r="HZA136" s="409"/>
      <c r="HZB136" s="409"/>
      <c r="HZC136" s="409"/>
      <c r="HZD136" s="409"/>
      <c r="HZE136" s="409"/>
      <c r="HZF136" s="409"/>
      <c r="HZG136" s="409"/>
      <c r="HZH136" s="409"/>
      <c r="HZI136" s="409"/>
      <c r="HZJ136" s="409"/>
      <c r="HZK136" s="409"/>
      <c r="HZL136" s="409"/>
      <c r="HZM136" s="409"/>
      <c r="HZN136" s="409"/>
      <c r="HZO136" s="409"/>
      <c r="HZP136" s="409"/>
      <c r="HZQ136" s="409"/>
      <c r="HZR136" s="409"/>
      <c r="HZS136" s="409"/>
      <c r="HZT136" s="409"/>
      <c r="HZU136" s="409"/>
      <c r="HZV136" s="409"/>
      <c r="HZW136" s="409"/>
      <c r="HZX136" s="409"/>
      <c r="HZY136" s="409"/>
      <c r="HZZ136" s="409"/>
      <c r="IAA136" s="409"/>
      <c r="IAB136" s="409"/>
      <c r="IAC136" s="409"/>
      <c r="IAD136" s="409"/>
      <c r="IAE136" s="409"/>
      <c r="IAF136" s="409"/>
      <c r="IAG136" s="409"/>
      <c r="IAH136" s="409"/>
      <c r="IAI136" s="409"/>
      <c r="IAJ136" s="409"/>
      <c r="IAK136" s="409"/>
      <c r="IAL136" s="409"/>
      <c r="IAM136" s="409"/>
      <c r="IAN136" s="409"/>
      <c r="IAO136" s="409"/>
      <c r="IAP136" s="409"/>
      <c r="IAQ136" s="409"/>
      <c r="IAR136" s="409"/>
      <c r="IAS136" s="409"/>
      <c r="IAT136" s="409"/>
      <c r="IAU136" s="409"/>
      <c r="IAV136" s="409"/>
      <c r="IAW136" s="409"/>
      <c r="IAX136" s="409"/>
      <c r="IAY136" s="409"/>
      <c r="IAZ136" s="409"/>
      <c r="IBA136" s="409"/>
      <c r="IBB136" s="409"/>
      <c r="IBC136" s="409"/>
      <c r="IBD136" s="409"/>
      <c r="IBE136" s="409"/>
      <c r="IBF136" s="409"/>
      <c r="IBG136" s="409"/>
      <c r="IBH136" s="409"/>
      <c r="IBI136" s="409"/>
      <c r="IBJ136" s="409"/>
      <c r="IBK136" s="409"/>
      <c r="IBL136" s="409"/>
      <c r="IBM136" s="409"/>
      <c r="IBN136" s="409"/>
      <c r="IBO136" s="409"/>
      <c r="IBP136" s="409"/>
      <c r="IBQ136" s="409"/>
      <c r="IBR136" s="409"/>
      <c r="IBS136" s="409"/>
      <c r="IBT136" s="409"/>
      <c r="IBU136" s="409"/>
      <c r="IBV136" s="409"/>
      <c r="IBW136" s="409"/>
      <c r="IBX136" s="409"/>
      <c r="IBY136" s="409"/>
      <c r="IBZ136" s="409"/>
      <c r="ICA136" s="409"/>
      <c r="ICB136" s="409"/>
      <c r="ICC136" s="409"/>
      <c r="ICD136" s="409"/>
      <c r="ICE136" s="409"/>
      <c r="ICF136" s="409"/>
      <c r="ICG136" s="409"/>
      <c r="ICH136" s="409"/>
      <c r="ICI136" s="409"/>
      <c r="ICJ136" s="409"/>
      <c r="ICK136" s="409"/>
      <c r="ICL136" s="409"/>
      <c r="ICM136" s="409"/>
      <c r="ICN136" s="409"/>
      <c r="ICO136" s="409"/>
      <c r="ICP136" s="409"/>
      <c r="ICQ136" s="409"/>
      <c r="ICR136" s="409"/>
      <c r="ICS136" s="409"/>
      <c r="ICT136" s="409"/>
      <c r="ICU136" s="409"/>
      <c r="ICV136" s="409"/>
      <c r="ICW136" s="409"/>
      <c r="ICX136" s="409"/>
      <c r="ICY136" s="409"/>
      <c r="ICZ136" s="409"/>
      <c r="IDA136" s="409"/>
      <c r="IDB136" s="409"/>
      <c r="IDC136" s="409"/>
      <c r="IDD136" s="409"/>
      <c r="IDE136" s="409"/>
      <c r="IDF136" s="409"/>
      <c r="IDG136" s="409"/>
      <c r="IDH136" s="409"/>
      <c r="IDI136" s="409"/>
      <c r="IDJ136" s="409"/>
      <c r="IDK136" s="409"/>
      <c r="IDL136" s="409"/>
      <c r="IDM136" s="409"/>
      <c r="IDN136" s="409"/>
      <c r="IDO136" s="409"/>
      <c r="IDP136" s="409"/>
      <c r="IDQ136" s="409"/>
      <c r="IDR136" s="409"/>
      <c r="IDS136" s="409"/>
      <c r="IDT136" s="409"/>
      <c r="IDU136" s="409"/>
      <c r="IDV136" s="409"/>
      <c r="IDW136" s="409"/>
      <c r="IDX136" s="409"/>
      <c r="IDY136" s="409"/>
      <c r="IDZ136" s="409"/>
      <c r="IEA136" s="409"/>
      <c r="IEB136" s="409"/>
      <c r="IEC136" s="409"/>
      <c r="IED136" s="409"/>
      <c r="IEE136" s="409"/>
      <c r="IEF136" s="409"/>
      <c r="IEG136" s="409"/>
      <c r="IEH136" s="409"/>
      <c r="IEI136" s="409"/>
      <c r="IEJ136" s="409"/>
      <c r="IEK136" s="409"/>
      <c r="IEL136" s="409"/>
      <c r="IEM136" s="409"/>
      <c r="IEN136" s="409"/>
      <c r="IEO136" s="409"/>
      <c r="IEP136" s="409"/>
      <c r="IEQ136" s="409"/>
      <c r="IER136" s="409"/>
      <c r="IES136" s="409"/>
      <c r="IET136" s="409"/>
      <c r="IEU136" s="409"/>
      <c r="IEV136" s="409"/>
      <c r="IEW136" s="409"/>
      <c r="IEX136" s="409"/>
      <c r="IEY136" s="409"/>
      <c r="IEZ136" s="409"/>
      <c r="IFA136" s="409"/>
      <c r="IFB136" s="409"/>
      <c r="IFC136" s="409"/>
      <c r="IFD136" s="409"/>
      <c r="IFE136" s="409"/>
      <c r="IFF136" s="409"/>
      <c r="IFG136" s="409"/>
      <c r="IFH136" s="409"/>
      <c r="IFI136" s="409"/>
      <c r="IFJ136" s="409"/>
      <c r="IFK136" s="409"/>
      <c r="IFL136" s="409"/>
      <c r="IFM136" s="409"/>
      <c r="IFN136" s="409"/>
      <c r="IFO136" s="409"/>
      <c r="IFP136" s="409"/>
      <c r="IFQ136" s="409"/>
      <c r="IFR136" s="409"/>
      <c r="IFS136" s="409"/>
      <c r="IFT136" s="409"/>
      <c r="IFU136" s="409"/>
      <c r="IFV136" s="409"/>
      <c r="IFW136" s="409"/>
      <c r="IFX136" s="409"/>
      <c r="IFY136" s="409"/>
      <c r="IFZ136" s="409"/>
      <c r="IGA136" s="409"/>
      <c r="IGB136" s="409"/>
      <c r="IGC136" s="409"/>
      <c r="IGD136" s="409"/>
      <c r="IGE136" s="409"/>
      <c r="IGF136" s="409"/>
      <c r="IGG136" s="409"/>
      <c r="IGH136" s="409"/>
      <c r="IGI136" s="409"/>
      <c r="IGJ136" s="409"/>
      <c r="IGK136" s="409"/>
      <c r="IGL136" s="409"/>
      <c r="IGM136" s="409"/>
      <c r="IGN136" s="409"/>
      <c r="IGO136" s="409"/>
      <c r="IGP136" s="409"/>
      <c r="IGQ136" s="409"/>
      <c r="IGR136" s="409"/>
      <c r="IGS136" s="409"/>
      <c r="IGT136" s="409"/>
      <c r="IGU136" s="409"/>
      <c r="IGV136" s="409"/>
      <c r="IGW136" s="409"/>
      <c r="IGX136" s="409"/>
      <c r="IGY136" s="409"/>
      <c r="IGZ136" s="409"/>
      <c r="IHA136" s="409"/>
      <c r="IHB136" s="409"/>
      <c r="IHC136" s="409"/>
      <c r="IHD136" s="409"/>
      <c r="IHE136" s="409"/>
      <c r="IHF136" s="409"/>
      <c r="IHG136" s="409"/>
      <c r="IHH136" s="409"/>
      <c r="IHI136" s="409"/>
      <c r="IHJ136" s="409"/>
      <c r="IHK136" s="409"/>
      <c r="IHL136" s="409"/>
      <c r="IHM136" s="409"/>
      <c r="IHN136" s="409"/>
      <c r="IHO136" s="409"/>
      <c r="IHP136" s="409"/>
      <c r="IHQ136" s="409"/>
      <c r="IHR136" s="409"/>
      <c r="IHS136" s="409"/>
      <c r="IHT136" s="409"/>
      <c r="IHU136" s="409"/>
      <c r="IHV136" s="409"/>
      <c r="IHW136" s="409"/>
      <c r="IHX136" s="409"/>
      <c r="IHY136" s="409"/>
      <c r="IHZ136" s="409"/>
      <c r="IIA136" s="409"/>
      <c r="IIB136" s="409"/>
      <c r="IIC136" s="409"/>
      <c r="IID136" s="409"/>
      <c r="IIE136" s="409"/>
      <c r="IIF136" s="409"/>
      <c r="IIG136" s="409"/>
      <c r="IIH136" s="409"/>
      <c r="III136" s="409"/>
      <c r="IIJ136" s="409"/>
      <c r="IIK136" s="409"/>
      <c r="IIL136" s="409"/>
      <c r="IIM136" s="409"/>
      <c r="IIN136" s="409"/>
      <c r="IIO136" s="409"/>
      <c r="IIP136" s="409"/>
      <c r="IIQ136" s="409"/>
      <c r="IIR136" s="409"/>
      <c r="IIS136" s="409"/>
      <c r="IIT136" s="409"/>
      <c r="IIU136" s="409"/>
      <c r="IIV136" s="409"/>
      <c r="IIW136" s="409"/>
      <c r="IIX136" s="409"/>
      <c r="IIY136" s="409"/>
      <c r="IIZ136" s="409"/>
      <c r="IJA136" s="409"/>
      <c r="IJB136" s="409"/>
      <c r="IJC136" s="409"/>
      <c r="IJD136" s="409"/>
      <c r="IJE136" s="409"/>
      <c r="IJF136" s="409"/>
      <c r="IJG136" s="409"/>
      <c r="IJH136" s="409"/>
      <c r="IJI136" s="409"/>
      <c r="IJJ136" s="409"/>
      <c r="IJK136" s="409"/>
      <c r="IJL136" s="409"/>
      <c r="IJM136" s="409"/>
      <c r="IJN136" s="409"/>
      <c r="IJO136" s="409"/>
      <c r="IJP136" s="409"/>
      <c r="IJQ136" s="409"/>
      <c r="IJR136" s="409"/>
      <c r="IJS136" s="409"/>
      <c r="IJT136" s="409"/>
      <c r="IJU136" s="409"/>
      <c r="IJV136" s="409"/>
      <c r="IJW136" s="409"/>
      <c r="IJX136" s="409"/>
      <c r="IJY136" s="409"/>
      <c r="IJZ136" s="409"/>
      <c r="IKA136" s="409"/>
      <c r="IKB136" s="409"/>
      <c r="IKC136" s="409"/>
      <c r="IKD136" s="409"/>
      <c r="IKE136" s="409"/>
      <c r="IKF136" s="409"/>
      <c r="IKG136" s="409"/>
      <c r="IKH136" s="409"/>
      <c r="IKI136" s="409"/>
      <c r="IKJ136" s="409"/>
      <c r="IKK136" s="409"/>
      <c r="IKL136" s="409"/>
      <c r="IKM136" s="409"/>
      <c r="IKN136" s="409"/>
      <c r="IKO136" s="409"/>
      <c r="IKP136" s="409"/>
      <c r="IKQ136" s="409"/>
      <c r="IKR136" s="409"/>
      <c r="IKS136" s="409"/>
      <c r="IKT136" s="409"/>
      <c r="IKU136" s="409"/>
      <c r="IKV136" s="409"/>
      <c r="IKW136" s="409"/>
      <c r="IKX136" s="409"/>
      <c r="IKY136" s="409"/>
      <c r="IKZ136" s="409"/>
      <c r="ILA136" s="409"/>
      <c r="ILB136" s="409"/>
      <c r="ILC136" s="409"/>
      <c r="ILD136" s="409"/>
      <c r="ILE136" s="409"/>
      <c r="ILF136" s="409"/>
      <c r="ILG136" s="409"/>
      <c r="ILH136" s="409"/>
      <c r="ILI136" s="409"/>
      <c r="ILJ136" s="409"/>
      <c r="ILK136" s="409"/>
      <c r="ILL136" s="409"/>
      <c r="ILM136" s="409"/>
      <c r="ILN136" s="409"/>
      <c r="ILO136" s="409"/>
      <c r="ILP136" s="409"/>
      <c r="ILQ136" s="409"/>
      <c r="ILR136" s="409"/>
      <c r="ILS136" s="409"/>
      <c r="ILT136" s="409"/>
      <c r="ILU136" s="409"/>
      <c r="ILV136" s="409"/>
      <c r="ILW136" s="409"/>
      <c r="ILX136" s="409"/>
      <c r="ILY136" s="409"/>
      <c r="ILZ136" s="409"/>
      <c r="IMA136" s="409"/>
      <c r="IMB136" s="409"/>
      <c r="IMC136" s="409"/>
      <c r="IMD136" s="409"/>
      <c r="IME136" s="409"/>
      <c r="IMF136" s="409"/>
      <c r="IMG136" s="409"/>
      <c r="IMH136" s="409"/>
      <c r="IMI136" s="409"/>
      <c r="IMJ136" s="409"/>
      <c r="IMK136" s="409"/>
      <c r="IML136" s="409"/>
      <c r="IMM136" s="409"/>
      <c r="IMN136" s="409"/>
      <c r="IMO136" s="409"/>
      <c r="IMP136" s="409"/>
      <c r="IMQ136" s="409"/>
      <c r="IMR136" s="409"/>
      <c r="IMS136" s="409"/>
      <c r="IMT136" s="409"/>
      <c r="IMU136" s="409"/>
      <c r="IMV136" s="409"/>
      <c r="IMW136" s="409"/>
      <c r="IMX136" s="409"/>
      <c r="IMY136" s="409"/>
      <c r="IMZ136" s="409"/>
      <c r="INA136" s="409"/>
      <c r="INB136" s="409"/>
      <c r="INC136" s="409"/>
      <c r="IND136" s="409"/>
      <c r="INE136" s="409"/>
      <c r="INF136" s="409"/>
      <c r="ING136" s="409"/>
      <c r="INH136" s="409"/>
      <c r="INI136" s="409"/>
      <c r="INJ136" s="409"/>
      <c r="INK136" s="409"/>
      <c r="INL136" s="409"/>
      <c r="INM136" s="409"/>
      <c r="INN136" s="409"/>
      <c r="INO136" s="409"/>
      <c r="INP136" s="409"/>
      <c r="INQ136" s="409"/>
      <c r="INR136" s="409"/>
      <c r="INS136" s="409"/>
      <c r="INT136" s="409"/>
      <c r="INU136" s="409"/>
      <c r="INV136" s="409"/>
      <c r="INW136" s="409"/>
      <c r="INX136" s="409"/>
      <c r="INY136" s="409"/>
      <c r="INZ136" s="409"/>
      <c r="IOA136" s="409"/>
      <c r="IOB136" s="409"/>
      <c r="IOC136" s="409"/>
      <c r="IOD136" s="409"/>
      <c r="IOE136" s="409"/>
      <c r="IOF136" s="409"/>
      <c r="IOG136" s="409"/>
      <c r="IOH136" s="409"/>
      <c r="IOI136" s="409"/>
      <c r="IOJ136" s="409"/>
      <c r="IOK136" s="409"/>
      <c r="IOL136" s="409"/>
      <c r="IOM136" s="409"/>
      <c r="ION136" s="409"/>
      <c r="IOO136" s="409"/>
      <c r="IOP136" s="409"/>
      <c r="IOQ136" s="409"/>
      <c r="IOR136" s="409"/>
      <c r="IOS136" s="409"/>
      <c r="IOT136" s="409"/>
      <c r="IOU136" s="409"/>
      <c r="IOV136" s="409"/>
      <c r="IOW136" s="409"/>
      <c r="IOX136" s="409"/>
      <c r="IOY136" s="409"/>
      <c r="IOZ136" s="409"/>
      <c r="IPA136" s="409"/>
      <c r="IPB136" s="409"/>
      <c r="IPC136" s="409"/>
      <c r="IPD136" s="409"/>
      <c r="IPE136" s="409"/>
      <c r="IPF136" s="409"/>
      <c r="IPG136" s="409"/>
      <c r="IPH136" s="409"/>
      <c r="IPI136" s="409"/>
      <c r="IPJ136" s="409"/>
      <c r="IPK136" s="409"/>
      <c r="IPL136" s="409"/>
      <c r="IPM136" s="409"/>
      <c r="IPN136" s="409"/>
      <c r="IPO136" s="409"/>
      <c r="IPP136" s="409"/>
      <c r="IPQ136" s="409"/>
      <c r="IPR136" s="409"/>
      <c r="IPS136" s="409"/>
      <c r="IPT136" s="409"/>
      <c r="IPU136" s="409"/>
      <c r="IPV136" s="409"/>
      <c r="IPW136" s="409"/>
      <c r="IPX136" s="409"/>
      <c r="IPY136" s="409"/>
      <c r="IPZ136" s="409"/>
      <c r="IQA136" s="409"/>
      <c r="IQB136" s="409"/>
      <c r="IQC136" s="409"/>
      <c r="IQD136" s="409"/>
      <c r="IQE136" s="409"/>
      <c r="IQF136" s="409"/>
      <c r="IQG136" s="409"/>
      <c r="IQH136" s="409"/>
      <c r="IQI136" s="409"/>
      <c r="IQJ136" s="409"/>
      <c r="IQK136" s="409"/>
      <c r="IQL136" s="409"/>
      <c r="IQM136" s="409"/>
      <c r="IQN136" s="409"/>
      <c r="IQO136" s="409"/>
      <c r="IQP136" s="409"/>
      <c r="IQQ136" s="409"/>
      <c r="IQR136" s="409"/>
      <c r="IQS136" s="409"/>
      <c r="IQT136" s="409"/>
      <c r="IQU136" s="409"/>
      <c r="IQV136" s="409"/>
      <c r="IQW136" s="409"/>
      <c r="IQX136" s="409"/>
      <c r="IQY136" s="409"/>
      <c r="IQZ136" s="409"/>
      <c r="IRA136" s="409"/>
      <c r="IRB136" s="409"/>
      <c r="IRC136" s="409"/>
      <c r="IRD136" s="409"/>
      <c r="IRE136" s="409"/>
      <c r="IRF136" s="409"/>
      <c r="IRG136" s="409"/>
      <c r="IRH136" s="409"/>
      <c r="IRI136" s="409"/>
      <c r="IRJ136" s="409"/>
      <c r="IRK136" s="409"/>
      <c r="IRL136" s="409"/>
      <c r="IRM136" s="409"/>
      <c r="IRN136" s="409"/>
      <c r="IRO136" s="409"/>
      <c r="IRP136" s="409"/>
      <c r="IRQ136" s="409"/>
      <c r="IRR136" s="409"/>
      <c r="IRS136" s="409"/>
      <c r="IRT136" s="409"/>
      <c r="IRU136" s="409"/>
      <c r="IRV136" s="409"/>
      <c r="IRW136" s="409"/>
      <c r="IRX136" s="409"/>
      <c r="IRY136" s="409"/>
      <c r="IRZ136" s="409"/>
      <c r="ISA136" s="409"/>
      <c r="ISB136" s="409"/>
      <c r="ISC136" s="409"/>
      <c r="ISD136" s="409"/>
      <c r="ISE136" s="409"/>
      <c r="ISF136" s="409"/>
      <c r="ISG136" s="409"/>
      <c r="ISH136" s="409"/>
      <c r="ISI136" s="409"/>
      <c r="ISJ136" s="409"/>
      <c r="ISK136" s="409"/>
      <c r="ISL136" s="409"/>
      <c r="ISM136" s="409"/>
      <c r="ISN136" s="409"/>
      <c r="ISO136" s="409"/>
      <c r="ISP136" s="409"/>
      <c r="ISQ136" s="409"/>
      <c r="ISR136" s="409"/>
      <c r="ISS136" s="409"/>
      <c r="IST136" s="409"/>
      <c r="ISU136" s="409"/>
      <c r="ISV136" s="409"/>
      <c r="ISW136" s="409"/>
      <c r="ISX136" s="409"/>
      <c r="ISY136" s="409"/>
      <c r="ISZ136" s="409"/>
      <c r="ITA136" s="409"/>
      <c r="ITB136" s="409"/>
      <c r="ITC136" s="409"/>
      <c r="ITD136" s="409"/>
      <c r="ITE136" s="409"/>
      <c r="ITF136" s="409"/>
      <c r="ITG136" s="409"/>
      <c r="ITH136" s="409"/>
      <c r="ITI136" s="409"/>
      <c r="ITJ136" s="409"/>
      <c r="ITK136" s="409"/>
      <c r="ITL136" s="409"/>
      <c r="ITM136" s="409"/>
      <c r="ITN136" s="409"/>
      <c r="ITO136" s="409"/>
      <c r="ITP136" s="409"/>
      <c r="ITQ136" s="409"/>
      <c r="ITR136" s="409"/>
      <c r="ITS136" s="409"/>
      <c r="ITT136" s="409"/>
      <c r="ITU136" s="409"/>
      <c r="ITV136" s="409"/>
      <c r="ITW136" s="409"/>
      <c r="ITX136" s="409"/>
      <c r="ITY136" s="409"/>
      <c r="ITZ136" s="409"/>
      <c r="IUA136" s="409"/>
      <c r="IUB136" s="409"/>
      <c r="IUC136" s="409"/>
      <c r="IUD136" s="409"/>
      <c r="IUE136" s="409"/>
      <c r="IUF136" s="409"/>
      <c r="IUG136" s="409"/>
      <c r="IUH136" s="409"/>
      <c r="IUI136" s="409"/>
      <c r="IUJ136" s="409"/>
      <c r="IUK136" s="409"/>
      <c r="IUL136" s="409"/>
      <c r="IUM136" s="409"/>
      <c r="IUN136" s="409"/>
      <c r="IUO136" s="409"/>
      <c r="IUP136" s="409"/>
      <c r="IUQ136" s="409"/>
      <c r="IUR136" s="409"/>
      <c r="IUS136" s="409"/>
      <c r="IUT136" s="409"/>
      <c r="IUU136" s="409"/>
      <c r="IUV136" s="409"/>
      <c r="IUW136" s="409"/>
      <c r="IUX136" s="409"/>
      <c r="IUY136" s="409"/>
      <c r="IUZ136" s="409"/>
      <c r="IVA136" s="409"/>
      <c r="IVB136" s="409"/>
      <c r="IVC136" s="409"/>
      <c r="IVD136" s="409"/>
      <c r="IVE136" s="409"/>
      <c r="IVF136" s="409"/>
      <c r="IVG136" s="409"/>
      <c r="IVH136" s="409"/>
      <c r="IVI136" s="409"/>
      <c r="IVJ136" s="409"/>
      <c r="IVK136" s="409"/>
      <c r="IVL136" s="409"/>
      <c r="IVM136" s="409"/>
      <c r="IVN136" s="409"/>
      <c r="IVO136" s="409"/>
      <c r="IVP136" s="409"/>
      <c r="IVQ136" s="409"/>
      <c r="IVR136" s="409"/>
      <c r="IVS136" s="409"/>
      <c r="IVT136" s="409"/>
      <c r="IVU136" s="409"/>
      <c r="IVV136" s="409"/>
      <c r="IVW136" s="409"/>
      <c r="IVX136" s="409"/>
      <c r="IVY136" s="409"/>
      <c r="IVZ136" s="409"/>
      <c r="IWA136" s="409"/>
      <c r="IWB136" s="409"/>
      <c r="IWC136" s="409"/>
      <c r="IWD136" s="409"/>
      <c r="IWE136" s="409"/>
      <c r="IWF136" s="409"/>
      <c r="IWG136" s="409"/>
      <c r="IWH136" s="409"/>
      <c r="IWI136" s="409"/>
      <c r="IWJ136" s="409"/>
      <c r="IWK136" s="409"/>
      <c r="IWL136" s="409"/>
      <c r="IWM136" s="409"/>
      <c r="IWN136" s="409"/>
      <c r="IWO136" s="409"/>
      <c r="IWP136" s="409"/>
      <c r="IWQ136" s="409"/>
      <c r="IWR136" s="409"/>
      <c r="IWS136" s="409"/>
      <c r="IWT136" s="409"/>
      <c r="IWU136" s="409"/>
      <c r="IWV136" s="409"/>
      <c r="IWW136" s="409"/>
      <c r="IWX136" s="409"/>
      <c r="IWY136" s="409"/>
      <c r="IWZ136" s="409"/>
      <c r="IXA136" s="409"/>
      <c r="IXB136" s="409"/>
      <c r="IXC136" s="409"/>
      <c r="IXD136" s="409"/>
      <c r="IXE136" s="409"/>
      <c r="IXF136" s="409"/>
      <c r="IXG136" s="409"/>
      <c r="IXH136" s="409"/>
      <c r="IXI136" s="409"/>
      <c r="IXJ136" s="409"/>
      <c r="IXK136" s="409"/>
      <c r="IXL136" s="409"/>
      <c r="IXM136" s="409"/>
      <c r="IXN136" s="409"/>
      <c r="IXO136" s="409"/>
      <c r="IXP136" s="409"/>
      <c r="IXQ136" s="409"/>
      <c r="IXR136" s="409"/>
      <c r="IXS136" s="409"/>
      <c r="IXT136" s="409"/>
      <c r="IXU136" s="409"/>
      <c r="IXV136" s="409"/>
      <c r="IXW136" s="409"/>
      <c r="IXX136" s="409"/>
      <c r="IXY136" s="409"/>
      <c r="IXZ136" s="409"/>
      <c r="IYA136" s="409"/>
      <c r="IYB136" s="409"/>
      <c r="IYC136" s="409"/>
      <c r="IYD136" s="409"/>
      <c r="IYE136" s="409"/>
      <c r="IYF136" s="409"/>
      <c r="IYG136" s="409"/>
      <c r="IYH136" s="409"/>
      <c r="IYI136" s="409"/>
      <c r="IYJ136" s="409"/>
      <c r="IYK136" s="409"/>
      <c r="IYL136" s="409"/>
      <c r="IYM136" s="409"/>
      <c r="IYN136" s="409"/>
      <c r="IYO136" s="409"/>
      <c r="IYP136" s="409"/>
      <c r="IYQ136" s="409"/>
      <c r="IYR136" s="409"/>
      <c r="IYS136" s="409"/>
      <c r="IYT136" s="409"/>
      <c r="IYU136" s="409"/>
      <c r="IYV136" s="409"/>
      <c r="IYW136" s="409"/>
      <c r="IYX136" s="409"/>
      <c r="IYY136" s="409"/>
      <c r="IYZ136" s="409"/>
      <c r="IZA136" s="409"/>
      <c r="IZB136" s="409"/>
      <c r="IZC136" s="409"/>
      <c r="IZD136" s="409"/>
      <c r="IZE136" s="409"/>
      <c r="IZF136" s="409"/>
      <c r="IZG136" s="409"/>
      <c r="IZH136" s="409"/>
      <c r="IZI136" s="409"/>
      <c r="IZJ136" s="409"/>
      <c r="IZK136" s="409"/>
      <c r="IZL136" s="409"/>
      <c r="IZM136" s="409"/>
      <c r="IZN136" s="409"/>
      <c r="IZO136" s="409"/>
      <c r="IZP136" s="409"/>
      <c r="IZQ136" s="409"/>
      <c r="IZR136" s="409"/>
      <c r="IZS136" s="409"/>
      <c r="IZT136" s="409"/>
      <c r="IZU136" s="409"/>
      <c r="IZV136" s="409"/>
      <c r="IZW136" s="409"/>
      <c r="IZX136" s="409"/>
      <c r="IZY136" s="409"/>
      <c r="IZZ136" s="409"/>
      <c r="JAA136" s="409"/>
      <c r="JAB136" s="409"/>
      <c r="JAC136" s="409"/>
      <c r="JAD136" s="409"/>
      <c r="JAE136" s="409"/>
      <c r="JAF136" s="409"/>
      <c r="JAG136" s="409"/>
      <c r="JAH136" s="409"/>
      <c r="JAI136" s="409"/>
      <c r="JAJ136" s="409"/>
      <c r="JAK136" s="409"/>
      <c r="JAL136" s="409"/>
      <c r="JAM136" s="409"/>
      <c r="JAN136" s="409"/>
      <c r="JAO136" s="409"/>
      <c r="JAP136" s="409"/>
      <c r="JAQ136" s="409"/>
      <c r="JAR136" s="409"/>
      <c r="JAS136" s="409"/>
      <c r="JAT136" s="409"/>
      <c r="JAU136" s="409"/>
      <c r="JAV136" s="409"/>
      <c r="JAW136" s="409"/>
      <c r="JAX136" s="409"/>
      <c r="JAY136" s="409"/>
      <c r="JAZ136" s="409"/>
      <c r="JBA136" s="409"/>
      <c r="JBB136" s="409"/>
      <c r="JBC136" s="409"/>
      <c r="JBD136" s="409"/>
      <c r="JBE136" s="409"/>
      <c r="JBF136" s="409"/>
      <c r="JBG136" s="409"/>
      <c r="JBH136" s="409"/>
      <c r="JBI136" s="409"/>
      <c r="JBJ136" s="409"/>
      <c r="JBK136" s="409"/>
      <c r="JBL136" s="409"/>
      <c r="JBM136" s="409"/>
      <c r="JBN136" s="409"/>
      <c r="JBO136" s="409"/>
      <c r="JBP136" s="409"/>
      <c r="JBQ136" s="409"/>
      <c r="JBR136" s="409"/>
      <c r="JBS136" s="409"/>
      <c r="JBT136" s="409"/>
      <c r="JBU136" s="409"/>
      <c r="JBV136" s="409"/>
      <c r="JBW136" s="409"/>
      <c r="JBX136" s="409"/>
      <c r="JBY136" s="409"/>
      <c r="JBZ136" s="409"/>
      <c r="JCA136" s="409"/>
      <c r="JCB136" s="409"/>
      <c r="JCC136" s="409"/>
      <c r="JCD136" s="409"/>
      <c r="JCE136" s="409"/>
      <c r="JCF136" s="409"/>
      <c r="JCG136" s="409"/>
      <c r="JCH136" s="409"/>
      <c r="JCI136" s="409"/>
      <c r="JCJ136" s="409"/>
      <c r="JCK136" s="409"/>
      <c r="JCL136" s="409"/>
      <c r="JCM136" s="409"/>
      <c r="JCN136" s="409"/>
      <c r="JCO136" s="409"/>
      <c r="JCP136" s="409"/>
      <c r="JCQ136" s="409"/>
      <c r="JCR136" s="409"/>
      <c r="JCS136" s="409"/>
      <c r="JCT136" s="409"/>
      <c r="JCU136" s="409"/>
      <c r="JCV136" s="409"/>
      <c r="JCW136" s="409"/>
      <c r="JCX136" s="409"/>
      <c r="JCY136" s="409"/>
      <c r="JCZ136" s="409"/>
      <c r="JDA136" s="409"/>
      <c r="JDB136" s="409"/>
      <c r="JDC136" s="409"/>
      <c r="JDD136" s="409"/>
      <c r="JDE136" s="409"/>
      <c r="JDF136" s="409"/>
      <c r="JDG136" s="409"/>
      <c r="JDH136" s="409"/>
      <c r="JDI136" s="409"/>
      <c r="JDJ136" s="409"/>
      <c r="JDK136" s="409"/>
      <c r="JDL136" s="409"/>
      <c r="JDM136" s="409"/>
      <c r="JDN136" s="409"/>
      <c r="JDO136" s="409"/>
      <c r="JDP136" s="409"/>
      <c r="JDQ136" s="409"/>
      <c r="JDR136" s="409"/>
      <c r="JDS136" s="409"/>
      <c r="JDT136" s="409"/>
      <c r="JDU136" s="409"/>
      <c r="JDV136" s="409"/>
      <c r="JDW136" s="409"/>
      <c r="JDX136" s="409"/>
      <c r="JDY136" s="409"/>
      <c r="JDZ136" s="409"/>
      <c r="JEA136" s="409"/>
      <c r="JEB136" s="409"/>
      <c r="JEC136" s="409"/>
      <c r="JED136" s="409"/>
      <c r="JEE136" s="409"/>
      <c r="JEF136" s="409"/>
      <c r="JEG136" s="409"/>
      <c r="JEH136" s="409"/>
      <c r="JEI136" s="409"/>
      <c r="JEJ136" s="409"/>
      <c r="JEK136" s="409"/>
      <c r="JEL136" s="409"/>
      <c r="JEM136" s="409"/>
      <c r="JEN136" s="409"/>
      <c r="JEO136" s="409"/>
      <c r="JEP136" s="409"/>
      <c r="JEQ136" s="409"/>
      <c r="JER136" s="409"/>
      <c r="JES136" s="409"/>
      <c r="JET136" s="409"/>
      <c r="JEU136" s="409"/>
      <c r="JEV136" s="409"/>
      <c r="JEW136" s="409"/>
      <c r="JEX136" s="409"/>
      <c r="JEY136" s="409"/>
      <c r="JEZ136" s="409"/>
      <c r="JFA136" s="409"/>
      <c r="JFB136" s="409"/>
      <c r="JFC136" s="409"/>
      <c r="JFD136" s="409"/>
      <c r="JFE136" s="409"/>
      <c r="JFF136" s="409"/>
      <c r="JFG136" s="409"/>
      <c r="JFH136" s="409"/>
      <c r="JFI136" s="409"/>
      <c r="JFJ136" s="409"/>
      <c r="JFK136" s="409"/>
      <c r="JFL136" s="409"/>
      <c r="JFM136" s="409"/>
      <c r="JFN136" s="409"/>
      <c r="JFO136" s="409"/>
      <c r="JFP136" s="409"/>
      <c r="JFQ136" s="409"/>
      <c r="JFR136" s="409"/>
      <c r="JFS136" s="409"/>
      <c r="JFT136" s="409"/>
      <c r="JFU136" s="409"/>
      <c r="JFV136" s="409"/>
      <c r="JFW136" s="409"/>
      <c r="JFX136" s="409"/>
      <c r="JFY136" s="409"/>
      <c r="JFZ136" s="409"/>
      <c r="JGA136" s="409"/>
      <c r="JGB136" s="409"/>
      <c r="JGC136" s="409"/>
      <c r="JGD136" s="409"/>
      <c r="JGE136" s="409"/>
      <c r="JGF136" s="409"/>
      <c r="JGG136" s="409"/>
      <c r="JGH136" s="409"/>
      <c r="JGI136" s="409"/>
      <c r="JGJ136" s="409"/>
      <c r="JGK136" s="409"/>
      <c r="JGL136" s="409"/>
      <c r="JGM136" s="409"/>
      <c r="JGN136" s="409"/>
      <c r="JGO136" s="409"/>
      <c r="JGP136" s="409"/>
      <c r="JGQ136" s="409"/>
      <c r="JGR136" s="409"/>
      <c r="JGS136" s="409"/>
      <c r="JGT136" s="409"/>
      <c r="JGU136" s="409"/>
      <c r="JGV136" s="409"/>
      <c r="JGW136" s="409"/>
      <c r="JGX136" s="409"/>
      <c r="JGY136" s="409"/>
      <c r="JGZ136" s="409"/>
      <c r="JHA136" s="409"/>
      <c r="JHB136" s="409"/>
      <c r="JHC136" s="409"/>
      <c r="JHD136" s="409"/>
      <c r="JHE136" s="409"/>
      <c r="JHF136" s="409"/>
      <c r="JHG136" s="409"/>
      <c r="JHH136" s="409"/>
      <c r="JHI136" s="409"/>
      <c r="JHJ136" s="409"/>
      <c r="JHK136" s="409"/>
      <c r="JHL136" s="409"/>
      <c r="JHM136" s="409"/>
      <c r="JHN136" s="409"/>
      <c r="JHO136" s="409"/>
      <c r="JHP136" s="409"/>
      <c r="JHQ136" s="409"/>
      <c r="JHR136" s="409"/>
      <c r="JHS136" s="409"/>
      <c r="JHT136" s="409"/>
      <c r="JHU136" s="409"/>
      <c r="JHV136" s="409"/>
      <c r="JHW136" s="409"/>
      <c r="JHX136" s="409"/>
      <c r="JHY136" s="409"/>
      <c r="JHZ136" s="409"/>
      <c r="JIA136" s="409"/>
      <c r="JIB136" s="409"/>
      <c r="JIC136" s="409"/>
      <c r="JID136" s="409"/>
      <c r="JIE136" s="409"/>
      <c r="JIF136" s="409"/>
      <c r="JIG136" s="409"/>
      <c r="JIH136" s="409"/>
      <c r="JII136" s="409"/>
      <c r="JIJ136" s="409"/>
      <c r="JIK136" s="409"/>
      <c r="JIL136" s="409"/>
      <c r="JIM136" s="409"/>
      <c r="JIN136" s="409"/>
      <c r="JIO136" s="409"/>
      <c r="JIP136" s="409"/>
      <c r="JIQ136" s="409"/>
      <c r="JIR136" s="409"/>
      <c r="JIS136" s="409"/>
      <c r="JIT136" s="409"/>
      <c r="JIU136" s="409"/>
      <c r="JIV136" s="409"/>
      <c r="JIW136" s="409"/>
      <c r="JIX136" s="409"/>
      <c r="JIY136" s="409"/>
      <c r="JIZ136" s="409"/>
      <c r="JJA136" s="409"/>
      <c r="JJB136" s="409"/>
      <c r="JJC136" s="409"/>
      <c r="JJD136" s="409"/>
      <c r="JJE136" s="409"/>
      <c r="JJF136" s="409"/>
      <c r="JJG136" s="409"/>
      <c r="JJH136" s="409"/>
      <c r="JJI136" s="409"/>
      <c r="JJJ136" s="409"/>
      <c r="JJK136" s="409"/>
      <c r="JJL136" s="409"/>
      <c r="JJM136" s="409"/>
      <c r="JJN136" s="409"/>
      <c r="JJO136" s="409"/>
      <c r="JJP136" s="409"/>
      <c r="JJQ136" s="409"/>
      <c r="JJR136" s="409"/>
      <c r="JJS136" s="409"/>
      <c r="JJT136" s="409"/>
      <c r="JJU136" s="409"/>
      <c r="JJV136" s="409"/>
      <c r="JJW136" s="409"/>
      <c r="JJX136" s="409"/>
      <c r="JJY136" s="409"/>
      <c r="JJZ136" s="409"/>
      <c r="JKA136" s="409"/>
      <c r="JKB136" s="409"/>
      <c r="JKC136" s="409"/>
      <c r="JKD136" s="409"/>
      <c r="JKE136" s="409"/>
      <c r="JKF136" s="409"/>
      <c r="JKG136" s="409"/>
      <c r="JKH136" s="409"/>
      <c r="JKI136" s="409"/>
      <c r="JKJ136" s="409"/>
      <c r="JKK136" s="409"/>
      <c r="JKL136" s="409"/>
      <c r="JKM136" s="409"/>
      <c r="JKN136" s="409"/>
      <c r="JKO136" s="409"/>
      <c r="JKP136" s="409"/>
      <c r="JKQ136" s="409"/>
      <c r="JKR136" s="409"/>
      <c r="JKS136" s="409"/>
      <c r="JKT136" s="409"/>
      <c r="JKU136" s="409"/>
      <c r="JKV136" s="409"/>
      <c r="JKW136" s="409"/>
      <c r="JKX136" s="409"/>
      <c r="JKY136" s="409"/>
      <c r="JKZ136" s="409"/>
      <c r="JLA136" s="409"/>
      <c r="JLB136" s="409"/>
      <c r="JLC136" s="409"/>
      <c r="JLD136" s="409"/>
      <c r="JLE136" s="409"/>
      <c r="JLF136" s="409"/>
      <c r="JLG136" s="409"/>
      <c r="JLH136" s="409"/>
      <c r="JLI136" s="409"/>
      <c r="JLJ136" s="409"/>
      <c r="JLK136" s="409"/>
      <c r="JLL136" s="409"/>
      <c r="JLM136" s="409"/>
      <c r="JLN136" s="409"/>
      <c r="JLO136" s="409"/>
      <c r="JLP136" s="409"/>
      <c r="JLQ136" s="409"/>
      <c r="JLR136" s="409"/>
      <c r="JLS136" s="409"/>
      <c r="JLT136" s="409"/>
      <c r="JLU136" s="409"/>
      <c r="JLV136" s="409"/>
      <c r="JLW136" s="409"/>
      <c r="JLX136" s="409"/>
      <c r="JLY136" s="409"/>
      <c r="JLZ136" s="409"/>
      <c r="JMA136" s="409"/>
      <c r="JMB136" s="409"/>
      <c r="JMC136" s="409"/>
      <c r="JMD136" s="409"/>
      <c r="JME136" s="409"/>
      <c r="JMF136" s="409"/>
      <c r="JMG136" s="409"/>
      <c r="JMH136" s="409"/>
      <c r="JMI136" s="409"/>
      <c r="JMJ136" s="409"/>
      <c r="JMK136" s="409"/>
      <c r="JML136" s="409"/>
      <c r="JMM136" s="409"/>
      <c r="JMN136" s="409"/>
      <c r="JMO136" s="409"/>
      <c r="JMP136" s="409"/>
      <c r="JMQ136" s="409"/>
      <c r="JMR136" s="409"/>
      <c r="JMS136" s="409"/>
      <c r="JMT136" s="409"/>
      <c r="JMU136" s="409"/>
      <c r="JMV136" s="409"/>
      <c r="JMW136" s="409"/>
      <c r="JMX136" s="409"/>
      <c r="JMY136" s="409"/>
      <c r="JMZ136" s="409"/>
      <c r="JNA136" s="409"/>
      <c r="JNB136" s="409"/>
      <c r="JNC136" s="409"/>
      <c r="JND136" s="409"/>
      <c r="JNE136" s="409"/>
      <c r="JNF136" s="409"/>
      <c r="JNG136" s="409"/>
      <c r="JNH136" s="409"/>
      <c r="JNI136" s="409"/>
      <c r="JNJ136" s="409"/>
      <c r="JNK136" s="409"/>
      <c r="JNL136" s="409"/>
      <c r="JNM136" s="409"/>
      <c r="JNN136" s="409"/>
      <c r="JNO136" s="409"/>
      <c r="JNP136" s="409"/>
      <c r="JNQ136" s="409"/>
      <c r="JNR136" s="409"/>
      <c r="JNS136" s="409"/>
      <c r="JNT136" s="409"/>
      <c r="JNU136" s="409"/>
      <c r="JNV136" s="409"/>
      <c r="JNW136" s="409"/>
      <c r="JNX136" s="409"/>
      <c r="JNY136" s="409"/>
      <c r="JNZ136" s="409"/>
      <c r="JOA136" s="409"/>
      <c r="JOB136" s="409"/>
      <c r="JOC136" s="409"/>
      <c r="JOD136" s="409"/>
      <c r="JOE136" s="409"/>
      <c r="JOF136" s="409"/>
      <c r="JOG136" s="409"/>
      <c r="JOH136" s="409"/>
      <c r="JOI136" s="409"/>
      <c r="JOJ136" s="409"/>
      <c r="JOK136" s="409"/>
      <c r="JOL136" s="409"/>
      <c r="JOM136" s="409"/>
      <c r="JON136" s="409"/>
      <c r="JOO136" s="409"/>
      <c r="JOP136" s="409"/>
      <c r="JOQ136" s="409"/>
      <c r="JOR136" s="409"/>
      <c r="JOS136" s="409"/>
      <c r="JOT136" s="409"/>
      <c r="JOU136" s="409"/>
      <c r="JOV136" s="409"/>
      <c r="JOW136" s="409"/>
      <c r="JOX136" s="409"/>
      <c r="JOY136" s="409"/>
      <c r="JOZ136" s="409"/>
      <c r="JPA136" s="409"/>
      <c r="JPB136" s="409"/>
      <c r="JPC136" s="409"/>
      <c r="JPD136" s="409"/>
      <c r="JPE136" s="409"/>
      <c r="JPF136" s="409"/>
      <c r="JPG136" s="409"/>
      <c r="JPH136" s="409"/>
      <c r="JPI136" s="409"/>
      <c r="JPJ136" s="409"/>
      <c r="JPK136" s="409"/>
      <c r="JPL136" s="409"/>
      <c r="JPM136" s="409"/>
      <c r="JPN136" s="409"/>
      <c r="JPO136" s="409"/>
      <c r="JPP136" s="409"/>
      <c r="JPQ136" s="409"/>
      <c r="JPR136" s="409"/>
      <c r="JPS136" s="409"/>
      <c r="JPT136" s="409"/>
      <c r="JPU136" s="409"/>
      <c r="JPV136" s="409"/>
      <c r="JPW136" s="409"/>
      <c r="JPX136" s="409"/>
      <c r="JPY136" s="409"/>
      <c r="JPZ136" s="409"/>
      <c r="JQA136" s="409"/>
      <c r="JQB136" s="409"/>
      <c r="JQC136" s="409"/>
      <c r="JQD136" s="409"/>
      <c r="JQE136" s="409"/>
      <c r="JQF136" s="409"/>
      <c r="JQG136" s="409"/>
      <c r="JQH136" s="409"/>
      <c r="JQI136" s="409"/>
      <c r="JQJ136" s="409"/>
      <c r="JQK136" s="409"/>
      <c r="JQL136" s="409"/>
      <c r="JQM136" s="409"/>
      <c r="JQN136" s="409"/>
      <c r="JQO136" s="409"/>
      <c r="JQP136" s="409"/>
      <c r="JQQ136" s="409"/>
      <c r="JQR136" s="409"/>
      <c r="JQS136" s="409"/>
      <c r="JQT136" s="409"/>
      <c r="JQU136" s="409"/>
      <c r="JQV136" s="409"/>
      <c r="JQW136" s="409"/>
      <c r="JQX136" s="409"/>
      <c r="JQY136" s="409"/>
      <c r="JQZ136" s="409"/>
      <c r="JRA136" s="409"/>
      <c r="JRB136" s="409"/>
      <c r="JRC136" s="409"/>
      <c r="JRD136" s="409"/>
      <c r="JRE136" s="409"/>
      <c r="JRF136" s="409"/>
      <c r="JRG136" s="409"/>
      <c r="JRH136" s="409"/>
      <c r="JRI136" s="409"/>
      <c r="JRJ136" s="409"/>
      <c r="JRK136" s="409"/>
      <c r="JRL136" s="409"/>
      <c r="JRM136" s="409"/>
      <c r="JRN136" s="409"/>
      <c r="JRO136" s="409"/>
      <c r="JRP136" s="409"/>
      <c r="JRQ136" s="409"/>
      <c r="JRR136" s="409"/>
      <c r="JRS136" s="409"/>
      <c r="JRT136" s="409"/>
      <c r="JRU136" s="409"/>
      <c r="JRV136" s="409"/>
      <c r="JRW136" s="409"/>
      <c r="JRX136" s="409"/>
      <c r="JRY136" s="409"/>
      <c r="JRZ136" s="409"/>
      <c r="JSA136" s="409"/>
      <c r="JSB136" s="409"/>
      <c r="JSC136" s="409"/>
      <c r="JSD136" s="409"/>
      <c r="JSE136" s="409"/>
      <c r="JSF136" s="409"/>
      <c r="JSG136" s="409"/>
      <c r="JSH136" s="409"/>
      <c r="JSI136" s="409"/>
      <c r="JSJ136" s="409"/>
      <c r="JSK136" s="409"/>
      <c r="JSL136" s="409"/>
      <c r="JSM136" s="409"/>
      <c r="JSN136" s="409"/>
      <c r="JSO136" s="409"/>
      <c r="JSP136" s="409"/>
      <c r="JSQ136" s="409"/>
      <c r="JSR136" s="409"/>
      <c r="JSS136" s="409"/>
      <c r="JST136" s="409"/>
      <c r="JSU136" s="409"/>
      <c r="JSV136" s="409"/>
      <c r="JSW136" s="409"/>
      <c r="JSX136" s="409"/>
      <c r="JSY136" s="409"/>
      <c r="JSZ136" s="409"/>
      <c r="JTA136" s="409"/>
      <c r="JTB136" s="409"/>
      <c r="JTC136" s="409"/>
      <c r="JTD136" s="409"/>
      <c r="JTE136" s="409"/>
      <c r="JTF136" s="409"/>
      <c r="JTG136" s="409"/>
      <c r="JTH136" s="409"/>
      <c r="JTI136" s="409"/>
      <c r="JTJ136" s="409"/>
      <c r="JTK136" s="409"/>
      <c r="JTL136" s="409"/>
      <c r="JTM136" s="409"/>
      <c r="JTN136" s="409"/>
      <c r="JTO136" s="409"/>
      <c r="JTP136" s="409"/>
      <c r="JTQ136" s="409"/>
      <c r="JTR136" s="409"/>
      <c r="JTS136" s="409"/>
      <c r="JTT136" s="409"/>
      <c r="JTU136" s="409"/>
      <c r="JTV136" s="409"/>
      <c r="JTW136" s="409"/>
      <c r="JTX136" s="409"/>
      <c r="JTY136" s="409"/>
      <c r="JTZ136" s="409"/>
      <c r="JUA136" s="409"/>
      <c r="JUB136" s="409"/>
      <c r="JUC136" s="409"/>
      <c r="JUD136" s="409"/>
      <c r="JUE136" s="409"/>
      <c r="JUF136" s="409"/>
      <c r="JUG136" s="409"/>
      <c r="JUH136" s="409"/>
      <c r="JUI136" s="409"/>
      <c r="JUJ136" s="409"/>
      <c r="JUK136" s="409"/>
      <c r="JUL136" s="409"/>
      <c r="JUM136" s="409"/>
      <c r="JUN136" s="409"/>
      <c r="JUO136" s="409"/>
      <c r="JUP136" s="409"/>
      <c r="JUQ136" s="409"/>
      <c r="JUR136" s="409"/>
      <c r="JUS136" s="409"/>
      <c r="JUT136" s="409"/>
      <c r="JUU136" s="409"/>
      <c r="JUV136" s="409"/>
      <c r="JUW136" s="409"/>
      <c r="JUX136" s="409"/>
      <c r="JUY136" s="409"/>
      <c r="JUZ136" s="409"/>
      <c r="JVA136" s="409"/>
      <c r="JVB136" s="409"/>
      <c r="JVC136" s="409"/>
      <c r="JVD136" s="409"/>
      <c r="JVE136" s="409"/>
      <c r="JVF136" s="409"/>
      <c r="JVG136" s="409"/>
      <c r="JVH136" s="409"/>
      <c r="JVI136" s="409"/>
      <c r="JVJ136" s="409"/>
      <c r="JVK136" s="409"/>
      <c r="JVL136" s="409"/>
      <c r="JVM136" s="409"/>
      <c r="JVN136" s="409"/>
      <c r="JVO136" s="409"/>
      <c r="JVP136" s="409"/>
      <c r="JVQ136" s="409"/>
      <c r="JVR136" s="409"/>
      <c r="JVS136" s="409"/>
      <c r="JVT136" s="409"/>
      <c r="JVU136" s="409"/>
      <c r="JVV136" s="409"/>
      <c r="JVW136" s="409"/>
      <c r="JVX136" s="409"/>
      <c r="JVY136" s="409"/>
      <c r="JVZ136" s="409"/>
      <c r="JWA136" s="409"/>
      <c r="JWB136" s="409"/>
      <c r="JWC136" s="409"/>
      <c r="JWD136" s="409"/>
      <c r="JWE136" s="409"/>
      <c r="JWF136" s="409"/>
      <c r="JWG136" s="409"/>
      <c r="JWH136" s="409"/>
      <c r="JWI136" s="409"/>
      <c r="JWJ136" s="409"/>
      <c r="JWK136" s="409"/>
      <c r="JWL136" s="409"/>
      <c r="JWM136" s="409"/>
      <c r="JWN136" s="409"/>
      <c r="JWO136" s="409"/>
      <c r="JWP136" s="409"/>
      <c r="JWQ136" s="409"/>
      <c r="JWR136" s="409"/>
      <c r="JWS136" s="409"/>
      <c r="JWT136" s="409"/>
      <c r="JWU136" s="409"/>
      <c r="JWV136" s="409"/>
      <c r="JWW136" s="409"/>
      <c r="JWX136" s="409"/>
      <c r="JWY136" s="409"/>
      <c r="JWZ136" s="409"/>
      <c r="JXA136" s="409"/>
      <c r="JXB136" s="409"/>
      <c r="JXC136" s="409"/>
      <c r="JXD136" s="409"/>
      <c r="JXE136" s="409"/>
      <c r="JXF136" s="409"/>
      <c r="JXG136" s="409"/>
      <c r="JXH136" s="409"/>
      <c r="JXI136" s="409"/>
      <c r="JXJ136" s="409"/>
      <c r="JXK136" s="409"/>
      <c r="JXL136" s="409"/>
      <c r="JXM136" s="409"/>
      <c r="JXN136" s="409"/>
      <c r="JXO136" s="409"/>
      <c r="JXP136" s="409"/>
      <c r="JXQ136" s="409"/>
      <c r="JXR136" s="409"/>
      <c r="JXS136" s="409"/>
      <c r="JXT136" s="409"/>
      <c r="JXU136" s="409"/>
      <c r="JXV136" s="409"/>
      <c r="JXW136" s="409"/>
      <c r="JXX136" s="409"/>
      <c r="JXY136" s="409"/>
      <c r="JXZ136" s="409"/>
      <c r="JYA136" s="409"/>
      <c r="JYB136" s="409"/>
      <c r="JYC136" s="409"/>
      <c r="JYD136" s="409"/>
      <c r="JYE136" s="409"/>
      <c r="JYF136" s="409"/>
      <c r="JYG136" s="409"/>
      <c r="JYH136" s="409"/>
      <c r="JYI136" s="409"/>
      <c r="JYJ136" s="409"/>
      <c r="JYK136" s="409"/>
      <c r="JYL136" s="409"/>
      <c r="JYM136" s="409"/>
      <c r="JYN136" s="409"/>
      <c r="JYO136" s="409"/>
      <c r="JYP136" s="409"/>
      <c r="JYQ136" s="409"/>
      <c r="JYR136" s="409"/>
      <c r="JYS136" s="409"/>
      <c r="JYT136" s="409"/>
      <c r="JYU136" s="409"/>
      <c r="JYV136" s="409"/>
      <c r="JYW136" s="409"/>
      <c r="JYX136" s="409"/>
      <c r="JYY136" s="409"/>
      <c r="JYZ136" s="409"/>
      <c r="JZA136" s="409"/>
      <c r="JZB136" s="409"/>
      <c r="JZC136" s="409"/>
      <c r="JZD136" s="409"/>
      <c r="JZE136" s="409"/>
      <c r="JZF136" s="409"/>
      <c r="JZG136" s="409"/>
      <c r="JZH136" s="409"/>
      <c r="JZI136" s="409"/>
      <c r="JZJ136" s="409"/>
      <c r="JZK136" s="409"/>
      <c r="JZL136" s="409"/>
      <c r="JZM136" s="409"/>
      <c r="JZN136" s="409"/>
      <c r="JZO136" s="409"/>
      <c r="JZP136" s="409"/>
      <c r="JZQ136" s="409"/>
      <c r="JZR136" s="409"/>
      <c r="JZS136" s="409"/>
      <c r="JZT136" s="409"/>
      <c r="JZU136" s="409"/>
      <c r="JZV136" s="409"/>
      <c r="JZW136" s="409"/>
      <c r="JZX136" s="409"/>
      <c r="JZY136" s="409"/>
      <c r="JZZ136" s="409"/>
      <c r="KAA136" s="409"/>
      <c r="KAB136" s="409"/>
      <c r="KAC136" s="409"/>
      <c r="KAD136" s="409"/>
      <c r="KAE136" s="409"/>
      <c r="KAF136" s="409"/>
      <c r="KAG136" s="409"/>
      <c r="KAH136" s="409"/>
      <c r="KAI136" s="409"/>
      <c r="KAJ136" s="409"/>
      <c r="KAK136" s="409"/>
      <c r="KAL136" s="409"/>
      <c r="KAM136" s="409"/>
      <c r="KAN136" s="409"/>
      <c r="KAO136" s="409"/>
      <c r="KAP136" s="409"/>
      <c r="KAQ136" s="409"/>
      <c r="KAR136" s="409"/>
      <c r="KAS136" s="409"/>
      <c r="KAT136" s="409"/>
      <c r="KAU136" s="409"/>
      <c r="KAV136" s="409"/>
      <c r="KAW136" s="409"/>
      <c r="KAX136" s="409"/>
      <c r="KAY136" s="409"/>
      <c r="KAZ136" s="409"/>
      <c r="KBA136" s="409"/>
      <c r="KBB136" s="409"/>
      <c r="KBC136" s="409"/>
      <c r="KBD136" s="409"/>
      <c r="KBE136" s="409"/>
      <c r="KBF136" s="409"/>
      <c r="KBG136" s="409"/>
      <c r="KBH136" s="409"/>
      <c r="KBI136" s="409"/>
      <c r="KBJ136" s="409"/>
      <c r="KBK136" s="409"/>
      <c r="KBL136" s="409"/>
      <c r="KBM136" s="409"/>
      <c r="KBN136" s="409"/>
      <c r="KBO136" s="409"/>
      <c r="KBP136" s="409"/>
      <c r="KBQ136" s="409"/>
      <c r="KBR136" s="409"/>
      <c r="KBS136" s="409"/>
      <c r="KBT136" s="409"/>
      <c r="KBU136" s="409"/>
      <c r="KBV136" s="409"/>
      <c r="KBW136" s="409"/>
      <c r="KBX136" s="409"/>
      <c r="KBY136" s="409"/>
      <c r="KBZ136" s="409"/>
      <c r="KCA136" s="409"/>
      <c r="KCB136" s="409"/>
      <c r="KCC136" s="409"/>
      <c r="KCD136" s="409"/>
      <c r="KCE136" s="409"/>
      <c r="KCF136" s="409"/>
      <c r="KCG136" s="409"/>
      <c r="KCH136" s="409"/>
      <c r="KCI136" s="409"/>
      <c r="KCJ136" s="409"/>
      <c r="KCK136" s="409"/>
      <c r="KCL136" s="409"/>
      <c r="KCM136" s="409"/>
      <c r="KCN136" s="409"/>
      <c r="KCO136" s="409"/>
      <c r="KCP136" s="409"/>
      <c r="KCQ136" s="409"/>
      <c r="KCR136" s="409"/>
      <c r="KCS136" s="409"/>
      <c r="KCT136" s="409"/>
      <c r="KCU136" s="409"/>
      <c r="KCV136" s="409"/>
      <c r="KCW136" s="409"/>
      <c r="KCX136" s="409"/>
      <c r="KCY136" s="409"/>
      <c r="KCZ136" s="409"/>
      <c r="KDA136" s="409"/>
      <c r="KDB136" s="409"/>
      <c r="KDC136" s="409"/>
      <c r="KDD136" s="409"/>
      <c r="KDE136" s="409"/>
      <c r="KDF136" s="409"/>
      <c r="KDG136" s="409"/>
      <c r="KDH136" s="409"/>
      <c r="KDI136" s="409"/>
      <c r="KDJ136" s="409"/>
      <c r="KDK136" s="409"/>
      <c r="KDL136" s="409"/>
      <c r="KDM136" s="409"/>
      <c r="KDN136" s="409"/>
      <c r="KDO136" s="409"/>
      <c r="KDP136" s="409"/>
      <c r="KDQ136" s="409"/>
      <c r="KDR136" s="409"/>
      <c r="KDS136" s="409"/>
      <c r="KDT136" s="409"/>
      <c r="KDU136" s="409"/>
      <c r="KDV136" s="409"/>
      <c r="KDW136" s="409"/>
      <c r="KDX136" s="409"/>
      <c r="KDY136" s="409"/>
      <c r="KDZ136" s="409"/>
      <c r="KEA136" s="409"/>
      <c r="KEB136" s="409"/>
      <c r="KEC136" s="409"/>
      <c r="KED136" s="409"/>
      <c r="KEE136" s="409"/>
      <c r="KEF136" s="409"/>
      <c r="KEG136" s="409"/>
      <c r="KEH136" s="409"/>
      <c r="KEI136" s="409"/>
      <c r="KEJ136" s="409"/>
      <c r="KEK136" s="409"/>
      <c r="KEL136" s="409"/>
      <c r="KEM136" s="409"/>
      <c r="KEN136" s="409"/>
      <c r="KEO136" s="409"/>
      <c r="KEP136" s="409"/>
      <c r="KEQ136" s="409"/>
      <c r="KER136" s="409"/>
      <c r="KES136" s="409"/>
      <c r="KET136" s="409"/>
      <c r="KEU136" s="409"/>
      <c r="KEV136" s="409"/>
      <c r="KEW136" s="409"/>
      <c r="KEX136" s="409"/>
      <c r="KEY136" s="409"/>
      <c r="KEZ136" s="409"/>
      <c r="KFA136" s="409"/>
      <c r="KFB136" s="409"/>
      <c r="KFC136" s="409"/>
      <c r="KFD136" s="409"/>
      <c r="KFE136" s="409"/>
      <c r="KFF136" s="409"/>
      <c r="KFG136" s="409"/>
      <c r="KFH136" s="409"/>
      <c r="KFI136" s="409"/>
      <c r="KFJ136" s="409"/>
      <c r="KFK136" s="409"/>
      <c r="KFL136" s="409"/>
      <c r="KFM136" s="409"/>
      <c r="KFN136" s="409"/>
      <c r="KFO136" s="409"/>
      <c r="KFP136" s="409"/>
      <c r="KFQ136" s="409"/>
      <c r="KFR136" s="409"/>
      <c r="KFS136" s="409"/>
      <c r="KFT136" s="409"/>
      <c r="KFU136" s="409"/>
      <c r="KFV136" s="409"/>
      <c r="KFW136" s="409"/>
      <c r="KFX136" s="409"/>
      <c r="KFY136" s="409"/>
      <c r="KFZ136" s="409"/>
      <c r="KGA136" s="409"/>
      <c r="KGB136" s="409"/>
      <c r="KGC136" s="409"/>
      <c r="KGD136" s="409"/>
      <c r="KGE136" s="409"/>
      <c r="KGF136" s="409"/>
      <c r="KGG136" s="409"/>
      <c r="KGH136" s="409"/>
      <c r="KGI136" s="409"/>
      <c r="KGJ136" s="409"/>
      <c r="KGK136" s="409"/>
      <c r="KGL136" s="409"/>
      <c r="KGM136" s="409"/>
      <c r="KGN136" s="409"/>
      <c r="KGO136" s="409"/>
      <c r="KGP136" s="409"/>
      <c r="KGQ136" s="409"/>
      <c r="KGR136" s="409"/>
      <c r="KGS136" s="409"/>
      <c r="KGT136" s="409"/>
      <c r="KGU136" s="409"/>
      <c r="KGV136" s="409"/>
      <c r="KGW136" s="409"/>
      <c r="KGX136" s="409"/>
      <c r="KGY136" s="409"/>
      <c r="KGZ136" s="409"/>
      <c r="KHA136" s="409"/>
      <c r="KHB136" s="409"/>
      <c r="KHC136" s="409"/>
      <c r="KHD136" s="409"/>
      <c r="KHE136" s="409"/>
      <c r="KHF136" s="409"/>
      <c r="KHG136" s="409"/>
      <c r="KHH136" s="409"/>
      <c r="KHI136" s="409"/>
      <c r="KHJ136" s="409"/>
      <c r="KHK136" s="409"/>
      <c r="KHL136" s="409"/>
      <c r="KHM136" s="409"/>
      <c r="KHN136" s="409"/>
      <c r="KHO136" s="409"/>
      <c r="KHP136" s="409"/>
      <c r="KHQ136" s="409"/>
      <c r="KHR136" s="409"/>
      <c r="KHS136" s="409"/>
      <c r="KHT136" s="409"/>
      <c r="KHU136" s="409"/>
      <c r="KHV136" s="409"/>
      <c r="KHW136" s="409"/>
      <c r="KHX136" s="409"/>
      <c r="KHY136" s="409"/>
      <c r="KHZ136" s="409"/>
      <c r="KIA136" s="409"/>
      <c r="KIB136" s="409"/>
      <c r="KIC136" s="409"/>
      <c r="KID136" s="409"/>
      <c r="KIE136" s="409"/>
      <c r="KIF136" s="409"/>
      <c r="KIG136" s="409"/>
      <c r="KIH136" s="409"/>
      <c r="KII136" s="409"/>
      <c r="KIJ136" s="409"/>
      <c r="KIK136" s="409"/>
      <c r="KIL136" s="409"/>
      <c r="KIM136" s="409"/>
      <c r="KIN136" s="409"/>
      <c r="KIO136" s="409"/>
      <c r="KIP136" s="409"/>
      <c r="KIQ136" s="409"/>
      <c r="KIR136" s="409"/>
      <c r="KIS136" s="409"/>
      <c r="KIT136" s="409"/>
      <c r="KIU136" s="409"/>
      <c r="KIV136" s="409"/>
      <c r="KIW136" s="409"/>
      <c r="KIX136" s="409"/>
      <c r="KIY136" s="409"/>
      <c r="KIZ136" s="409"/>
      <c r="KJA136" s="409"/>
      <c r="KJB136" s="409"/>
      <c r="KJC136" s="409"/>
      <c r="KJD136" s="409"/>
      <c r="KJE136" s="409"/>
      <c r="KJF136" s="409"/>
      <c r="KJG136" s="409"/>
      <c r="KJH136" s="409"/>
      <c r="KJI136" s="409"/>
      <c r="KJJ136" s="409"/>
      <c r="KJK136" s="409"/>
      <c r="KJL136" s="409"/>
      <c r="KJM136" s="409"/>
      <c r="KJN136" s="409"/>
      <c r="KJO136" s="409"/>
      <c r="KJP136" s="409"/>
      <c r="KJQ136" s="409"/>
      <c r="KJR136" s="409"/>
      <c r="KJS136" s="409"/>
      <c r="KJT136" s="409"/>
      <c r="KJU136" s="409"/>
      <c r="KJV136" s="409"/>
      <c r="KJW136" s="409"/>
      <c r="KJX136" s="409"/>
      <c r="KJY136" s="409"/>
      <c r="KJZ136" s="409"/>
      <c r="KKA136" s="409"/>
      <c r="KKB136" s="409"/>
      <c r="KKC136" s="409"/>
      <c r="KKD136" s="409"/>
      <c r="KKE136" s="409"/>
      <c r="KKF136" s="409"/>
      <c r="KKG136" s="409"/>
      <c r="KKH136" s="409"/>
      <c r="KKI136" s="409"/>
      <c r="KKJ136" s="409"/>
      <c r="KKK136" s="409"/>
      <c r="KKL136" s="409"/>
      <c r="KKM136" s="409"/>
      <c r="KKN136" s="409"/>
      <c r="KKO136" s="409"/>
      <c r="KKP136" s="409"/>
      <c r="KKQ136" s="409"/>
      <c r="KKR136" s="409"/>
      <c r="KKS136" s="409"/>
      <c r="KKT136" s="409"/>
      <c r="KKU136" s="409"/>
      <c r="KKV136" s="409"/>
      <c r="KKW136" s="409"/>
      <c r="KKX136" s="409"/>
      <c r="KKY136" s="409"/>
      <c r="KKZ136" s="409"/>
      <c r="KLA136" s="409"/>
      <c r="KLB136" s="409"/>
      <c r="KLC136" s="409"/>
      <c r="KLD136" s="409"/>
      <c r="KLE136" s="409"/>
      <c r="KLF136" s="409"/>
      <c r="KLG136" s="409"/>
      <c r="KLH136" s="409"/>
      <c r="KLI136" s="409"/>
      <c r="KLJ136" s="409"/>
      <c r="KLK136" s="409"/>
      <c r="KLL136" s="409"/>
      <c r="KLM136" s="409"/>
      <c r="KLN136" s="409"/>
      <c r="KLO136" s="409"/>
      <c r="KLP136" s="409"/>
      <c r="KLQ136" s="409"/>
      <c r="KLR136" s="409"/>
      <c r="KLS136" s="409"/>
      <c r="KLT136" s="409"/>
      <c r="KLU136" s="409"/>
      <c r="KLV136" s="409"/>
      <c r="KLW136" s="409"/>
      <c r="KLX136" s="409"/>
      <c r="KLY136" s="409"/>
      <c r="KLZ136" s="409"/>
      <c r="KMA136" s="409"/>
      <c r="KMB136" s="409"/>
      <c r="KMC136" s="409"/>
      <c r="KMD136" s="409"/>
      <c r="KME136" s="409"/>
      <c r="KMF136" s="409"/>
      <c r="KMG136" s="409"/>
      <c r="KMH136" s="409"/>
      <c r="KMI136" s="409"/>
      <c r="KMJ136" s="409"/>
      <c r="KMK136" s="409"/>
      <c r="KML136" s="409"/>
      <c r="KMM136" s="409"/>
      <c r="KMN136" s="409"/>
      <c r="KMO136" s="409"/>
      <c r="KMP136" s="409"/>
      <c r="KMQ136" s="409"/>
      <c r="KMR136" s="409"/>
      <c r="KMS136" s="409"/>
      <c r="KMT136" s="409"/>
      <c r="KMU136" s="409"/>
      <c r="KMV136" s="409"/>
      <c r="KMW136" s="409"/>
      <c r="KMX136" s="409"/>
      <c r="KMY136" s="409"/>
      <c r="KMZ136" s="409"/>
      <c r="KNA136" s="409"/>
      <c r="KNB136" s="409"/>
      <c r="KNC136" s="409"/>
      <c r="KND136" s="409"/>
      <c r="KNE136" s="409"/>
      <c r="KNF136" s="409"/>
      <c r="KNG136" s="409"/>
      <c r="KNH136" s="409"/>
      <c r="KNI136" s="409"/>
      <c r="KNJ136" s="409"/>
      <c r="KNK136" s="409"/>
      <c r="KNL136" s="409"/>
      <c r="KNM136" s="409"/>
      <c r="KNN136" s="409"/>
      <c r="KNO136" s="409"/>
      <c r="KNP136" s="409"/>
      <c r="KNQ136" s="409"/>
      <c r="KNR136" s="409"/>
      <c r="KNS136" s="409"/>
      <c r="KNT136" s="409"/>
      <c r="KNU136" s="409"/>
      <c r="KNV136" s="409"/>
      <c r="KNW136" s="409"/>
      <c r="KNX136" s="409"/>
      <c r="KNY136" s="409"/>
      <c r="KNZ136" s="409"/>
      <c r="KOA136" s="409"/>
      <c r="KOB136" s="409"/>
      <c r="KOC136" s="409"/>
      <c r="KOD136" s="409"/>
      <c r="KOE136" s="409"/>
      <c r="KOF136" s="409"/>
      <c r="KOG136" s="409"/>
      <c r="KOH136" s="409"/>
      <c r="KOI136" s="409"/>
      <c r="KOJ136" s="409"/>
      <c r="KOK136" s="409"/>
      <c r="KOL136" s="409"/>
      <c r="KOM136" s="409"/>
      <c r="KON136" s="409"/>
      <c r="KOO136" s="409"/>
      <c r="KOP136" s="409"/>
      <c r="KOQ136" s="409"/>
      <c r="KOR136" s="409"/>
      <c r="KOS136" s="409"/>
      <c r="KOT136" s="409"/>
      <c r="KOU136" s="409"/>
      <c r="KOV136" s="409"/>
      <c r="KOW136" s="409"/>
      <c r="KOX136" s="409"/>
      <c r="KOY136" s="409"/>
      <c r="KOZ136" s="409"/>
      <c r="KPA136" s="409"/>
      <c r="KPB136" s="409"/>
      <c r="KPC136" s="409"/>
      <c r="KPD136" s="409"/>
      <c r="KPE136" s="409"/>
      <c r="KPF136" s="409"/>
      <c r="KPG136" s="409"/>
      <c r="KPH136" s="409"/>
      <c r="KPI136" s="409"/>
      <c r="KPJ136" s="409"/>
      <c r="KPK136" s="409"/>
      <c r="KPL136" s="409"/>
      <c r="KPM136" s="409"/>
      <c r="KPN136" s="409"/>
      <c r="KPO136" s="409"/>
      <c r="KPP136" s="409"/>
      <c r="KPQ136" s="409"/>
      <c r="KPR136" s="409"/>
      <c r="KPS136" s="409"/>
      <c r="KPT136" s="409"/>
      <c r="KPU136" s="409"/>
      <c r="KPV136" s="409"/>
      <c r="KPW136" s="409"/>
      <c r="KPX136" s="409"/>
      <c r="KPY136" s="409"/>
      <c r="KPZ136" s="409"/>
      <c r="KQA136" s="409"/>
      <c r="KQB136" s="409"/>
      <c r="KQC136" s="409"/>
      <c r="KQD136" s="409"/>
      <c r="KQE136" s="409"/>
      <c r="KQF136" s="409"/>
      <c r="KQG136" s="409"/>
      <c r="KQH136" s="409"/>
      <c r="KQI136" s="409"/>
      <c r="KQJ136" s="409"/>
      <c r="KQK136" s="409"/>
      <c r="KQL136" s="409"/>
      <c r="KQM136" s="409"/>
      <c r="KQN136" s="409"/>
      <c r="KQO136" s="409"/>
      <c r="KQP136" s="409"/>
      <c r="KQQ136" s="409"/>
      <c r="KQR136" s="409"/>
      <c r="KQS136" s="409"/>
      <c r="KQT136" s="409"/>
      <c r="KQU136" s="409"/>
      <c r="KQV136" s="409"/>
      <c r="KQW136" s="409"/>
      <c r="KQX136" s="409"/>
      <c r="KQY136" s="409"/>
      <c r="KQZ136" s="409"/>
      <c r="KRA136" s="409"/>
      <c r="KRB136" s="409"/>
      <c r="KRC136" s="409"/>
      <c r="KRD136" s="409"/>
      <c r="KRE136" s="409"/>
      <c r="KRF136" s="409"/>
      <c r="KRG136" s="409"/>
      <c r="KRH136" s="409"/>
      <c r="KRI136" s="409"/>
      <c r="KRJ136" s="409"/>
      <c r="KRK136" s="409"/>
      <c r="KRL136" s="409"/>
      <c r="KRM136" s="409"/>
      <c r="KRN136" s="409"/>
      <c r="KRO136" s="409"/>
      <c r="KRP136" s="409"/>
      <c r="KRQ136" s="409"/>
      <c r="KRR136" s="409"/>
      <c r="KRS136" s="409"/>
      <c r="KRT136" s="409"/>
      <c r="KRU136" s="409"/>
      <c r="KRV136" s="409"/>
      <c r="KRW136" s="409"/>
      <c r="KRX136" s="409"/>
      <c r="KRY136" s="409"/>
      <c r="KRZ136" s="409"/>
      <c r="KSA136" s="409"/>
      <c r="KSB136" s="409"/>
      <c r="KSC136" s="409"/>
      <c r="KSD136" s="409"/>
      <c r="KSE136" s="409"/>
      <c r="KSF136" s="409"/>
      <c r="KSG136" s="409"/>
      <c r="KSH136" s="409"/>
      <c r="KSI136" s="409"/>
      <c r="KSJ136" s="409"/>
      <c r="KSK136" s="409"/>
      <c r="KSL136" s="409"/>
      <c r="KSM136" s="409"/>
      <c r="KSN136" s="409"/>
      <c r="KSO136" s="409"/>
      <c r="KSP136" s="409"/>
      <c r="KSQ136" s="409"/>
      <c r="KSR136" s="409"/>
      <c r="KSS136" s="409"/>
      <c r="KST136" s="409"/>
      <c r="KSU136" s="409"/>
      <c r="KSV136" s="409"/>
      <c r="KSW136" s="409"/>
      <c r="KSX136" s="409"/>
      <c r="KSY136" s="409"/>
      <c r="KSZ136" s="409"/>
      <c r="KTA136" s="409"/>
      <c r="KTB136" s="409"/>
      <c r="KTC136" s="409"/>
      <c r="KTD136" s="409"/>
      <c r="KTE136" s="409"/>
      <c r="KTF136" s="409"/>
      <c r="KTG136" s="409"/>
      <c r="KTH136" s="409"/>
      <c r="KTI136" s="409"/>
      <c r="KTJ136" s="409"/>
      <c r="KTK136" s="409"/>
      <c r="KTL136" s="409"/>
      <c r="KTM136" s="409"/>
      <c r="KTN136" s="409"/>
      <c r="KTO136" s="409"/>
      <c r="KTP136" s="409"/>
      <c r="KTQ136" s="409"/>
      <c r="KTR136" s="409"/>
      <c r="KTS136" s="409"/>
      <c r="KTT136" s="409"/>
      <c r="KTU136" s="409"/>
      <c r="KTV136" s="409"/>
      <c r="KTW136" s="409"/>
      <c r="KTX136" s="409"/>
      <c r="KTY136" s="409"/>
      <c r="KTZ136" s="409"/>
      <c r="KUA136" s="409"/>
      <c r="KUB136" s="409"/>
      <c r="KUC136" s="409"/>
      <c r="KUD136" s="409"/>
      <c r="KUE136" s="409"/>
      <c r="KUF136" s="409"/>
      <c r="KUG136" s="409"/>
      <c r="KUH136" s="409"/>
      <c r="KUI136" s="409"/>
      <c r="KUJ136" s="409"/>
      <c r="KUK136" s="409"/>
      <c r="KUL136" s="409"/>
      <c r="KUM136" s="409"/>
      <c r="KUN136" s="409"/>
      <c r="KUO136" s="409"/>
      <c r="KUP136" s="409"/>
      <c r="KUQ136" s="409"/>
      <c r="KUR136" s="409"/>
      <c r="KUS136" s="409"/>
      <c r="KUT136" s="409"/>
      <c r="KUU136" s="409"/>
      <c r="KUV136" s="409"/>
      <c r="KUW136" s="409"/>
      <c r="KUX136" s="409"/>
      <c r="KUY136" s="409"/>
      <c r="KUZ136" s="409"/>
      <c r="KVA136" s="409"/>
      <c r="KVB136" s="409"/>
      <c r="KVC136" s="409"/>
      <c r="KVD136" s="409"/>
      <c r="KVE136" s="409"/>
      <c r="KVF136" s="409"/>
      <c r="KVG136" s="409"/>
      <c r="KVH136" s="409"/>
      <c r="KVI136" s="409"/>
      <c r="KVJ136" s="409"/>
      <c r="KVK136" s="409"/>
      <c r="KVL136" s="409"/>
      <c r="KVM136" s="409"/>
      <c r="KVN136" s="409"/>
      <c r="KVO136" s="409"/>
      <c r="KVP136" s="409"/>
      <c r="KVQ136" s="409"/>
      <c r="KVR136" s="409"/>
      <c r="KVS136" s="409"/>
      <c r="KVT136" s="409"/>
      <c r="KVU136" s="409"/>
      <c r="KVV136" s="409"/>
      <c r="KVW136" s="409"/>
      <c r="KVX136" s="409"/>
      <c r="KVY136" s="409"/>
      <c r="KVZ136" s="409"/>
      <c r="KWA136" s="409"/>
      <c r="KWB136" s="409"/>
      <c r="KWC136" s="409"/>
      <c r="KWD136" s="409"/>
      <c r="KWE136" s="409"/>
      <c r="KWF136" s="409"/>
      <c r="KWG136" s="409"/>
      <c r="KWH136" s="409"/>
      <c r="KWI136" s="409"/>
      <c r="KWJ136" s="409"/>
      <c r="KWK136" s="409"/>
      <c r="KWL136" s="409"/>
      <c r="KWM136" s="409"/>
      <c r="KWN136" s="409"/>
      <c r="KWO136" s="409"/>
      <c r="KWP136" s="409"/>
      <c r="KWQ136" s="409"/>
      <c r="KWR136" s="409"/>
      <c r="KWS136" s="409"/>
      <c r="KWT136" s="409"/>
      <c r="KWU136" s="409"/>
      <c r="KWV136" s="409"/>
      <c r="KWW136" s="409"/>
      <c r="KWX136" s="409"/>
      <c r="KWY136" s="409"/>
      <c r="KWZ136" s="409"/>
      <c r="KXA136" s="409"/>
      <c r="KXB136" s="409"/>
      <c r="KXC136" s="409"/>
      <c r="KXD136" s="409"/>
      <c r="KXE136" s="409"/>
      <c r="KXF136" s="409"/>
      <c r="KXG136" s="409"/>
      <c r="KXH136" s="409"/>
      <c r="KXI136" s="409"/>
      <c r="KXJ136" s="409"/>
      <c r="KXK136" s="409"/>
      <c r="KXL136" s="409"/>
      <c r="KXM136" s="409"/>
      <c r="KXN136" s="409"/>
      <c r="KXO136" s="409"/>
      <c r="KXP136" s="409"/>
      <c r="KXQ136" s="409"/>
      <c r="KXR136" s="409"/>
      <c r="KXS136" s="409"/>
      <c r="KXT136" s="409"/>
      <c r="KXU136" s="409"/>
      <c r="KXV136" s="409"/>
      <c r="KXW136" s="409"/>
      <c r="KXX136" s="409"/>
      <c r="KXY136" s="409"/>
      <c r="KXZ136" s="409"/>
      <c r="KYA136" s="409"/>
      <c r="KYB136" s="409"/>
      <c r="KYC136" s="409"/>
      <c r="KYD136" s="409"/>
      <c r="KYE136" s="409"/>
      <c r="KYF136" s="409"/>
      <c r="KYG136" s="409"/>
      <c r="KYH136" s="409"/>
      <c r="KYI136" s="409"/>
      <c r="KYJ136" s="409"/>
      <c r="KYK136" s="409"/>
      <c r="KYL136" s="409"/>
      <c r="KYM136" s="409"/>
      <c r="KYN136" s="409"/>
      <c r="KYO136" s="409"/>
      <c r="KYP136" s="409"/>
      <c r="KYQ136" s="409"/>
      <c r="KYR136" s="409"/>
      <c r="KYS136" s="409"/>
      <c r="KYT136" s="409"/>
      <c r="KYU136" s="409"/>
      <c r="KYV136" s="409"/>
      <c r="KYW136" s="409"/>
      <c r="KYX136" s="409"/>
      <c r="KYY136" s="409"/>
      <c r="KYZ136" s="409"/>
      <c r="KZA136" s="409"/>
      <c r="KZB136" s="409"/>
      <c r="KZC136" s="409"/>
      <c r="KZD136" s="409"/>
      <c r="KZE136" s="409"/>
      <c r="KZF136" s="409"/>
      <c r="KZG136" s="409"/>
      <c r="KZH136" s="409"/>
      <c r="KZI136" s="409"/>
      <c r="KZJ136" s="409"/>
      <c r="KZK136" s="409"/>
      <c r="KZL136" s="409"/>
      <c r="KZM136" s="409"/>
      <c r="KZN136" s="409"/>
      <c r="KZO136" s="409"/>
      <c r="KZP136" s="409"/>
      <c r="KZQ136" s="409"/>
      <c r="KZR136" s="409"/>
      <c r="KZS136" s="409"/>
      <c r="KZT136" s="409"/>
      <c r="KZU136" s="409"/>
      <c r="KZV136" s="409"/>
      <c r="KZW136" s="409"/>
      <c r="KZX136" s="409"/>
      <c r="KZY136" s="409"/>
      <c r="KZZ136" s="409"/>
      <c r="LAA136" s="409"/>
      <c r="LAB136" s="409"/>
      <c r="LAC136" s="409"/>
      <c r="LAD136" s="409"/>
      <c r="LAE136" s="409"/>
      <c r="LAF136" s="409"/>
      <c r="LAG136" s="409"/>
      <c r="LAH136" s="409"/>
      <c r="LAI136" s="409"/>
      <c r="LAJ136" s="409"/>
      <c r="LAK136" s="409"/>
      <c r="LAL136" s="409"/>
      <c r="LAM136" s="409"/>
      <c r="LAN136" s="409"/>
      <c r="LAO136" s="409"/>
      <c r="LAP136" s="409"/>
      <c r="LAQ136" s="409"/>
      <c r="LAR136" s="409"/>
      <c r="LAS136" s="409"/>
      <c r="LAT136" s="409"/>
      <c r="LAU136" s="409"/>
      <c r="LAV136" s="409"/>
      <c r="LAW136" s="409"/>
      <c r="LAX136" s="409"/>
      <c r="LAY136" s="409"/>
      <c r="LAZ136" s="409"/>
      <c r="LBA136" s="409"/>
      <c r="LBB136" s="409"/>
      <c r="LBC136" s="409"/>
      <c r="LBD136" s="409"/>
      <c r="LBE136" s="409"/>
      <c r="LBF136" s="409"/>
      <c r="LBG136" s="409"/>
      <c r="LBH136" s="409"/>
      <c r="LBI136" s="409"/>
      <c r="LBJ136" s="409"/>
      <c r="LBK136" s="409"/>
      <c r="LBL136" s="409"/>
      <c r="LBM136" s="409"/>
      <c r="LBN136" s="409"/>
      <c r="LBO136" s="409"/>
      <c r="LBP136" s="409"/>
      <c r="LBQ136" s="409"/>
      <c r="LBR136" s="409"/>
      <c r="LBS136" s="409"/>
      <c r="LBT136" s="409"/>
      <c r="LBU136" s="409"/>
      <c r="LBV136" s="409"/>
      <c r="LBW136" s="409"/>
      <c r="LBX136" s="409"/>
      <c r="LBY136" s="409"/>
      <c r="LBZ136" s="409"/>
      <c r="LCA136" s="409"/>
      <c r="LCB136" s="409"/>
      <c r="LCC136" s="409"/>
      <c r="LCD136" s="409"/>
      <c r="LCE136" s="409"/>
      <c r="LCF136" s="409"/>
      <c r="LCG136" s="409"/>
      <c r="LCH136" s="409"/>
      <c r="LCI136" s="409"/>
      <c r="LCJ136" s="409"/>
      <c r="LCK136" s="409"/>
      <c r="LCL136" s="409"/>
      <c r="LCM136" s="409"/>
      <c r="LCN136" s="409"/>
      <c r="LCO136" s="409"/>
      <c r="LCP136" s="409"/>
      <c r="LCQ136" s="409"/>
      <c r="LCR136" s="409"/>
      <c r="LCS136" s="409"/>
      <c r="LCT136" s="409"/>
      <c r="LCU136" s="409"/>
      <c r="LCV136" s="409"/>
      <c r="LCW136" s="409"/>
      <c r="LCX136" s="409"/>
      <c r="LCY136" s="409"/>
      <c r="LCZ136" s="409"/>
      <c r="LDA136" s="409"/>
      <c r="LDB136" s="409"/>
      <c r="LDC136" s="409"/>
      <c r="LDD136" s="409"/>
      <c r="LDE136" s="409"/>
      <c r="LDF136" s="409"/>
      <c r="LDG136" s="409"/>
      <c r="LDH136" s="409"/>
      <c r="LDI136" s="409"/>
      <c r="LDJ136" s="409"/>
      <c r="LDK136" s="409"/>
      <c r="LDL136" s="409"/>
      <c r="LDM136" s="409"/>
      <c r="LDN136" s="409"/>
      <c r="LDO136" s="409"/>
      <c r="LDP136" s="409"/>
      <c r="LDQ136" s="409"/>
      <c r="LDR136" s="409"/>
      <c r="LDS136" s="409"/>
      <c r="LDT136" s="409"/>
      <c r="LDU136" s="409"/>
      <c r="LDV136" s="409"/>
      <c r="LDW136" s="409"/>
      <c r="LDX136" s="409"/>
      <c r="LDY136" s="409"/>
      <c r="LDZ136" s="409"/>
      <c r="LEA136" s="409"/>
      <c r="LEB136" s="409"/>
      <c r="LEC136" s="409"/>
      <c r="LED136" s="409"/>
      <c r="LEE136" s="409"/>
      <c r="LEF136" s="409"/>
      <c r="LEG136" s="409"/>
      <c r="LEH136" s="409"/>
      <c r="LEI136" s="409"/>
      <c r="LEJ136" s="409"/>
      <c r="LEK136" s="409"/>
      <c r="LEL136" s="409"/>
      <c r="LEM136" s="409"/>
      <c r="LEN136" s="409"/>
      <c r="LEO136" s="409"/>
      <c r="LEP136" s="409"/>
      <c r="LEQ136" s="409"/>
      <c r="LER136" s="409"/>
      <c r="LES136" s="409"/>
      <c r="LET136" s="409"/>
      <c r="LEU136" s="409"/>
      <c r="LEV136" s="409"/>
      <c r="LEW136" s="409"/>
      <c r="LEX136" s="409"/>
      <c r="LEY136" s="409"/>
      <c r="LEZ136" s="409"/>
      <c r="LFA136" s="409"/>
      <c r="LFB136" s="409"/>
      <c r="LFC136" s="409"/>
      <c r="LFD136" s="409"/>
      <c r="LFE136" s="409"/>
      <c r="LFF136" s="409"/>
      <c r="LFG136" s="409"/>
      <c r="LFH136" s="409"/>
      <c r="LFI136" s="409"/>
      <c r="LFJ136" s="409"/>
      <c r="LFK136" s="409"/>
      <c r="LFL136" s="409"/>
      <c r="LFM136" s="409"/>
      <c r="LFN136" s="409"/>
      <c r="LFO136" s="409"/>
      <c r="LFP136" s="409"/>
      <c r="LFQ136" s="409"/>
      <c r="LFR136" s="409"/>
      <c r="LFS136" s="409"/>
      <c r="LFT136" s="409"/>
      <c r="LFU136" s="409"/>
      <c r="LFV136" s="409"/>
      <c r="LFW136" s="409"/>
      <c r="LFX136" s="409"/>
      <c r="LFY136" s="409"/>
      <c r="LFZ136" s="409"/>
      <c r="LGA136" s="409"/>
      <c r="LGB136" s="409"/>
      <c r="LGC136" s="409"/>
      <c r="LGD136" s="409"/>
      <c r="LGE136" s="409"/>
      <c r="LGF136" s="409"/>
      <c r="LGG136" s="409"/>
      <c r="LGH136" s="409"/>
      <c r="LGI136" s="409"/>
      <c r="LGJ136" s="409"/>
      <c r="LGK136" s="409"/>
      <c r="LGL136" s="409"/>
      <c r="LGM136" s="409"/>
      <c r="LGN136" s="409"/>
      <c r="LGO136" s="409"/>
      <c r="LGP136" s="409"/>
      <c r="LGQ136" s="409"/>
      <c r="LGR136" s="409"/>
      <c r="LGS136" s="409"/>
      <c r="LGT136" s="409"/>
      <c r="LGU136" s="409"/>
      <c r="LGV136" s="409"/>
      <c r="LGW136" s="409"/>
      <c r="LGX136" s="409"/>
      <c r="LGY136" s="409"/>
      <c r="LGZ136" s="409"/>
      <c r="LHA136" s="409"/>
      <c r="LHB136" s="409"/>
      <c r="LHC136" s="409"/>
      <c r="LHD136" s="409"/>
      <c r="LHE136" s="409"/>
      <c r="LHF136" s="409"/>
      <c r="LHG136" s="409"/>
      <c r="LHH136" s="409"/>
      <c r="LHI136" s="409"/>
      <c r="LHJ136" s="409"/>
      <c r="LHK136" s="409"/>
      <c r="LHL136" s="409"/>
      <c r="LHM136" s="409"/>
      <c r="LHN136" s="409"/>
      <c r="LHO136" s="409"/>
      <c r="LHP136" s="409"/>
      <c r="LHQ136" s="409"/>
      <c r="LHR136" s="409"/>
      <c r="LHS136" s="409"/>
      <c r="LHT136" s="409"/>
      <c r="LHU136" s="409"/>
      <c r="LHV136" s="409"/>
      <c r="LHW136" s="409"/>
      <c r="LHX136" s="409"/>
      <c r="LHY136" s="409"/>
      <c r="LHZ136" s="409"/>
      <c r="LIA136" s="409"/>
      <c r="LIB136" s="409"/>
      <c r="LIC136" s="409"/>
      <c r="LID136" s="409"/>
      <c r="LIE136" s="409"/>
      <c r="LIF136" s="409"/>
      <c r="LIG136" s="409"/>
      <c r="LIH136" s="409"/>
      <c r="LII136" s="409"/>
      <c r="LIJ136" s="409"/>
      <c r="LIK136" s="409"/>
      <c r="LIL136" s="409"/>
      <c r="LIM136" s="409"/>
      <c r="LIN136" s="409"/>
      <c r="LIO136" s="409"/>
      <c r="LIP136" s="409"/>
      <c r="LIQ136" s="409"/>
      <c r="LIR136" s="409"/>
      <c r="LIS136" s="409"/>
      <c r="LIT136" s="409"/>
      <c r="LIU136" s="409"/>
      <c r="LIV136" s="409"/>
      <c r="LIW136" s="409"/>
      <c r="LIX136" s="409"/>
      <c r="LIY136" s="409"/>
      <c r="LIZ136" s="409"/>
      <c r="LJA136" s="409"/>
      <c r="LJB136" s="409"/>
      <c r="LJC136" s="409"/>
      <c r="LJD136" s="409"/>
      <c r="LJE136" s="409"/>
      <c r="LJF136" s="409"/>
      <c r="LJG136" s="409"/>
      <c r="LJH136" s="409"/>
      <c r="LJI136" s="409"/>
      <c r="LJJ136" s="409"/>
      <c r="LJK136" s="409"/>
      <c r="LJL136" s="409"/>
      <c r="LJM136" s="409"/>
      <c r="LJN136" s="409"/>
      <c r="LJO136" s="409"/>
      <c r="LJP136" s="409"/>
      <c r="LJQ136" s="409"/>
      <c r="LJR136" s="409"/>
      <c r="LJS136" s="409"/>
      <c r="LJT136" s="409"/>
      <c r="LJU136" s="409"/>
      <c r="LJV136" s="409"/>
      <c r="LJW136" s="409"/>
      <c r="LJX136" s="409"/>
      <c r="LJY136" s="409"/>
      <c r="LJZ136" s="409"/>
      <c r="LKA136" s="409"/>
      <c r="LKB136" s="409"/>
      <c r="LKC136" s="409"/>
      <c r="LKD136" s="409"/>
      <c r="LKE136" s="409"/>
      <c r="LKF136" s="409"/>
      <c r="LKG136" s="409"/>
      <c r="LKH136" s="409"/>
      <c r="LKI136" s="409"/>
      <c r="LKJ136" s="409"/>
      <c r="LKK136" s="409"/>
      <c r="LKL136" s="409"/>
      <c r="LKM136" s="409"/>
      <c r="LKN136" s="409"/>
      <c r="LKO136" s="409"/>
      <c r="LKP136" s="409"/>
      <c r="LKQ136" s="409"/>
      <c r="LKR136" s="409"/>
      <c r="LKS136" s="409"/>
      <c r="LKT136" s="409"/>
      <c r="LKU136" s="409"/>
      <c r="LKV136" s="409"/>
      <c r="LKW136" s="409"/>
      <c r="LKX136" s="409"/>
      <c r="LKY136" s="409"/>
      <c r="LKZ136" s="409"/>
      <c r="LLA136" s="409"/>
      <c r="LLB136" s="409"/>
      <c r="LLC136" s="409"/>
      <c r="LLD136" s="409"/>
      <c r="LLE136" s="409"/>
      <c r="LLF136" s="409"/>
      <c r="LLG136" s="409"/>
      <c r="LLH136" s="409"/>
      <c r="LLI136" s="409"/>
      <c r="LLJ136" s="409"/>
      <c r="LLK136" s="409"/>
      <c r="LLL136" s="409"/>
      <c r="LLM136" s="409"/>
      <c r="LLN136" s="409"/>
      <c r="LLO136" s="409"/>
      <c r="LLP136" s="409"/>
      <c r="LLQ136" s="409"/>
      <c r="LLR136" s="409"/>
      <c r="LLS136" s="409"/>
      <c r="LLT136" s="409"/>
      <c r="LLU136" s="409"/>
      <c r="LLV136" s="409"/>
      <c r="LLW136" s="409"/>
      <c r="LLX136" s="409"/>
      <c r="LLY136" s="409"/>
      <c r="LLZ136" s="409"/>
      <c r="LMA136" s="409"/>
      <c r="LMB136" s="409"/>
      <c r="LMC136" s="409"/>
      <c r="LMD136" s="409"/>
      <c r="LME136" s="409"/>
      <c r="LMF136" s="409"/>
      <c r="LMG136" s="409"/>
      <c r="LMH136" s="409"/>
      <c r="LMI136" s="409"/>
      <c r="LMJ136" s="409"/>
      <c r="LMK136" s="409"/>
      <c r="LML136" s="409"/>
      <c r="LMM136" s="409"/>
      <c r="LMN136" s="409"/>
      <c r="LMO136" s="409"/>
      <c r="LMP136" s="409"/>
      <c r="LMQ136" s="409"/>
      <c r="LMR136" s="409"/>
      <c r="LMS136" s="409"/>
      <c r="LMT136" s="409"/>
      <c r="LMU136" s="409"/>
      <c r="LMV136" s="409"/>
      <c r="LMW136" s="409"/>
      <c r="LMX136" s="409"/>
      <c r="LMY136" s="409"/>
      <c r="LMZ136" s="409"/>
      <c r="LNA136" s="409"/>
      <c r="LNB136" s="409"/>
      <c r="LNC136" s="409"/>
      <c r="LND136" s="409"/>
      <c r="LNE136" s="409"/>
      <c r="LNF136" s="409"/>
      <c r="LNG136" s="409"/>
      <c r="LNH136" s="409"/>
      <c r="LNI136" s="409"/>
      <c r="LNJ136" s="409"/>
      <c r="LNK136" s="409"/>
      <c r="LNL136" s="409"/>
      <c r="LNM136" s="409"/>
      <c r="LNN136" s="409"/>
      <c r="LNO136" s="409"/>
      <c r="LNP136" s="409"/>
      <c r="LNQ136" s="409"/>
      <c r="LNR136" s="409"/>
      <c r="LNS136" s="409"/>
      <c r="LNT136" s="409"/>
      <c r="LNU136" s="409"/>
      <c r="LNV136" s="409"/>
      <c r="LNW136" s="409"/>
      <c r="LNX136" s="409"/>
      <c r="LNY136" s="409"/>
      <c r="LNZ136" s="409"/>
      <c r="LOA136" s="409"/>
      <c r="LOB136" s="409"/>
      <c r="LOC136" s="409"/>
      <c r="LOD136" s="409"/>
      <c r="LOE136" s="409"/>
      <c r="LOF136" s="409"/>
      <c r="LOG136" s="409"/>
      <c r="LOH136" s="409"/>
      <c r="LOI136" s="409"/>
      <c r="LOJ136" s="409"/>
      <c r="LOK136" s="409"/>
      <c r="LOL136" s="409"/>
      <c r="LOM136" s="409"/>
      <c r="LON136" s="409"/>
      <c r="LOO136" s="409"/>
      <c r="LOP136" s="409"/>
      <c r="LOQ136" s="409"/>
      <c r="LOR136" s="409"/>
      <c r="LOS136" s="409"/>
      <c r="LOT136" s="409"/>
      <c r="LOU136" s="409"/>
      <c r="LOV136" s="409"/>
      <c r="LOW136" s="409"/>
      <c r="LOX136" s="409"/>
      <c r="LOY136" s="409"/>
      <c r="LOZ136" s="409"/>
      <c r="LPA136" s="409"/>
      <c r="LPB136" s="409"/>
      <c r="LPC136" s="409"/>
      <c r="LPD136" s="409"/>
      <c r="LPE136" s="409"/>
      <c r="LPF136" s="409"/>
      <c r="LPG136" s="409"/>
      <c r="LPH136" s="409"/>
      <c r="LPI136" s="409"/>
      <c r="LPJ136" s="409"/>
      <c r="LPK136" s="409"/>
      <c r="LPL136" s="409"/>
      <c r="LPM136" s="409"/>
      <c r="LPN136" s="409"/>
      <c r="LPO136" s="409"/>
      <c r="LPP136" s="409"/>
      <c r="LPQ136" s="409"/>
      <c r="LPR136" s="409"/>
      <c r="LPS136" s="409"/>
      <c r="LPT136" s="409"/>
      <c r="LPU136" s="409"/>
      <c r="LPV136" s="409"/>
      <c r="LPW136" s="409"/>
      <c r="LPX136" s="409"/>
      <c r="LPY136" s="409"/>
      <c r="LPZ136" s="409"/>
      <c r="LQA136" s="409"/>
      <c r="LQB136" s="409"/>
      <c r="LQC136" s="409"/>
      <c r="LQD136" s="409"/>
      <c r="LQE136" s="409"/>
      <c r="LQF136" s="409"/>
      <c r="LQG136" s="409"/>
      <c r="LQH136" s="409"/>
      <c r="LQI136" s="409"/>
      <c r="LQJ136" s="409"/>
      <c r="LQK136" s="409"/>
      <c r="LQL136" s="409"/>
      <c r="LQM136" s="409"/>
      <c r="LQN136" s="409"/>
      <c r="LQO136" s="409"/>
      <c r="LQP136" s="409"/>
      <c r="LQQ136" s="409"/>
      <c r="LQR136" s="409"/>
      <c r="LQS136" s="409"/>
      <c r="LQT136" s="409"/>
      <c r="LQU136" s="409"/>
      <c r="LQV136" s="409"/>
      <c r="LQW136" s="409"/>
      <c r="LQX136" s="409"/>
      <c r="LQY136" s="409"/>
      <c r="LQZ136" s="409"/>
      <c r="LRA136" s="409"/>
      <c r="LRB136" s="409"/>
      <c r="LRC136" s="409"/>
      <c r="LRD136" s="409"/>
      <c r="LRE136" s="409"/>
      <c r="LRF136" s="409"/>
      <c r="LRG136" s="409"/>
      <c r="LRH136" s="409"/>
      <c r="LRI136" s="409"/>
      <c r="LRJ136" s="409"/>
      <c r="LRK136" s="409"/>
      <c r="LRL136" s="409"/>
      <c r="LRM136" s="409"/>
      <c r="LRN136" s="409"/>
      <c r="LRO136" s="409"/>
      <c r="LRP136" s="409"/>
      <c r="LRQ136" s="409"/>
      <c r="LRR136" s="409"/>
      <c r="LRS136" s="409"/>
      <c r="LRT136" s="409"/>
      <c r="LRU136" s="409"/>
      <c r="LRV136" s="409"/>
      <c r="LRW136" s="409"/>
      <c r="LRX136" s="409"/>
      <c r="LRY136" s="409"/>
      <c r="LRZ136" s="409"/>
      <c r="LSA136" s="409"/>
      <c r="LSB136" s="409"/>
      <c r="LSC136" s="409"/>
      <c r="LSD136" s="409"/>
      <c r="LSE136" s="409"/>
      <c r="LSF136" s="409"/>
      <c r="LSG136" s="409"/>
      <c r="LSH136" s="409"/>
      <c r="LSI136" s="409"/>
      <c r="LSJ136" s="409"/>
      <c r="LSK136" s="409"/>
      <c r="LSL136" s="409"/>
      <c r="LSM136" s="409"/>
      <c r="LSN136" s="409"/>
      <c r="LSO136" s="409"/>
      <c r="LSP136" s="409"/>
      <c r="LSQ136" s="409"/>
      <c r="LSR136" s="409"/>
      <c r="LSS136" s="409"/>
      <c r="LST136" s="409"/>
      <c r="LSU136" s="409"/>
      <c r="LSV136" s="409"/>
      <c r="LSW136" s="409"/>
      <c r="LSX136" s="409"/>
      <c r="LSY136" s="409"/>
      <c r="LSZ136" s="409"/>
      <c r="LTA136" s="409"/>
      <c r="LTB136" s="409"/>
      <c r="LTC136" s="409"/>
      <c r="LTD136" s="409"/>
      <c r="LTE136" s="409"/>
      <c r="LTF136" s="409"/>
      <c r="LTG136" s="409"/>
      <c r="LTH136" s="409"/>
      <c r="LTI136" s="409"/>
      <c r="LTJ136" s="409"/>
      <c r="LTK136" s="409"/>
      <c r="LTL136" s="409"/>
      <c r="LTM136" s="409"/>
      <c r="LTN136" s="409"/>
      <c r="LTO136" s="409"/>
      <c r="LTP136" s="409"/>
      <c r="LTQ136" s="409"/>
      <c r="LTR136" s="409"/>
      <c r="LTS136" s="409"/>
      <c r="LTT136" s="409"/>
      <c r="LTU136" s="409"/>
      <c r="LTV136" s="409"/>
      <c r="LTW136" s="409"/>
      <c r="LTX136" s="409"/>
      <c r="LTY136" s="409"/>
      <c r="LTZ136" s="409"/>
      <c r="LUA136" s="409"/>
      <c r="LUB136" s="409"/>
      <c r="LUC136" s="409"/>
      <c r="LUD136" s="409"/>
      <c r="LUE136" s="409"/>
      <c r="LUF136" s="409"/>
      <c r="LUG136" s="409"/>
      <c r="LUH136" s="409"/>
      <c r="LUI136" s="409"/>
      <c r="LUJ136" s="409"/>
      <c r="LUK136" s="409"/>
      <c r="LUL136" s="409"/>
      <c r="LUM136" s="409"/>
      <c r="LUN136" s="409"/>
      <c r="LUO136" s="409"/>
      <c r="LUP136" s="409"/>
      <c r="LUQ136" s="409"/>
      <c r="LUR136" s="409"/>
      <c r="LUS136" s="409"/>
      <c r="LUT136" s="409"/>
      <c r="LUU136" s="409"/>
      <c r="LUV136" s="409"/>
      <c r="LUW136" s="409"/>
      <c r="LUX136" s="409"/>
      <c r="LUY136" s="409"/>
      <c r="LUZ136" s="409"/>
      <c r="LVA136" s="409"/>
      <c r="LVB136" s="409"/>
      <c r="LVC136" s="409"/>
      <c r="LVD136" s="409"/>
      <c r="LVE136" s="409"/>
      <c r="LVF136" s="409"/>
      <c r="LVG136" s="409"/>
      <c r="LVH136" s="409"/>
      <c r="LVI136" s="409"/>
      <c r="LVJ136" s="409"/>
      <c r="LVK136" s="409"/>
      <c r="LVL136" s="409"/>
      <c r="LVM136" s="409"/>
      <c r="LVN136" s="409"/>
      <c r="LVO136" s="409"/>
      <c r="LVP136" s="409"/>
      <c r="LVQ136" s="409"/>
      <c r="LVR136" s="409"/>
      <c r="LVS136" s="409"/>
      <c r="LVT136" s="409"/>
      <c r="LVU136" s="409"/>
      <c r="LVV136" s="409"/>
      <c r="LVW136" s="409"/>
      <c r="LVX136" s="409"/>
      <c r="LVY136" s="409"/>
      <c r="LVZ136" s="409"/>
      <c r="LWA136" s="409"/>
      <c r="LWB136" s="409"/>
      <c r="LWC136" s="409"/>
      <c r="LWD136" s="409"/>
      <c r="LWE136" s="409"/>
      <c r="LWF136" s="409"/>
      <c r="LWG136" s="409"/>
      <c r="LWH136" s="409"/>
      <c r="LWI136" s="409"/>
      <c r="LWJ136" s="409"/>
      <c r="LWK136" s="409"/>
      <c r="LWL136" s="409"/>
      <c r="LWM136" s="409"/>
      <c r="LWN136" s="409"/>
      <c r="LWO136" s="409"/>
      <c r="LWP136" s="409"/>
      <c r="LWQ136" s="409"/>
      <c r="LWR136" s="409"/>
      <c r="LWS136" s="409"/>
      <c r="LWT136" s="409"/>
      <c r="LWU136" s="409"/>
      <c r="LWV136" s="409"/>
      <c r="LWW136" s="409"/>
      <c r="LWX136" s="409"/>
      <c r="LWY136" s="409"/>
      <c r="LWZ136" s="409"/>
      <c r="LXA136" s="409"/>
      <c r="LXB136" s="409"/>
      <c r="LXC136" s="409"/>
      <c r="LXD136" s="409"/>
      <c r="LXE136" s="409"/>
      <c r="LXF136" s="409"/>
      <c r="LXG136" s="409"/>
      <c r="LXH136" s="409"/>
      <c r="LXI136" s="409"/>
      <c r="LXJ136" s="409"/>
      <c r="LXK136" s="409"/>
      <c r="LXL136" s="409"/>
      <c r="LXM136" s="409"/>
      <c r="LXN136" s="409"/>
      <c r="LXO136" s="409"/>
      <c r="LXP136" s="409"/>
      <c r="LXQ136" s="409"/>
      <c r="LXR136" s="409"/>
      <c r="LXS136" s="409"/>
      <c r="LXT136" s="409"/>
      <c r="LXU136" s="409"/>
      <c r="LXV136" s="409"/>
      <c r="LXW136" s="409"/>
      <c r="LXX136" s="409"/>
      <c r="LXY136" s="409"/>
      <c r="LXZ136" s="409"/>
      <c r="LYA136" s="409"/>
      <c r="LYB136" s="409"/>
      <c r="LYC136" s="409"/>
      <c r="LYD136" s="409"/>
      <c r="LYE136" s="409"/>
      <c r="LYF136" s="409"/>
      <c r="LYG136" s="409"/>
      <c r="LYH136" s="409"/>
      <c r="LYI136" s="409"/>
      <c r="LYJ136" s="409"/>
      <c r="LYK136" s="409"/>
      <c r="LYL136" s="409"/>
      <c r="LYM136" s="409"/>
      <c r="LYN136" s="409"/>
      <c r="LYO136" s="409"/>
      <c r="LYP136" s="409"/>
      <c r="LYQ136" s="409"/>
      <c r="LYR136" s="409"/>
      <c r="LYS136" s="409"/>
      <c r="LYT136" s="409"/>
      <c r="LYU136" s="409"/>
      <c r="LYV136" s="409"/>
      <c r="LYW136" s="409"/>
      <c r="LYX136" s="409"/>
      <c r="LYY136" s="409"/>
      <c r="LYZ136" s="409"/>
      <c r="LZA136" s="409"/>
      <c r="LZB136" s="409"/>
      <c r="LZC136" s="409"/>
      <c r="LZD136" s="409"/>
      <c r="LZE136" s="409"/>
      <c r="LZF136" s="409"/>
      <c r="LZG136" s="409"/>
      <c r="LZH136" s="409"/>
      <c r="LZI136" s="409"/>
      <c r="LZJ136" s="409"/>
      <c r="LZK136" s="409"/>
      <c r="LZL136" s="409"/>
      <c r="LZM136" s="409"/>
      <c r="LZN136" s="409"/>
      <c r="LZO136" s="409"/>
      <c r="LZP136" s="409"/>
      <c r="LZQ136" s="409"/>
      <c r="LZR136" s="409"/>
      <c r="LZS136" s="409"/>
      <c r="LZT136" s="409"/>
      <c r="LZU136" s="409"/>
      <c r="LZV136" s="409"/>
      <c r="LZW136" s="409"/>
      <c r="LZX136" s="409"/>
      <c r="LZY136" s="409"/>
      <c r="LZZ136" s="409"/>
      <c r="MAA136" s="409"/>
      <c r="MAB136" s="409"/>
      <c r="MAC136" s="409"/>
      <c r="MAD136" s="409"/>
      <c r="MAE136" s="409"/>
      <c r="MAF136" s="409"/>
      <c r="MAG136" s="409"/>
      <c r="MAH136" s="409"/>
      <c r="MAI136" s="409"/>
      <c r="MAJ136" s="409"/>
      <c r="MAK136" s="409"/>
      <c r="MAL136" s="409"/>
      <c r="MAM136" s="409"/>
      <c r="MAN136" s="409"/>
      <c r="MAO136" s="409"/>
      <c r="MAP136" s="409"/>
      <c r="MAQ136" s="409"/>
      <c r="MAR136" s="409"/>
      <c r="MAS136" s="409"/>
      <c r="MAT136" s="409"/>
      <c r="MAU136" s="409"/>
      <c r="MAV136" s="409"/>
      <c r="MAW136" s="409"/>
      <c r="MAX136" s="409"/>
      <c r="MAY136" s="409"/>
      <c r="MAZ136" s="409"/>
      <c r="MBA136" s="409"/>
      <c r="MBB136" s="409"/>
      <c r="MBC136" s="409"/>
      <c r="MBD136" s="409"/>
      <c r="MBE136" s="409"/>
      <c r="MBF136" s="409"/>
      <c r="MBG136" s="409"/>
      <c r="MBH136" s="409"/>
      <c r="MBI136" s="409"/>
      <c r="MBJ136" s="409"/>
      <c r="MBK136" s="409"/>
      <c r="MBL136" s="409"/>
      <c r="MBM136" s="409"/>
      <c r="MBN136" s="409"/>
      <c r="MBO136" s="409"/>
      <c r="MBP136" s="409"/>
      <c r="MBQ136" s="409"/>
      <c r="MBR136" s="409"/>
      <c r="MBS136" s="409"/>
      <c r="MBT136" s="409"/>
      <c r="MBU136" s="409"/>
      <c r="MBV136" s="409"/>
      <c r="MBW136" s="409"/>
      <c r="MBX136" s="409"/>
      <c r="MBY136" s="409"/>
      <c r="MBZ136" s="409"/>
      <c r="MCA136" s="409"/>
      <c r="MCB136" s="409"/>
      <c r="MCC136" s="409"/>
      <c r="MCD136" s="409"/>
      <c r="MCE136" s="409"/>
      <c r="MCF136" s="409"/>
      <c r="MCG136" s="409"/>
      <c r="MCH136" s="409"/>
      <c r="MCI136" s="409"/>
      <c r="MCJ136" s="409"/>
      <c r="MCK136" s="409"/>
      <c r="MCL136" s="409"/>
      <c r="MCM136" s="409"/>
      <c r="MCN136" s="409"/>
      <c r="MCO136" s="409"/>
      <c r="MCP136" s="409"/>
      <c r="MCQ136" s="409"/>
      <c r="MCR136" s="409"/>
      <c r="MCS136" s="409"/>
      <c r="MCT136" s="409"/>
      <c r="MCU136" s="409"/>
      <c r="MCV136" s="409"/>
      <c r="MCW136" s="409"/>
      <c r="MCX136" s="409"/>
      <c r="MCY136" s="409"/>
      <c r="MCZ136" s="409"/>
      <c r="MDA136" s="409"/>
      <c r="MDB136" s="409"/>
      <c r="MDC136" s="409"/>
      <c r="MDD136" s="409"/>
      <c r="MDE136" s="409"/>
      <c r="MDF136" s="409"/>
      <c r="MDG136" s="409"/>
      <c r="MDH136" s="409"/>
      <c r="MDI136" s="409"/>
      <c r="MDJ136" s="409"/>
      <c r="MDK136" s="409"/>
      <c r="MDL136" s="409"/>
      <c r="MDM136" s="409"/>
      <c r="MDN136" s="409"/>
      <c r="MDO136" s="409"/>
      <c r="MDP136" s="409"/>
      <c r="MDQ136" s="409"/>
      <c r="MDR136" s="409"/>
      <c r="MDS136" s="409"/>
      <c r="MDT136" s="409"/>
      <c r="MDU136" s="409"/>
      <c r="MDV136" s="409"/>
      <c r="MDW136" s="409"/>
      <c r="MDX136" s="409"/>
      <c r="MDY136" s="409"/>
      <c r="MDZ136" s="409"/>
      <c r="MEA136" s="409"/>
      <c r="MEB136" s="409"/>
      <c r="MEC136" s="409"/>
      <c r="MED136" s="409"/>
      <c r="MEE136" s="409"/>
      <c r="MEF136" s="409"/>
      <c r="MEG136" s="409"/>
      <c r="MEH136" s="409"/>
      <c r="MEI136" s="409"/>
      <c r="MEJ136" s="409"/>
      <c r="MEK136" s="409"/>
      <c r="MEL136" s="409"/>
      <c r="MEM136" s="409"/>
      <c r="MEN136" s="409"/>
      <c r="MEO136" s="409"/>
      <c r="MEP136" s="409"/>
      <c r="MEQ136" s="409"/>
      <c r="MER136" s="409"/>
      <c r="MES136" s="409"/>
      <c r="MET136" s="409"/>
      <c r="MEU136" s="409"/>
      <c r="MEV136" s="409"/>
      <c r="MEW136" s="409"/>
      <c r="MEX136" s="409"/>
      <c r="MEY136" s="409"/>
      <c r="MEZ136" s="409"/>
      <c r="MFA136" s="409"/>
      <c r="MFB136" s="409"/>
      <c r="MFC136" s="409"/>
      <c r="MFD136" s="409"/>
      <c r="MFE136" s="409"/>
      <c r="MFF136" s="409"/>
      <c r="MFG136" s="409"/>
      <c r="MFH136" s="409"/>
      <c r="MFI136" s="409"/>
      <c r="MFJ136" s="409"/>
      <c r="MFK136" s="409"/>
      <c r="MFL136" s="409"/>
      <c r="MFM136" s="409"/>
      <c r="MFN136" s="409"/>
      <c r="MFO136" s="409"/>
      <c r="MFP136" s="409"/>
      <c r="MFQ136" s="409"/>
      <c r="MFR136" s="409"/>
      <c r="MFS136" s="409"/>
      <c r="MFT136" s="409"/>
      <c r="MFU136" s="409"/>
      <c r="MFV136" s="409"/>
      <c r="MFW136" s="409"/>
      <c r="MFX136" s="409"/>
      <c r="MFY136" s="409"/>
      <c r="MFZ136" s="409"/>
      <c r="MGA136" s="409"/>
      <c r="MGB136" s="409"/>
      <c r="MGC136" s="409"/>
      <c r="MGD136" s="409"/>
      <c r="MGE136" s="409"/>
      <c r="MGF136" s="409"/>
      <c r="MGG136" s="409"/>
      <c r="MGH136" s="409"/>
      <c r="MGI136" s="409"/>
      <c r="MGJ136" s="409"/>
      <c r="MGK136" s="409"/>
      <c r="MGL136" s="409"/>
      <c r="MGM136" s="409"/>
      <c r="MGN136" s="409"/>
      <c r="MGO136" s="409"/>
      <c r="MGP136" s="409"/>
      <c r="MGQ136" s="409"/>
      <c r="MGR136" s="409"/>
      <c r="MGS136" s="409"/>
      <c r="MGT136" s="409"/>
      <c r="MGU136" s="409"/>
      <c r="MGV136" s="409"/>
      <c r="MGW136" s="409"/>
      <c r="MGX136" s="409"/>
      <c r="MGY136" s="409"/>
      <c r="MGZ136" s="409"/>
      <c r="MHA136" s="409"/>
      <c r="MHB136" s="409"/>
      <c r="MHC136" s="409"/>
      <c r="MHD136" s="409"/>
      <c r="MHE136" s="409"/>
      <c r="MHF136" s="409"/>
      <c r="MHG136" s="409"/>
      <c r="MHH136" s="409"/>
      <c r="MHI136" s="409"/>
      <c r="MHJ136" s="409"/>
      <c r="MHK136" s="409"/>
      <c r="MHL136" s="409"/>
      <c r="MHM136" s="409"/>
      <c r="MHN136" s="409"/>
      <c r="MHO136" s="409"/>
      <c r="MHP136" s="409"/>
      <c r="MHQ136" s="409"/>
      <c r="MHR136" s="409"/>
      <c r="MHS136" s="409"/>
      <c r="MHT136" s="409"/>
      <c r="MHU136" s="409"/>
      <c r="MHV136" s="409"/>
      <c r="MHW136" s="409"/>
      <c r="MHX136" s="409"/>
      <c r="MHY136" s="409"/>
      <c r="MHZ136" s="409"/>
      <c r="MIA136" s="409"/>
      <c r="MIB136" s="409"/>
      <c r="MIC136" s="409"/>
      <c r="MID136" s="409"/>
      <c r="MIE136" s="409"/>
      <c r="MIF136" s="409"/>
      <c r="MIG136" s="409"/>
      <c r="MIH136" s="409"/>
      <c r="MII136" s="409"/>
      <c r="MIJ136" s="409"/>
      <c r="MIK136" s="409"/>
      <c r="MIL136" s="409"/>
      <c r="MIM136" s="409"/>
      <c r="MIN136" s="409"/>
      <c r="MIO136" s="409"/>
      <c r="MIP136" s="409"/>
      <c r="MIQ136" s="409"/>
      <c r="MIR136" s="409"/>
      <c r="MIS136" s="409"/>
      <c r="MIT136" s="409"/>
      <c r="MIU136" s="409"/>
      <c r="MIV136" s="409"/>
      <c r="MIW136" s="409"/>
      <c r="MIX136" s="409"/>
      <c r="MIY136" s="409"/>
      <c r="MIZ136" s="409"/>
      <c r="MJA136" s="409"/>
      <c r="MJB136" s="409"/>
      <c r="MJC136" s="409"/>
      <c r="MJD136" s="409"/>
      <c r="MJE136" s="409"/>
      <c r="MJF136" s="409"/>
      <c r="MJG136" s="409"/>
      <c r="MJH136" s="409"/>
      <c r="MJI136" s="409"/>
      <c r="MJJ136" s="409"/>
      <c r="MJK136" s="409"/>
      <c r="MJL136" s="409"/>
      <c r="MJM136" s="409"/>
      <c r="MJN136" s="409"/>
      <c r="MJO136" s="409"/>
      <c r="MJP136" s="409"/>
      <c r="MJQ136" s="409"/>
      <c r="MJR136" s="409"/>
      <c r="MJS136" s="409"/>
      <c r="MJT136" s="409"/>
      <c r="MJU136" s="409"/>
      <c r="MJV136" s="409"/>
      <c r="MJW136" s="409"/>
      <c r="MJX136" s="409"/>
      <c r="MJY136" s="409"/>
      <c r="MJZ136" s="409"/>
      <c r="MKA136" s="409"/>
      <c r="MKB136" s="409"/>
      <c r="MKC136" s="409"/>
      <c r="MKD136" s="409"/>
      <c r="MKE136" s="409"/>
      <c r="MKF136" s="409"/>
      <c r="MKG136" s="409"/>
      <c r="MKH136" s="409"/>
      <c r="MKI136" s="409"/>
      <c r="MKJ136" s="409"/>
      <c r="MKK136" s="409"/>
      <c r="MKL136" s="409"/>
      <c r="MKM136" s="409"/>
      <c r="MKN136" s="409"/>
      <c r="MKO136" s="409"/>
      <c r="MKP136" s="409"/>
      <c r="MKQ136" s="409"/>
      <c r="MKR136" s="409"/>
      <c r="MKS136" s="409"/>
      <c r="MKT136" s="409"/>
      <c r="MKU136" s="409"/>
      <c r="MKV136" s="409"/>
      <c r="MKW136" s="409"/>
      <c r="MKX136" s="409"/>
      <c r="MKY136" s="409"/>
      <c r="MKZ136" s="409"/>
      <c r="MLA136" s="409"/>
      <c r="MLB136" s="409"/>
      <c r="MLC136" s="409"/>
      <c r="MLD136" s="409"/>
      <c r="MLE136" s="409"/>
      <c r="MLF136" s="409"/>
      <c r="MLG136" s="409"/>
      <c r="MLH136" s="409"/>
      <c r="MLI136" s="409"/>
      <c r="MLJ136" s="409"/>
      <c r="MLK136" s="409"/>
      <c r="MLL136" s="409"/>
      <c r="MLM136" s="409"/>
      <c r="MLN136" s="409"/>
      <c r="MLO136" s="409"/>
      <c r="MLP136" s="409"/>
      <c r="MLQ136" s="409"/>
      <c r="MLR136" s="409"/>
      <c r="MLS136" s="409"/>
      <c r="MLT136" s="409"/>
      <c r="MLU136" s="409"/>
      <c r="MLV136" s="409"/>
      <c r="MLW136" s="409"/>
      <c r="MLX136" s="409"/>
      <c r="MLY136" s="409"/>
      <c r="MLZ136" s="409"/>
      <c r="MMA136" s="409"/>
      <c r="MMB136" s="409"/>
      <c r="MMC136" s="409"/>
      <c r="MMD136" s="409"/>
      <c r="MME136" s="409"/>
      <c r="MMF136" s="409"/>
      <c r="MMG136" s="409"/>
      <c r="MMH136" s="409"/>
      <c r="MMI136" s="409"/>
      <c r="MMJ136" s="409"/>
      <c r="MMK136" s="409"/>
      <c r="MML136" s="409"/>
      <c r="MMM136" s="409"/>
      <c r="MMN136" s="409"/>
      <c r="MMO136" s="409"/>
      <c r="MMP136" s="409"/>
      <c r="MMQ136" s="409"/>
      <c r="MMR136" s="409"/>
      <c r="MMS136" s="409"/>
      <c r="MMT136" s="409"/>
      <c r="MMU136" s="409"/>
      <c r="MMV136" s="409"/>
      <c r="MMW136" s="409"/>
      <c r="MMX136" s="409"/>
      <c r="MMY136" s="409"/>
      <c r="MMZ136" s="409"/>
      <c r="MNA136" s="409"/>
      <c r="MNB136" s="409"/>
      <c r="MNC136" s="409"/>
      <c r="MND136" s="409"/>
      <c r="MNE136" s="409"/>
      <c r="MNF136" s="409"/>
      <c r="MNG136" s="409"/>
      <c r="MNH136" s="409"/>
      <c r="MNI136" s="409"/>
      <c r="MNJ136" s="409"/>
      <c r="MNK136" s="409"/>
      <c r="MNL136" s="409"/>
      <c r="MNM136" s="409"/>
      <c r="MNN136" s="409"/>
      <c r="MNO136" s="409"/>
      <c r="MNP136" s="409"/>
      <c r="MNQ136" s="409"/>
      <c r="MNR136" s="409"/>
      <c r="MNS136" s="409"/>
      <c r="MNT136" s="409"/>
      <c r="MNU136" s="409"/>
      <c r="MNV136" s="409"/>
      <c r="MNW136" s="409"/>
      <c r="MNX136" s="409"/>
      <c r="MNY136" s="409"/>
      <c r="MNZ136" s="409"/>
      <c r="MOA136" s="409"/>
      <c r="MOB136" s="409"/>
      <c r="MOC136" s="409"/>
      <c r="MOD136" s="409"/>
      <c r="MOE136" s="409"/>
      <c r="MOF136" s="409"/>
      <c r="MOG136" s="409"/>
      <c r="MOH136" s="409"/>
      <c r="MOI136" s="409"/>
      <c r="MOJ136" s="409"/>
      <c r="MOK136" s="409"/>
      <c r="MOL136" s="409"/>
      <c r="MOM136" s="409"/>
      <c r="MON136" s="409"/>
      <c r="MOO136" s="409"/>
      <c r="MOP136" s="409"/>
      <c r="MOQ136" s="409"/>
      <c r="MOR136" s="409"/>
      <c r="MOS136" s="409"/>
      <c r="MOT136" s="409"/>
      <c r="MOU136" s="409"/>
      <c r="MOV136" s="409"/>
      <c r="MOW136" s="409"/>
      <c r="MOX136" s="409"/>
      <c r="MOY136" s="409"/>
      <c r="MOZ136" s="409"/>
      <c r="MPA136" s="409"/>
      <c r="MPB136" s="409"/>
      <c r="MPC136" s="409"/>
      <c r="MPD136" s="409"/>
      <c r="MPE136" s="409"/>
      <c r="MPF136" s="409"/>
      <c r="MPG136" s="409"/>
      <c r="MPH136" s="409"/>
      <c r="MPI136" s="409"/>
      <c r="MPJ136" s="409"/>
      <c r="MPK136" s="409"/>
      <c r="MPL136" s="409"/>
      <c r="MPM136" s="409"/>
      <c r="MPN136" s="409"/>
      <c r="MPO136" s="409"/>
      <c r="MPP136" s="409"/>
      <c r="MPQ136" s="409"/>
      <c r="MPR136" s="409"/>
      <c r="MPS136" s="409"/>
      <c r="MPT136" s="409"/>
      <c r="MPU136" s="409"/>
      <c r="MPV136" s="409"/>
      <c r="MPW136" s="409"/>
      <c r="MPX136" s="409"/>
      <c r="MPY136" s="409"/>
      <c r="MPZ136" s="409"/>
      <c r="MQA136" s="409"/>
      <c r="MQB136" s="409"/>
      <c r="MQC136" s="409"/>
      <c r="MQD136" s="409"/>
      <c r="MQE136" s="409"/>
      <c r="MQF136" s="409"/>
      <c r="MQG136" s="409"/>
      <c r="MQH136" s="409"/>
      <c r="MQI136" s="409"/>
      <c r="MQJ136" s="409"/>
      <c r="MQK136" s="409"/>
      <c r="MQL136" s="409"/>
      <c r="MQM136" s="409"/>
      <c r="MQN136" s="409"/>
      <c r="MQO136" s="409"/>
      <c r="MQP136" s="409"/>
      <c r="MQQ136" s="409"/>
      <c r="MQR136" s="409"/>
      <c r="MQS136" s="409"/>
      <c r="MQT136" s="409"/>
      <c r="MQU136" s="409"/>
      <c r="MQV136" s="409"/>
      <c r="MQW136" s="409"/>
      <c r="MQX136" s="409"/>
      <c r="MQY136" s="409"/>
      <c r="MQZ136" s="409"/>
      <c r="MRA136" s="409"/>
      <c r="MRB136" s="409"/>
      <c r="MRC136" s="409"/>
      <c r="MRD136" s="409"/>
      <c r="MRE136" s="409"/>
      <c r="MRF136" s="409"/>
      <c r="MRG136" s="409"/>
      <c r="MRH136" s="409"/>
      <c r="MRI136" s="409"/>
      <c r="MRJ136" s="409"/>
      <c r="MRK136" s="409"/>
      <c r="MRL136" s="409"/>
      <c r="MRM136" s="409"/>
      <c r="MRN136" s="409"/>
      <c r="MRO136" s="409"/>
      <c r="MRP136" s="409"/>
      <c r="MRQ136" s="409"/>
      <c r="MRR136" s="409"/>
      <c r="MRS136" s="409"/>
      <c r="MRT136" s="409"/>
      <c r="MRU136" s="409"/>
      <c r="MRV136" s="409"/>
      <c r="MRW136" s="409"/>
      <c r="MRX136" s="409"/>
      <c r="MRY136" s="409"/>
      <c r="MRZ136" s="409"/>
      <c r="MSA136" s="409"/>
      <c r="MSB136" s="409"/>
      <c r="MSC136" s="409"/>
      <c r="MSD136" s="409"/>
      <c r="MSE136" s="409"/>
      <c r="MSF136" s="409"/>
      <c r="MSG136" s="409"/>
      <c r="MSH136" s="409"/>
      <c r="MSI136" s="409"/>
      <c r="MSJ136" s="409"/>
      <c r="MSK136" s="409"/>
      <c r="MSL136" s="409"/>
      <c r="MSM136" s="409"/>
      <c r="MSN136" s="409"/>
      <c r="MSO136" s="409"/>
      <c r="MSP136" s="409"/>
      <c r="MSQ136" s="409"/>
      <c r="MSR136" s="409"/>
      <c r="MSS136" s="409"/>
      <c r="MST136" s="409"/>
      <c r="MSU136" s="409"/>
      <c r="MSV136" s="409"/>
      <c r="MSW136" s="409"/>
      <c r="MSX136" s="409"/>
      <c r="MSY136" s="409"/>
      <c r="MSZ136" s="409"/>
      <c r="MTA136" s="409"/>
      <c r="MTB136" s="409"/>
      <c r="MTC136" s="409"/>
      <c r="MTD136" s="409"/>
      <c r="MTE136" s="409"/>
      <c r="MTF136" s="409"/>
      <c r="MTG136" s="409"/>
      <c r="MTH136" s="409"/>
      <c r="MTI136" s="409"/>
      <c r="MTJ136" s="409"/>
      <c r="MTK136" s="409"/>
      <c r="MTL136" s="409"/>
      <c r="MTM136" s="409"/>
      <c r="MTN136" s="409"/>
      <c r="MTO136" s="409"/>
      <c r="MTP136" s="409"/>
      <c r="MTQ136" s="409"/>
      <c r="MTR136" s="409"/>
      <c r="MTS136" s="409"/>
      <c r="MTT136" s="409"/>
      <c r="MTU136" s="409"/>
      <c r="MTV136" s="409"/>
      <c r="MTW136" s="409"/>
      <c r="MTX136" s="409"/>
      <c r="MTY136" s="409"/>
      <c r="MTZ136" s="409"/>
      <c r="MUA136" s="409"/>
      <c r="MUB136" s="409"/>
      <c r="MUC136" s="409"/>
      <c r="MUD136" s="409"/>
      <c r="MUE136" s="409"/>
      <c r="MUF136" s="409"/>
      <c r="MUG136" s="409"/>
      <c r="MUH136" s="409"/>
      <c r="MUI136" s="409"/>
      <c r="MUJ136" s="409"/>
      <c r="MUK136" s="409"/>
      <c r="MUL136" s="409"/>
      <c r="MUM136" s="409"/>
      <c r="MUN136" s="409"/>
      <c r="MUO136" s="409"/>
      <c r="MUP136" s="409"/>
      <c r="MUQ136" s="409"/>
      <c r="MUR136" s="409"/>
      <c r="MUS136" s="409"/>
      <c r="MUT136" s="409"/>
      <c r="MUU136" s="409"/>
      <c r="MUV136" s="409"/>
      <c r="MUW136" s="409"/>
      <c r="MUX136" s="409"/>
      <c r="MUY136" s="409"/>
      <c r="MUZ136" s="409"/>
      <c r="MVA136" s="409"/>
      <c r="MVB136" s="409"/>
      <c r="MVC136" s="409"/>
      <c r="MVD136" s="409"/>
      <c r="MVE136" s="409"/>
      <c r="MVF136" s="409"/>
      <c r="MVG136" s="409"/>
      <c r="MVH136" s="409"/>
      <c r="MVI136" s="409"/>
      <c r="MVJ136" s="409"/>
      <c r="MVK136" s="409"/>
      <c r="MVL136" s="409"/>
      <c r="MVM136" s="409"/>
      <c r="MVN136" s="409"/>
      <c r="MVO136" s="409"/>
      <c r="MVP136" s="409"/>
      <c r="MVQ136" s="409"/>
      <c r="MVR136" s="409"/>
      <c r="MVS136" s="409"/>
      <c r="MVT136" s="409"/>
      <c r="MVU136" s="409"/>
      <c r="MVV136" s="409"/>
      <c r="MVW136" s="409"/>
      <c r="MVX136" s="409"/>
      <c r="MVY136" s="409"/>
      <c r="MVZ136" s="409"/>
      <c r="MWA136" s="409"/>
      <c r="MWB136" s="409"/>
      <c r="MWC136" s="409"/>
      <c r="MWD136" s="409"/>
      <c r="MWE136" s="409"/>
      <c r="MWF136" s="409"/>
      <c r="MWG136" s="409"/>
      <c r="MWH136" s="409"/>
      <c r="MWI136" s="409"/>
      <c r="MWJ136" s="409"/>
      <c r="MWK136" s="409"/>
      <c r="MWL136" s="409"/>
      <c r="MWM136" s="409"/>
      <c r="MWN136" s="409"/>
      <c r="MWO136" s="409"/>
      <c r="MWP136" s="409"/>
      <c r="MWQ136" s="409"/>
      <c r="MWR136" s="409"/>
      <c r="MWS136" s="409"/>
      <c r="MWT136" s="409"/>
      <c r="MWU136" s="409"/>
      <c r="MWV136" s="409"/>
      <c r="MWW136" s="409"/>
      <c r="MWX136" s="409"/>
      <c r="MWY136" s="409"/>
      <c r="MWZ136" s="409"/>
      <c r="MXA136" s="409"/>
      <c r="MXB136" s="409"/>
      <c r="MXC136" s="409"/>
      <c r="MXD136" s="409"/>
      <c r="MXE136" s="409"/>
      <c r="MXF136" s="409"/>
      <c r="MXG136" s="409"/>
      <c r="MXH136" s="409"/>
      <c r="MXI136" s="409"/>
      <c r="MXJ136" s="409"/>
      <c r="MXK136" s="409"/>
      <c r="MXL136" s="409"/>
      <c r="MXM136" s="409"/>
      <c r="MXN136" s="409"/>
      <c r="MXO136" s="409"/>
      <c r="MXP136" s="409"/>
      <c r="MXQ136" s="409"/>
      <c r="MXR136" s="409"/>
      <c r="MXS136" s="409"/>
      <c r="MXT136" s="409"/>
      <c r="MXU136" s="409"/>
      <c r="MXV136" s="409"/>
      <c r="MXW136" s="409"/>
      <c r="MXX136" s="409"/>
      <c r="MXY136" s="409"/>
      <c r="MXZ136" s="409"/>
      <c r="MYA136" s="409"/>
      <c r="MYB136" s="409"/>
      <c r="MYC136" s="409"/>
      <c r="MYD136" s="409"/>
      <c r="MYE136" s="409"/>
      <c r="MYF136" s="409"/>
      <c r="MYG136" s="409"/>
      <c r="MYH136" s="409"/>
      <c r="MYI136" s="409"/>
      <c r="MYJ136" s="409"/>
      <c r="MYK136" s="409"/>
      <c r="MYL136" s="409"/>
      <c r="MYM136" s="409"/>
      <c r="MYN136" s="409"/>
      <c r="MYO136" s="409"/>
      <c r="MYP136" s="409"/>
      <c r="MYQ136" s="409"/>
      <c r="MYR136" s="409"/>
      <c r="MYS136" s="409"/>
      <c r="MYT136" s="409"/>
      <c r="MYU136" s="409"/>
      <c r="MYV136" s="409"/>
      <c r="MYW136" s="409"/>
      <c r="MYX136" s="409"/>
      <c r="MYY136" s="409"/>
      <c r="MYZ136" s="409"/>
      <c r="MZA136" s="409"/>
      <c r="MZB136" s="409"/>
      <c r="MZC136" s="409"/>
      <c r="MZD136" s="409"/>
      <c r="MZE136" s="409"/>
      <c r="MZF136" s="409"/>
      <c r="MZG136" s="409"/>
      <c r="MZH136" s="409"/>
      <c r="MZI136" s="409"/>
      <c r="MZJ136" s="409"/>
      <c r="MZK136" s="409"/>
      <c r="MZL136" s="409"/>
      <c r="MZM136" s="409"/>
      <c r="MZN136" s="409"/>
      <c r="MZO136" s="409"/>
      <c r="MZP136" s="409"/>
      <c r="MZQ136" s="409"/>
      <c r="MZR136" s="409"/>
      <c r="MZS136" s="409"/>
      <c r="MZT136" s="409"/>
      <c r="MZU136" s="409"/>
      <c r="MZV136" s="409"/>
      <c r="MZW136" s="409"/>
      <c r="MZX136" s="409"/>
      <c r="MZY136" s="409"/>
      <c r="MZZ136" s="409"/>
      <c r="NAA136" s="409"/>
      <c r="NAB136" s="409"/>
      <c r="NAC136" s="409"/>
      <c r="NAD136" s="409"/>
      <c r="NAE136" s="409"/>
      <c r="NAF136" s="409"/>
      <c r="NAG136" s="409"/>
      <c r="NAH136" s="409"/>
      <c r="NAI136" s="409"/>
      <c r="NAJ136" s="409"/>
      <c r="NAK136" s="409"/>
      <c r="NAL136" s="409"/>
      <c r="NAM136" s="409"/>
      <c r="NAN136" s="409"/>
      <c r="NAO136" s="409"/>
      <c r="NAP136" s="409"/>
      <c r="NAQ136" s="409"/>
      <c r="NAR136" s="409"/>
      <c r="NAS136" s="409"/>
      <c r="NAT136" s="409"/>
      <c r="NAU136" s="409"/>
      <c r="NAV136" s="409"/>
      <c r="NAW136" s="409"/>
      <c r="NAX136" s="409"/>
      <c r="NAY136" s="409"/>
      <c r="NAZ136" s="409"/>
      <c r="NBA136" s="409"/>
      <c r="NBB136" s="409"/>
      <c r="NBC136" s="409"/>
      <c r="NBD136" s="409"/>
      <c r="NBE136" s="409"/>
      <c r="NBF136" s="409"/>
      <c r="NBG136" s="409"/>
      <c r="NBH136" s="409"/>
      <c r="NBI136" s="409"/>
      <c r="NBJ136" s="409"/>
      <c r="NBK136" s="409"/>
      <c r="NBL136" s="409"/>
      <c r="NBM136" s="409"/>
      <c r="NBN136" s="409"/>
      <c r="NBO136" s="409"/>
      <c r="NBP136" s="409"/>
      <c r="NBQ136" s="409"/>
      <c r="NBR136" s="409"/>
      <c r="NBS136" s="409"/>
      <c r="NBT136" s="409"/>
      <c r="NBU136" s="409"/>
      <c r="NBV136" s="409"/>
      <c r="NBW136" s="409"/>
      <c r="NBX136" s="409"/>
      <c r="NBY136" s="409"/>
      <c r="NBZ136" s="409"/>
      <c r="NCA136" s="409"/>
      <c r="NCB136" s="409"/>
      <c r="NCC136" s="409"/>
      <c r="NCD136" s="409"/>
      <c r="NCE136" s="409"/>
      <c r="NCF136" s="409"/>
      <c r="NCG136" s="409"/>
      <c r="NCH136" s="409"/>
      <c r="NCI136" s="409"/>
      <c r="NCJ136" s="409"/>
      <c r="NCK136" s="409"/>
      <c r="NCL136" s="409"/>
      <c r="NCM136" s="409"/>
      <c r="NCN136" s="409"/>
      <c r="NCO136" s="409"/>
      <c r="NCP136" s="409"/>
      <c r="NCQ136" s="409"/>
      <c r="NCR136" s="409"/>
      <c r="NCS136" s="409"/>
      <c r="NCT136" s="409"/>
      <c r="NCU136" s="409"/>
      <c r="NCV136" s="409"/>
      <c r="NCW136" s="409"/>
      <c r="NCX136" s="409"/>
      <c r="NCY136" s="409"/>
      <c r="NCZ136" s="409"/>
      <c r="NDA136" s="409"/>
      <c r="NDB136" s="409"/>
      <c r="NDC136" s="409"/>
      <c r="NDD136" s="409"/>
      <c r="NDE136" s="409"/>
      <c r="NDF136" s="409"/>
      <c r="NDG136" s="409"/>
      <c r="NDH136" s="409"/>
      <c r="NDI136" s="409"/>
      <c r="NDJ136" s="409"/>
      <c r="NDK136" s="409"/>
      <c r="NDL136" s="409"/>
      <c r="NDM136" s="409"/>
      <c r="NDN136" s="409"/>
      <c r="NDO136" s="409"/>
      <c r="NDP136" s="409"/>
      <c r="NDQ136" s="409"/>
      <c r="NDR136" s="409"/>
      <c r="NDS136" s="409"/>
      <c r="NDT136" s="409"/>
      <c r="NDU136" s="409"/>
      <c r="NDV136" s="409"/>
      <c r="NDW136" s="409"/>
      <c r="NDX136" s="409"/>
      <c r="NDY136" s="409"/>
      <c r="NDZ136" s="409"/>
      <c r="NEA136" s="409"/>
      <c r="NEB136" s="409"/>
      <c r="NEC136" s="409"/>
      <c r="NED136" s="409"/>
      <c r="NEE136" s="409"/>
      <c r="NEF136" s="409"/>
      <c r="NEG136" s="409"/>
      <c r="NEH136" s="409"/>
      <c r="NEI136" s="409"/>
      <c r="NEJ136" s="409"/>
      <c r="NEK136" s="409"/>
      <c r="NEL136" s="409"/>
      <c r="NEM136" s="409"/>
      <c r="NEN136" s="409"/>
      <c r="NEO136" s="409"/>
      <c r="NEP136" s="409"/>
      <c r="NEQ136" s="409"/>
      <c r="NER136" s="409"/>
      <c r="NES136" s="409"/>
      <c r="NET136" s="409"/>
      <c r="NEU136" s="409"/>
      <c r="NEV136" s="409"/>
      <c r="NEW136" s="409"/>
      <c r="NEX136" s="409"/>
      <c r="NEY136" s="409"/>
      <c r="NEZ136" s="409"/>
      <c r="NFA136" s="409"/>
      <c r="NFB136" s="409"/>
      <c r="NFC136" s="409"/>
      <c r="NFD136" s="409"/>
      <c r="NFE136" s="409"/>
      <c r="NFF136" s="409"/>
      <c r="NFG136" s="409"/>
      <c r="NFH136" s="409"/>
      <c r="NFI136" s="409"/>
      <c r="NFJ136" s="409"/>
      <c r="NFK136" s="409"/>
      <c r="NFL136" s="409"/>
      <c r="NFM136" s="409"/>
      <c r="NFN136" s="409"/>
      <c r="NFO136" s="409"/>
      <c r="NFP136" s="409"/>
      <c r="NFQ136" s="409"/>
      <c r="NFR136" s="409"/>
      <c r="NFS136" s="409"/>
      <c r="NFT136" s="409"/>
      <c r="NFU136" s="409"/>
      <c r="NFV136" s="409"/>
      <c r="NFW136" s="409"/>
      <c r="NFX136" s="409"/>
      <c r="NFY136" s="409"/>
      <c r="NFZ136" s="409"/>
      <c r="NGA136" s="409"/>
      <c r="NGB136" s="409"/>
      <c r="NGC136" s="409"/>
      <c r="NGD136" s="409"/>
      <c r="NGE136" s="409"/>
      <c r="NGF136" s="409"/>
      <c r="NGG136" s="409"/>
      <c r="NGH136" s="409"/>
      <c r="NGI136" s="409"/>
      <c r="NGJ136" s="409"/>
      <c r="NGK136" s="409"/>
      <c r="NGL136" s="409"/>
      <c r="NGM136" s="409"/>
      <c r="NGN136" s="409"/>
      <c r="NGO136" s="409"/>
      <c r="NGP136" s="409"/>
      <c r="NGQ136" s="409"/>
      <c r="NGR136" s="409"/>
      <c r="NGS136" s="409"/>
      <c r="NGT136" s="409"/>
      <c r="NGU136" s="409"/>
      <c r="NGV136" s="409"/>
      <c r="NGW136" s="409"/>
      <c r="NGX136" s="409"/>
      <c r="NGY136" s="409"/>
      <c r="NGZ136" s="409"/>
      <c r="NHA136" s="409"/>
      <c r="NHB136" s="409"/>
      <c r="NHC136" s="409"/>
      <c r="NHD136" s="409"/>
      <c r="NHE136" s="409"/>
      <c r="NHF136" s="409"/>
      <c r="NHG136" s="409"/>
      <c r="NHH136" s="409"/>
      <c r="NHI136" s="409"/>
      <c r="NHJ136" s="409"/>
      <c r="NHK136" s="409"/>
      <c r="NHL136" s="409"/>
      <c r="NHM136" s="409"/>
      <c r="NHN136" s="409"/>
      <c r="NHO136" s="409"/>
      <c r="NHP136" s="409"/>
      <c r="NHQ136" s="409"/>
      <c r="NHR136" s="409"/>
      <c r="NHS136" s="409"/>
      <c r="NHT136" s="409"/>
      <c r="NHU136" s="409"/>
      <c r="NHV136" s="409"/>
      <c r="NHW136" s="409"/>
      <c r="NHX136" s="409"/>
      <c r="NHY136" s="409"/>
      <c r="NHZ136" s="409"/>
      <c r="NIA136" s="409"/>
      <c r="NIB136" s="409"/>
      <c r="NIC136" s="409"/>
      <c r="NID136" s="409"/>
      <c r="NIE136" s="409"/>
      <c r="NIF136" s="409"/>
      <c r="NIG136" s="409"/>
      <c r="NIH136" s="409"/>
      <c r="NII136" s="409"/>
      <c r="NIJ136" s="409"/>
      <c r="NIK136" s="409"/>
      <c r="NIL136" s="409"/>
      <c r="NIM136" s="409"/>
      <c r="NIN136" s="409"/>
      <c r="NIO136" s="409"/>
      <c r="NIP136" s="409"/>
      <c r="NIQ136" s="409"/>
      <c r="NIR136" s="409"/>
      <c r="NIS136" s="409"/>
      <c r="NIT136" s="409"/>
      <c r="NIU136" s="409"/>
      <c r="NIV136" s="409"/>
      <c r="NIW136" s="409"/>
      <c r="NIX136" s="409"/>
      <c r="NIY136" s="409"/>
      <c r="NIZ136" s="409"/>
      <c r="NJA136" s="409"/>
      <c r="NJB136" s="409"/>
      <c r="NJC136" s="409"/>
      <c r="NJD136" s="409"/>
      <c r="NJE136" s="409"/>
      <c r="NJF136" s="409"/>
      <c r="NJG136" s="409"/>
      <c r="NJH136" s="409"/>
      <c r="NJI136" s="409"/>
      <c r="NJJ136" s="409"/>
      <c r="NJK136" s="409"/>
      <c r="NJL136" s="409"/>
      <c r="NJM136" s="409"/>
      <c r="NJN136" s="409"/>
      <c r="NJO136" s="409"/>
      <c r="NJP136" s="409"/>
      <c r="NJQ136" s="409"/>
      <c r="NJR136" s="409"/>
      <c r="NJS136" s="409"/>
      <c r="NJT136" s="409"/>
      <c r="NJU136" s="409"/>
      <c r="NJV136" s="409"/>
      <c r="NJW136" s="409"/>
      <c r="NJX136" s="409"/>
      <c r="NJY136" s="409"/>
      <c r="NJZ136" s="409"/>
      <c r="NKA136" s="409"/>
      <c r="NKB136" s="409"/>
      <c r="NKC136" s="409"/>
      <c r="NKD136" s="409"/>
      <c r="NKE136" s="409"/>
      <c r="NKF136" s="409"/>
      <c r="NKG136" s="409"/>
      <c r="NKH136" s="409"/>
      <c r="NKI136" s="409"/>
      <c r="NKJ136" s="409"/>
      <c r="NKK136" s="409"/>
      <c r="NKL136" s="409"/>
      <c r="NKM136" s="409"/>
      <c r="NKN136" s="409"/>
      <c r="NKO136" s="409"/>
      <c r="NKP136" s="409"/>
      <c r="NKQ136" s="409"/>
      <c r="NKR136" s="409"/>
      <c r="NKS136" s="409"/>
      <c r="NKT136" s="409"/>
      <c r="NKU136" s="409"/>
      <c r="NKV136" s="409"/>
      <c r="NKW136" s="409"/>
      <c r="NKX136" s="409"/>
      <c r="NKY136" s="409"/>
      <c r="NKZ136" s="409"/>
      <c r="NLA136" s="409"/>
      <c r="NLB136" s="409"/>
      <c r="NLC136" s="409"/>
      <c r="NLD136" s="409"/>
      <c r="NLE136" s="409"/>
      <c r="NLF136" s="409"/>
      <c r="NLG136" s="409"/>
      <c r="NLH136" s="409"/>
      <c r="NLI136" s="409"/>
      <c r="NLJ136" s="409"/>
      <c r="NLK136" s="409"/>
      <c r="NLL136" s="409"/>
      <c r="NLM136" s="409"/>
      <c r="NLN136" s="409"/>
      <c r="NLO136" s="409"/>
      <c r="NLP136" s="409"/>
      <c r="NLQ136" s="409"/>
      <c r="NLR136" s="409"/>
      <c r="NLS136" s="409"/>
      <c r="NLT136" s="409"/>
      <c r="NLU136" s="409"/>
      <c r="NLV136" s="409"/>
      <c r="NLW136" s="409"/>
      <c r="NLX136" s="409"/>
      <c r="NLY136" s="409"/>
      <c r="NLZ136" s="409"/>
      <c r="NMA136" s="409"/>
      <c r="NMB136" s="409"/>
      <c r="NMC136" s="409"/>
      <c r="NMD136" s="409"/>
      <c r="NME136" s="409"/>
      <c r="NMF136" s="409"/>
      <c r="NMG136" s="409"/>
      <c r="NMH136" s="409"/>
      <c r="NMI136" s="409"/>
      <c r="NMJ136" s="409"/>
      <c r="NMK136" s="409"/>
      <c r="NML136" s="409"/>
      <c r="NMM136" s="409"/>
      <c r="NMN136" s="409"/>
      <c r="NMO136" s="409"/>
      <c r="NMP136" s="409"/>
      <c r="NMQ136" s="409"/>
      <c r="NMR136" s="409"/>
      <c r="NMS136" s="409"/>
      <c r="NMT136" s="409"/>
      <c r="NMU136" s="409"/>
      <c r="NMV136" s="409"/>
      <c r="NMW136" s="409"/>
      <c r="NMX136" s="409"/>
      <c r="NMY136" s="409"/>
      <c r="NMZ136" s="409"/>
      <c r="NNA136" s="409"/>
      <c r="NNB136" s="409"/>
      <c r="NNC136" s="409"/>
      <c r="NND136" s="409"/>
      <c r="NNE136" s="409"/>
      <c r="NNF136" s="409"/>
      <c r="NNG136" s="409"/>
      <c r="NNH136" s="409"/>
      <c r="NNI136" s="409"/>
      <c r="NNJ136" s="409"/>
      <c r="NNK136" s="409"/>
      <c r="NNL136" s="409"/>
      <c r="NNM136" s="409"/>
      <c r="NNN136" s="409"/>
      <c r="NNO136" s="409"/>
      <c r="NNP136" s="409"/>
      <c r="NNQ136" s="409"/>
      <c r="NNR136" s="409"/>
      <c r="NNS136" s="409"/>
      <c r="NNT136" s="409"/>
      <c r="NNU136" s="409"/>
      <c r="NNV136" s="409"/>
      <c r="NNW136" s="409"/>
      <c r="NNX136" s="409"/>
      <c r="NNY136" s="409"/>
      <c r="NNZ136" s="409"/>
      <c r="NOA136" s="409"/>
      <c r="NOB136" s="409"/>
      <c r="NOC136" s="409"/>
      <c r="NOD136" s="409"/>
      <c r="NOE136" s="409"/>
      <c r="NOF136" s="409"/>
      <c r="NOG136" s="409"/>
      <c r="NOH136" s="409"/>
      <c r="NOI136" s="409"/>
      <c r="NOJ136" s="409"/>
      <c r="NOK136" s="409"/>
      <c r="NOL136" s="409"/>
      <c r="NOM136" s="409"/>
      <c r="NON136" s="409"/>
      <c r="NOO136" s="409"/>
      <c r="NOP136" s="409"/>
      <c r="NOQ136" s="409"/>
      <c r="NOR136" s="409"/>
      <c r="NOS136" s="409"/>
      <c r="NOT136" s="409"/>
      <c r="NOU136" s="409"/>
      <c r="NOV136" s="409"/>
      <c r="NOW136" s="409"/>
      <c r="NOX136" s="409"/>
      <c r="NOY136" s="409"/>
      <c r="NOZ136" s="409"/>
      <c r="NPA136" s="409"/>
      <c r="NPB136" s="409"/>
      <c r="NPC136" s="409"/>
      <c r="NPD136" s="409"/>
      <c r="NPE136" s="409"/>
      <c r="NPF136" s="409"/>
      <c r="NPG136" s="409"/>
      <c r="NPH136" s="409"/>
      <c r="NPI136" s="409"/>
      <c r="NPJ136" s="409"/>
      <c r="NPK136" s="409"/>
      <c r="NPL136" s="409"/>
      <c r="NPM136" s="409"/>
      <c r="NPN136" s="409"/>
      <c r="NPO136" s="409"/>
      <c r="NPP136" s="409"/>
      <c r="NPQ136" s="409"/>
      <c r="NPR136" s="409"/>
      <c r="NPS136" s="409"/>
      <c r="NPT136" s="409"/>
      <c r="NPU136" s="409"/>
      <c r="NPV136" s="409"/>
      <c r="NPW136" s="409"/>
      <c r="NPX136" s="409"/>
      <c r="NPY136" s="409"/>
      <c r="NPZ136" s="409"/>
      <c r="NQA136" s="409"/>
      <c r="NQB136" s="409"/>
      <c r="NQC136" s="409"/>
      <c r="NQD136" s="409"/>
      <c r="NQE136" s="409"/>
      <c r="NQF136" s="409"/>
      <c r="NQG136" s="409"/>
      <c r="NQH136" s="409"/>
      <c r="NQI136" s="409"/>
      <c r="NQJ136" s="409"/>
      <c r="NQK136" s="409"/>
      <c r="NQL136" s="409"/>
      <c r="NQM136" s="409"/>
      <c r="NQN136" s="409"/>
      <c r="NQO136" s="409"/>
      <c r="NQP136" s="409"/>
      <c r="NQQ136" s="409"/>
      <c r="NQR136" s="409"/>
      <c r="NQS136" s="409"/>
      <c r="NQT136" s="409"/>
      <c r="NQU136" s="409"/>
      <c r="NQV136" s="409"/>
      <c r="NQW136" s="409"/>
      <c r="NQX136" s="409"/>
      <c r="NQY136" s="409"/>
      <c r="NQZ136" s="409"/>
      <c r="NRA136" s="409"/>
      <c r="NRB136" s="409"/>
      <c r="NRC136" s="409"/>
      <c r="NRD136" s="409"/>
      <c r="NRE136" s="409"/>
      <c r="NRF136" s="409"/>
      <c r="NRG136" s="409"/>
      <c r="NRH136" s="409"/>
      <c r="NRI136" s="409"/>
      <c r="NRJ136" s="409"/>
      <c r="NRK136" s="409"/>
      <c r="NRL136" s="409"/>
      <c r="NRM136" s="409"/>
      <c r="NRN136" s="409"/>
      <c r="NRO136" s="409"/>
      <c r="NRP136" s="409"/>
      <c r="NRQ136" s="409"/>
      <c r="NRR136" s="409"/>
      <c r="NRS136" s="409"/>
      <c r="NRT136" s="409"/>
      <c r="NRU136" s="409"/>
      <c r="NRV136" s="409"/>
      <c r="NRW136" s="409"/>
      <c r="NRX136" s="409"/>
      <c r="NRY136" s="409"/>
      <c r="NRZ136" s="409"/>
      <c r="NSA136" s="409"/>
      <c r="NSB136" s="409"/>
      <c r="NSC136" s="409"/>
      <c r="NSD136" s="409"/>
      <c r="NSE136" s="409"/>
      <c r="NSF136" s="409"/>
      <c r="NSG136" s="409"/>
      <c r="NSH136" s="409"/>
      <c r="NSI136" s="409"/>
      <c r="NSJ136" s="409"/>
      <c r="NSK136" s="409"/>
      <c r="NSL136" s="409"/>
      <c r="NSM136" s="409"/>
      <c r="NSN136" s="409"/>
      <c r="NSO136" s="409"/>
      <c r="NSP136" s="409"/>
      <c r="NSQ136" s="409"/>
      <c r="NSR136" s="409"/>
      <c r="NSS136" s="409"/>
      <c r="NST136" s="409"/>
      <c r="NSU136" s="409"/>
      <c r="NSV136" s="409"/>
      <c r="NSW136" s="409"/>
      <c r="NSX136" s="409"/>
      <c r="NSY136" s="409"/>
      <c r="NSZ136" s="409"/>
      <c r="NTA136" s="409"/>
      <c r="NTB136" s="409"/>
      <c r="NTC136" s="409"/>
      <c r="NTD136" s="409"/>
      <c r="NTE136" s="409"/>
      <c r="NTF136" s="409"/>
      <c r="NTG136" s="409"/>
      <c r="NTH136" s="409"/>
      <c r="NTI136" s="409"/>
      <c r="NTJ136" s="409"/>
      <c r="NTK136" s="409"/>
      <c r="NTL136" s="409"/>
      <c r="NTM136" s="409"/>
      <c r="NTN136" s="409"/>
      <c r="NTO136" s="409"/>
      <c r="NTP136" s="409"/>
      <c r="NTQ136" s="409"/>
      <c r="NTR136" s="409"/>
      <c r="NTS136" s="409"/>
      <c r="NTT136" s="409"/>
      <c r="NTU136" s="409"/>
      <c r="NTV136" s="409"/>
      <c r="NTW136" s="409"/>
      <c r="NTX136" s="409"/>
      <c r="NTY136" s="409"/>
      <c r="NTZ136" s="409"/>
      <c r="NUA136" s="409"/>
      <c r="NUB136" s="409"/>
      <c r="NUC136" s="409"/>
      <c r="NUD136" s="409"/>
      <c r="NUE136" s="409"/>
      <c r="NUF136" s="409"/>
      <c r="NUG136" s="409"/>
      <c r="NUH136" s="409"/>
      <c r="NUI136" s="409"/>
      <c r="NUJ136" s="409"/>
      <c r="NUK136" s="409"/>
      <c r="NUL136" s="409"/>
      <c r="NUM136" s="409"/>
      <c r="NUN136" s="409"/>
      <c r="NUO136" s="409"/>
      <c r="NUP136" s="409"/>
      <c r="NUQ136" s="409"/>
      <c r="NUR136" s="409"/>
      <c r="NUS136" s="409"/>
      <c r="NUT136" s="409"/>
      <c r="NUU136" s="409"/>
      <c r="NUV136" s="409"/>
      <c r="NUW136" s="409"/>
      <c r="NUX136" s="409"/>
      <c r="NUY136" s="409"/>
      <c r="NUZ136" s="409"/>
      <c r="NVA136" s="409"/>
      <c r="NVB136" s="409"/>
      <c r="NVC136" s="409"/>
      <c r="NVD136" s="409"/>
      <c r="NVE136" s="409"/>
      <c r="NVF136" s="409"/>
      <c r="NVG136" s="409"/>
      <c r="NVH136" s="409"/>
      <c r="NVI136" s="409"/>
      <c r="NVJ136" s="409"/>
      <c r="NVK136" s="409"/>
      <c r="NVL136" s="409"/>
      <c r="NVM136" s="409"/>
      <c r="NVN136" s="409"/>
      <c r="NVO136" s="409"/>
      <c r="NVP136" s="409"/>
      <c r="NVQ136" s="409"/>
      <c r="NVR136" s="409"/>
      <c r="NVS136" s="409"/>
      <c r="NVT136" s="409"/>
      <c r="NVU136" s="409"/>
      <c r="NVV136" s="409"/>
      <c r="NVW136" s="409"/>
      <c r="NVX136" s="409"/>
      <c r="NVY136" s="409"/>
      <c r="NVZ136" s="409"/>
      <c r="NWA136" s="409"/>
      <c r="NWB136" s="409"/>
      <c r="NWC136" s="409"/>
      <c r="NWD136" s="409"/>
      <c r="NWE136" s="409"/>
      <c r="NWF136" s="409"/>
      <c r="NWG136" s="409"/>
      <c r="NWH136" s="409"/>
      <c r="NWI136" s="409"/>
      <c r="NWJ136" s="409"/>
      <c r="NWK136" s="409"/>
      <c r="NWL136" s="409"/>
      <c r="NWM136" s="409"/>
      <c r="NWN136" s="409"/>
      <c r="NWO136" s="409"/>
      <c r="NWP136" s="409"/>
      <c r="NWQ136" s="409"/>
      <c r="NWR136" s="409"/>
      <c r="NWS136" s="409"/>
      <c r="NWT136" s="409"/>
      <c r="NWU136" s="409"/>
      <c r="NWV136" s="409"/>
      <c r="NWW136" s="409"/>
      <c r="NWX136" s="409"/>
      <c r="NWY136" s="409"/>
      <c r="NWZ136" s="409"/>
      <c r="NXA136" s="409"/>
      <c r="NXB136" s="409"/>
      <c r="NXC136" s="409"/>
      <c r="NXD136" s="409"/>
      <c r="NXE136" s="409"/>
      <c r="NXF136" s="409"/>
      <c r="NXG136" s="409"/>
      <c r="NXH136" s="409"/>
      <c r="NXI136" s="409"/>
      <c r="NXJ136" s="409"/>
      <c r="NXK136" s="409"/>
      <c r="NXL136" s="409"/>
      <c r="NXM136" s="409"/>
      <c r="NXN136" s="409"/>
      <c r="NXO136" s="409"/>
      <c r="NXP136" s="409"/>
      <c r="NXQ136" s="409"/>
      <c r="NXR136" s="409"/>
      <c r="NXS136" s="409"/>
      <c r="NXT136" s="409"/>
      <c r="NXU136" s="409"/>
      <c r="NXV136" s="409"/>
      <c r="NXW136" s="409"/>
      <c r="NXX136" s="409"/>
      <c r="NXY136" s="409"/>
      <c r="NXZ136" s="409"/>
      <c r="NYA136" s="409"/>
      <c r="NYB136" s="409"/>
      <c r="NYC136" s="409"/>
      <c r="NYD136" s="409"/>
      <c r="NYE136" s="409"/>
      <c r="NYF136" s="409"/>
      <c r="NYG136" s="409"/>
      <c r="NYH136" s="409"/>
      <c r="NYI136" s="409"/>
      <c r="NYJ136" s="409"/>
      <c r="NYK136" s="409"/>
      <c r="NYL136" s="409"/>
      <c r="NYM136" s="409"/>
      <c r="NYN136" s="409"/>
      <c r="NYO136" s="409"/>
      <c r="NYP136" s="409"/>
      <c r="NYQ136" s="409"/>
      <c r="NYR136" s="409"/>
      <c r="NYS136" s="409"/>
      <c r="NYT136" s="409"/>
      <c r="NYU136" s="409"/>
      <c r="NYV136" s="409"/>
      <c r="NYW136" s="409"/>
      <c r="NYX136" s="409"/>
      <c r="NYY136" s="409"/>
      <c r="NYZ136" s="409"/>
      <c r="NZA136" s="409"/>
      <c r="NZB136" s="409"/>
      <c r="NZC136" s="409"/>
      <c r="NZD136" s="409"/>
      <c r="NZE136" s="409"/>
      <c r="NZF136" s="409"/>
      <c r="NZG136" s="409"/>
      <c r="NZH136" s="409"/>
      <c r="NZI136" s="409"/>
      <c r="NZJ136" s="409"/>
      <c r="NZK136" s="409"/>
      <c r="NZL136" s="409"/>
      <c r="NZM136" s="409"/>
      <c r="NZN136" s="409"/>
      <c r="NZO136" s="409"/>
      <c r="NZP136" s="409"/>
      <c r="NZQ136" s="409"/>
      <c r="NZR136" s="409"/>
      <c r="NZS136" s="409"/>
      <c r="NZT136" s="409"/>
      <c r="NZU136" s="409"/>
      <c r="NZV136" s="409"/>
      <c r="NZW136" s="409"/>
      <c r="NZX136" s="409"/>
      <c r="NZY136" s="409"/>
      <c r="NZZ136" s="409"/>
      <c r="OAA136" s="409"/>
      <c r="OAB136" s="409"/>
      <c r="OAC136" s="409"/>
      <c r="OAD136" s="409"/>
      <c r="OAE136" s="409"/>
      <c r="OAF136" s="409"/>
      <c r="OAG136" s="409"/>
      <c r="OAH136" s="409"/>
      <c r="OAI136" s="409"/>
      <c r="OAJ136" s="409"/>
      <c r="OAK136" s="409"/>
      <c r="OAL136" s="409"/>
      <c r="OAM136" s="409"/>
      <c r="OAN136" s="409"/>
      <c r="OAO136" s="409"/>
      <c r="OAP136" s="409"/>
      <c r="OAQ136" s="409"/>
      <c r="OAR136" s="409"/>
      <c r="OAS136" s="409"/>
      <c r="OAT136" s="409"/>
      <c r="OAU136" s="409"/>
      <c r="OAV136" s="409"/>
      <c r="OAW136" s="409"/>
      <c r="OAX136" s="409"/>
      <c r="OAY136" s="409"/>
      <c r="OAZ136" s="409"/>
      <c r="OBA136" s="409"/>
      <c r="OBB136" s="409"/>
      <c r="OBC136" s="409"/>
      <c r="OBD136" s="409"/>
      <c r="OBE136" s="409"/>
      <c r="OBF136" s="409"/>
      <c r="OBG136" s="409"/>
      <c r="OBH136" s="409"/>
      <c r="OBI136" s="409"/>
      <c r="OBJ136" s="409"/>
      <c r="OBK136" s="409"/>
      <c r="OBL136" s="409"/>
      <c r="OBM136" s="409"/>
      <c r="OBN136" s="409"/>
      <c r="OBO136" s="409"/>
      <c r="OBP136" s="409"/>
      <c r="OBQ136" s="409"/>
      <c r="OBR136" s="409"/>
      <c r="OBS136" s="409"/>
      <c r="OBT136" s="409"/>
      <c r="OBU136" s="409"/>
      <c r="OBV136" s="409"/>
      <c r="OBW136" s="409"/>
      <c r="OBX136" s="409"/>
      <c r="OBY136" s="409"/>
      <c r="OBZ136" s="409"/>
      <c r="OCA136" s="409"/>
      <c r="OCB136" s="409"/>
      <c r="OCC136" s="409"/>
      <c r="OCD136" s="409"/>
      <c r="OCE136" s="409"/>
      <c r="OCF136" s="409"/>
      <c r="OCG136" s="409"/>
      <c r="OCH136" s="409"/>
      <c r="OCI136" s="409"/>
      <c r="OCJ136" s="409"/>
      <c r="OCK136" s="409"/>
      <c r="OCL136" s="409"/>
      <c r="OCM136" s="409"/>
      <c r="OCN136" s="409"/>
      <c r="OCO136" s="409"/>
      <c r="OCP136" s="409"/>
      <c r="OCQ136" s="409"/>
      <c r="OCR136" s="409"/>
      <c r="OCS136" s="409"/>
      <c r="OCT136" s="409"/>
      <c r="OCU136" s="409"/>
      <c r="OCV136" s="409"/>
      <c r="OCW136" s="409"/>
      <c r="OCX136" s="409"/>
      <c r="OCY136" s="409"/>
      <c r="OCZ136" s="409"/>
      <c r="ODA136" s="409"/>
      <c r="ODB136" s="409"/>
      <c r="ODC136" s="409"/>
      <c r="ODD136" s="409"/>
      <c r="ODE136" s="409"/>
      <c r="ODF136" s="409"/>
      <c r="ODG136" s="409"/>
      <c r="ODH136" s="409"/>
      <c r="ODI136" s="409"/>
      <c r="ODJ136" s="409"/>
      <c r="ODK136" s="409"/>
      <c r="ODL136" s="409"/>
      <c r="ODM136" s="409"/>
      <c r="ODN136" s="409"/>
      <c r="ODO136" s="409"/>
      <c r="ODP136" s="409"/>
      <c r="ODQ136" s="409"/>
      <c r="ODR136" s="409"/>
      <c r="ODS136" s="409"/>
      <c r="ODT136" s="409"/>
      <c r="ODU136" s="409"/>
      <c r="ODV136" s="409"/>
      <c r="ODW136" s="409"/>
      <c r="ODX136" s="409"/>
      <c r="ODY136" s="409"/>
      <c r="ODZ136" s="409"/>
      <c r="OEA136" s="409"/>
      <c r="OEB136" s="409"/>
      <c r="OEC136" s="409"/>
      <c r="OED136" s="409"/>
      <c r="OEE136" s="409"/>
      <c r="OEF136" s="409"/>
      <c r="OEG136" s="409"/>
      <c r="OEH136" s="409"/>
      <c r="OEI136" s="409"/>
      <c r="OEJ136" s="409"/>
      <c r="OEK136" s="409"/>
      <c r="OEL136" s="409"/>
      <c r="OEM136" s="409"/>
      <c r="OEN136" s="409"/>
      <c r="OEO136" s="409"/>
      <c r="OEP136" s="409"/>
      <c r="OEQ136" s="409"/>
      <c r="OER136" s="409"/>
      <c r="OES136" s="409"/>
      <c r="OET136" s="409"/>
      <c r="OEU136" s="409"/>
      <c r="OEV136" s="409"/>
      <c r="OEW136" s="409"/>
      <c r="OEX136" s="409"/>
      <c r="OEY136" s="409"/>
      <c r="OEZ136" s="409"/>
      <c r="OFA136" s="409"/>
      <c r="OFB136" s="409"/>
      <c r="OFC136" s="409"/>
      <c r="OFD136" s="409"/>
      <c r="OFE136" s="409"/>
      <c r="OFF136" s="409"/>
      <c r="OFG136" s="409"/>
      <c r="OFH136" s="409"/>
      <c r="OFI136" s="409"/>
      <c r="OFJ136" s="409"/>
      <c r="OFK136" s="409"/>
      <c r="OFL136" s="409"/>
      <c r="OFM136" s="409"/>
      <c r="OFN136" s="409"/>
      <c r="OFO136" s="409"/>
      <c r="OFP136" s="409"/>
      <c r="OFQ136" s="409"/>
      <c r="OFR136" s="409"/>
      <c r="OFS136" s="409"/>
      <c r="OFT136" s="409"/>
      <c r="OFU136" s="409"/>
      <c r="OFV136" s="409"/>
      <c r="OFW136" s="409"/>
      <c r="OFX136" s="409"/>
      <c r="OFY136" s="409"/>
      <c r="OFZ136" s="409"/>
      <c r="OGA136" s="409"/>
      <c r="OGB136" s="409"/>
      <c r="OGC136" s="409"/>
      <c r="OGD136" s="409"/>
      <c r="OGE136" s="409"/>
      <c r="OGF136" s="409"/>
      <c r="OGG136" s="409"/>
      <c r="OGH136" s="409"/>
      <c r="OGI136" s="409"/>
      <c r="OGJ136" s="409"/>
      <c r="OGK136" s="409"/>
      <c r="OGL136" s="409"/>
      <c r="OGM136" s="409"/>
      <c r="OGN136" s="409"/>
      <c r="OGO136" s="409"/>
      <c r="OGP136" s="409"/>
      <c r="OGQ136" s="409"/>
      <c r="OGR136" s="409"/>
      <c r="OGS136" s="409"/>
      <c r="OGT136" s="409"/>
      <c r="OGU136" s="409"/>
      <c r="OGV136" s="409"/>
      <c r="OGW136" s="409"/>
      <c r="OGX136" s="409"/>
      <c r="OGY136" s="409"/>
      <c r="OGZ136" s="409"/>
      <c r="OHA136" s="409"/>
      <c r="OHB136" s="409"/>
      <c r="OHC136" s="409"/>
      <c r="OHD136" s="409"/>
      <c r="OHE136" s="409"/>
      <c r="OHF136" s="409"/>
      <c r="OHG136" s="409"/>
      <c r="OHH136" s="409"/>
      <c r="OHI136" s="409"/>
      <c r="OHJ136" s="409"/>
      <c r="OHK136" s="409"/>
      <c r="OHL136" s="409"/>
      <c r="OHM136" s="409"/>
      <c r="OHN136" s="409"/>
      <c r="OHO136" s="409"/>
      <c r="OHP136" s="409"/>
      <c r="OHQ136" s="409"/>
      <c r="OHR136" s="409"/>
      <c r="OHS136" s="409"/>
      <c r="OHT136" s="409"/>
      <c r="OHU136" s="409"/>
      <c r="OHV136" s="409"/>
      <c r="OHW136" s="409"/>
      <c r="OHX136" s="409"/>
      <c r="OHY136" s="409"/>
      <c r="OHZ136" s="409"/>
      <c r="OIA136" s="409"/>
      <c r="OIB136" s="409"/>
      <c r="OIC136" s="409"/>
      <c r="OID136" s="409"/>
      <c r="OIE136" s="409"/>
      <c r="OIF136" s="409"/>
      <c r="OIG136" s="409"/>
      <c r="OIH136" s="409"/>
      <c r="OII136" s="409"/>
      <c r="OIJ136" s="409"/>
      <c r="OIK136" s="409"/>
      <c r="OIL136" s="409"/>
      <c r="OIM136" s="409"/>
      <c r="OIN136" s="409"/>
      <c r="OIO136" s="409"/>
      <c r="OIP136" s="409"/>
      <c r="OIQ136" s="409"/>
      <c r="OIR136" s="409"/>
      <c r="OIS136" s="409"/>
      <c r="OIT136" s="409"/>
      <c r="OIU136" s="409"/>
      <c r="OIV136" s="409"/>
      <c r="OIW136" s="409"/>
      <c r="OIX136" s="409"/>
      <c r="OIY136" s="409"/>
      <c r="OIZ136" s="409"/>
      <c r="OJA136" s="409"/>
      <c r="OJB136" s="409"/>
      <c r="OJC136" s="409"/>
      <c r="OJD136" s="409"/>
      <c r="OJE136" s="409"/>
      <c r="OJF136" s="409"/>
      <c r="OJG136" s="409"/>
      <c r="OJH136" s="409"/>
      <c r="OJI136" s="409"/>
      <c r="OJJ136" s="409"/>
      <c r="OJK136" s="409"/>
      <c r="OJL136" s="409"/>
      <c r="OJM136" s="409"/>
      <c r="OJN136" s="409"/>
      <c r="OJO136" s="409"/>
      <c r="OJP136" s="409"/>
      <c r="OJQ136" s="409"/>
      <c r="OJR136" s="409"/>
      <c r="OJS136" s="409"/>
      <c r="OJT136" s="409"/>
      <c r="OJU136" s="409"/>
      <c r="OJV136" s="409"/>
      <c r="OJW136" s="409"/>
      <c r="OJX136" s="409"/>
      <c r="OJY136" s="409"/>
      <c r="OJZ136" s="409"/>
      <c r="OKA136" s="409"/>
      <c r="OKB136" s="409"/>
      <c r="OKC136" s="409"/>
      <c r="OKD136" s="409"/>
      <c r="OKE136" s="409"/>
      <c r="OKF136" s="409"/>
      <c r="OKG136" s="409"/>
      <c r="OKH136" s="409"/>
      <c r="OKI136" s="409"/>
      <c r="OKJ136" s="409"/>
      <c r="OKK136" s="409"/>
      <c r="OKL136" s="409"/>
      <c r="OKM136" s="409"/>
      <c r="OKN136" s="409"/>
      <c r="OKO136" s="409"/>
      <c r="OKP136" s="409"/>
      <c r="OKQ136" s="409"/>
      <c r="OKR136" s="409"/>
      <c r="OKS136" s="409"/>
      <c r="OKT136" s="409"/>
      <c r="OKU136" s="409"/>
      <c r="OKV136" s="409"/>
      <c r="OKW136" s="409"/>
      <c r="OKX136" s="409"/>
      <c r="OKY136" s="409"/>
      <c r="OKZ136" s="409"/>
      <c r="OLA136" s="409"/>
      <c r="OLB136" s="409"/>
      <c r="OLC136" s="409"/>
      <c r="OLD136" s="409"/>
      <c r="OLE136" s="409"/>
      <c r="OLF136" s="409"/>
      <c r="OLG136" s="409"/>
      <c r="OLH136" s="409"/>
      <c r="OLI136" s="409"/>
      <c r="OLJ136" s="409"/>
      <c r="OLK136" s="409"/>
      <c r="OLL136" s="409"/>
      <c r="OLM136" s="409"/>
      <c r="OLN136" s="409"/>
      <c r="OLO136" s="409"/>
      <c r="OLP136" s="409"/>
      <c r="OLQ136" s="409"/>
      <c r="OLR136" s="409"/>
      <c r="OLS136" s="409"/>
      <c r="OLT136" s="409"/>
      <c r="OLU136" s="409"/>
      <c r="OLV136" s="409"/>
      <c r="OLW136" s="409"/>
      <c r="OLX136" s="409"/>
      <c r="OLY136" s="409"/>
      <c r="OLZ136" s="409"/>
      <c r="OMA136" s="409"/>
      <c r="OMB136" s="409"/>
      <c r="OMC136" s="409"/>
      <c r="OMD136" s="409"/>
      <c r="OME136" s="409"/>
      <c r="OMF136" s="409"/>
      <c r="OMG136" s="409"/>
      <c r="OMH136" s="409"/>
      <c r="OMI136" s="409"/>
      <c r="OMJ136" s="409"/>
      <c r="OMK136" s="409"/>
      <c r="OML136" s="409"/>
      <c r="OMM136" s="409"/>
      <c r="OMN136" s="409"/>
      <c r="OMO136" s="409"/>
      <c r="OMP136" s="409"/>
      <c r="OMQ136" s="409"/>
      <c r="OMR136" s="409"/>
      <c r="OMS136" s="409"/>
      <c r="OMT136" s="409"/>
      <c r="OMU136" s="409"/>
      <c r="OMV136" s="409"/>
      <c r="OMW136" s="409"/>
      <c r="OMX136" s="409"/>
      <c r="OMY136" s="409"/>
      <c r="OMZ136" s="409"/>
      <c r="ONA136" s="409"/>
      <c r="ONB136" s="409"/>
      <c r="ONC136" s="409"/>
      <c r="OND136" s="409"/>
      <c r="ONE136" s="409"/>
      <c r="ONF136" s="409"/>
      <c r="ONG136" s="409"/>
      <c r="ONH136" s="409"/>
      <c r="ONI136" s="409"/>
      <c r="ONJ136" s="409"/>
      <c r="ONK136" s="409"/>
      <c r="ONL136" s="409"/>
      <c r="ONM136" s="409"/>
      <c r="ONN136" s="409"/>
      <c r="ONO136" s="409"/>
      <c r="ONP136" s="409"/>
      <c r="ONQ136" s="409"/>
      <c r="ONR136" s="409"/>
      <c r="ONS136" s="409"/>
      <c r="ONT136" s="409"/>
      <c r="ONU136" s="409"/>
      <c r="ONV136" s="409"/>
      <c r="ONW136" s="409"/>
      <c r="ONX136" s="409"/>
      <c r="ONY136" s="409"/>
      <c r="ONZ136" s="409"/>
      <c r="OOA136" s="409"/>
      <c r="OOB136" s="409"/>
      <c r="OOC136" s="409"/>
      <c r="OOD136" s="409"/>
      <c r="OOE136" s="409"/>
      <c r="OOF136" s="409"/>
      <c r="OOG136" s="409"/>
      <c r="OOH136" s="409"/>
      <c r="OOI136" s="409"/>
      <c r="OOJ136" s="409"/>
      <c r="OOK136" s="409"/>
      <c r="OOL136" s="409"/>
      <c r="OOM136" s="409"/>
      <c r="OON136" s="409"/>
      <c r="OOO136" s="409"/>
      <c r="OOP136" s="409"/>
      <c r="OOQ136" s="409"/>
      <c r="OOR136" s="409"/>
      <c r="OOS136" s="409"/>
      <c r="OOT136" s="409"/>
      <c r="OOU136" s="409"/>
      <c r="OOV136" s="409"/>
      <c r="OOW136" s="409"/>
      <c r="OOX136" s="409"/>
      <c r="OOY136" s="409"/>
      <c r="OOZ136" s="409"/>
      <c r="OPA136" s="409"/>
      <c r="OPB136" s="409"/>
      <c r="OPC136" s="409"/>
      <c r="OPD136" s="409"/>
      <c r="OPE136" s="409"/>
      <c r="OPF136" s="409"/>
      <c r="OPG136" s="409"/>
      <c r="OPH136" s="409"/>
      <c r="OPI136" s="409"/>
      <c r="OPJ136" s="409"/>
      <c r="OPK136" s="409"/>
      <c r="OPL136" s="409"/>
      <c r="OPM136" s="409"/>
      <c r="OPN136" s="409"/>
      <c r="OPO136" s="409"/>
      <c r="OPP136" s="409"/>
      <c r="OPQ136" s="409"/>
      <c r="OPR136" s="409"/>
      <c r="OPS136" s="409"/>
      <c r="OPT136" s="409"/>
      <c r="OPU136" s="409"/>
      <c r="OPV136" s="409"/>
      <c r="OPW136" s="409"/>
      <c r="OPX136" s="409"/>
      <c r="OPY136" s="409"/>
      <c r="OPZ136" s="409"/>
      <c r="OQA136" s="409"/>
      <c r="OQB136" s="409"/>
      <c r="OQC136" s="409"/>
      <c r="OQD136" s="409"/>
      <c r="OQE136" s="409"/>
      <c r="OQF136" s="409"/>
      <c r="OQG136" s="409"/>
      <c r="OQH136" s="409"/>
      <c r="OQI136" s="409"/>
      <c r="OQJ136" s="409"/>
      <c r="OQK136" s="409"/>
      <c r="OQL136" s="409"/>
      <c r="OQM136" s="409"/>
      <c r="OQN136" s="409"/>
      <c r="OQO136" s="409"/>
      <c r="OQP136" s="409"/>
      <c r="OQQ136" s="409"/>
      <c r="OQR136" s="409"/>
      <c r="OQS136" s="409"/>
      <c r="OQT136" s="409"/>
      <c r="OQU136" s="409"/>
      <c r="OQV136" s="409"/>
      <c r="OQW136" s="409"/>
      <c r="OQX136" s="409"/>
      <c r="OQY136" s="409"/>
      <c r="OQZ136" s="409"/>
      <c r="ORA136" s="409"/>
      <c r="ORB136" s="409"/>
      <c r="ORC136" s="409"/>
      <c r="ORD136" s="409"/>
      <c r="ORE136" s="409"/>
      <c r="ORF136" s="409"/>
      <c r="ORG136" s="409"/>
      <c r="ORH136" s="409"/>
      <c r="ORI136" s="409"/>
      <c r="ORJ136" s="409"/>
      <c r="ORK136" s="409"/>
      <c r="ORL136" s="409"/>
      <c r="ORM136" s="409"/>
      <c r="ORN136" s="409"/>
      <c r="ORO136" s="409"/>
      <c r="ORP136" s="409"/>
      <c r="ORQ136" s="409"/>
      <c r="ORR136" s="409"/>
      <c r="ORS136" s="409"/>
      <c r="ORT136" s="409"/>
      <c r="ORU136" s="409"/>
      <c r="ORV136" s="409"/>
      <c r="ORW136" s="409"/>
      <c r="ORX136" s="409"/>
      <c r="ORY136" s="409"/>
      <c r="ORZ136" s="409"/>
      <c r="OSA136" s="409"/>
      <c r="OSB136" s="409"/>
      <c r="OSC136" s="409"/>
      <c r="OSD136" s="409"/>
      <c r="OSE136" s="409"/>
      <c r="OSF136" s="409"/>
      <c r="OSG136" s="409"/>
      <c r="OSH136" s="409"/>
      <c r="OSI136" s="409"/>
      <c r="OSJ136" s="409"/>
      <c r="OSK136" s="409"/>
      <c r="OSL136" s="409"/>
      <c r="OSM136" s="409"/>
      <c r="OSN136" s="409"/>
      <c r="OSO136" s="409"/>
      <c r="OSP136" s="409"/>
      <c r="OSQ136" s="409"/>
      <c r="OSR136" s="409"/>
      <c r="OSS136" s="409"/>
      <c r="OST136" s="409"/>
      <c r="OSU136" s="409"/>
      <c r="OSV136" s="409"/>
      <c r="OSW136" s="409"/>
      <c r="OSX136" s="409"/>
      <c r="OSY136" s="409"/>
      <c r="OSZ136" s="409"/>
      <c r="OTA136" s="409"/>
      <c r="OTB136" s="409"/>
      <c r="OTC136" s="409"/>
      <c r="OTD136" s="409"/>
      <c r="OTE136" s="409"/>
      <c r="OTF136" s="409"/>
      <c r="OTG136" s="409"/>
      <c r="OTH136" s="409"/>
      <c r="OTI136" s="409"/>
      <c r="OTJ136" s="409"/>
      <c r="OTK136" s="409"/>
      <c r="OTL136" s="409"/>
      <c r="OTM136" s="409"/>
      <c r="OTN136" s="409"/>
      <c r="OTO136" s="409"/>
      <c r="OTP136" s="409"/>
      <c r="OTQ136" s="409"/>
      <c r="OTR136" s="409"/>
      <c r="OTS136" s="409"/>
      <c r="OTT136" s="409"/>
      <c r="OTU136" s="409"/>
      <c r="OTV136" s="409"/>
      <c r="OTW136" s="409"/>
      <c r="OTX136" s="409"/>
      <c r="OTY136" s="409"/>
      <c r="OTZ136" s="409"/>
      <c r="OUA136" s="409"/>
      <c r="OUB136" s="409"/>
      <c r="OUC136" s="409"/>
      <c r="OUD136" s="409"/>
      <c r="OUE136" s="409"/>
      <c r="OUF136" s="409"/>
      <c r="OUG136" s="409"/>
      <c r="OUH136" s="409"/>
      <c r="OUI136" s="409"/>
      <c r="OUJ136" s="409"/>
      <c r="OUK136" s="409"/>
      <c r="OUL136" s="409"/>
      <c r="OUM136" s="409"/>
      <c r="OUN136" s="409"/>
      <c r="OUO136" s="409"/>
      <c r="OUP136" s="409"/>
      <c r="OUQ136" s="409"/>
      <c r="OUR136" s="409"/>
      <c r="OUS136" s="409"/>
      <c r="OUT136" s="409"/>
      <c r="OUU136" s="409"/>
      <c r="OUV136" s="409"/>
      <c r="OUW136" s="409"/>
      <c r="OUX136" s="409"/>
      <c r="OUY136" s="409"/>
      <c r="OUZ136" s="409"/>
      <c r="OVA136" s="409"/>
      <c r="OVB136" s="409"/>
      <c r="OVC136" s="409"/>
      <c r="OVD136" s="409"/>
      <c r="OVE136" s="409"/>
      <c r="OVF136" s="409"/>
      <c r="OVG136" s="409"/>
      <c r="OVH136" s="409"/>
      <c r="OVI136" s="409"/>
      <c r="OVJ136" s="409"/>
      <c r="OVK136" s="409"/>
      <c r="OVL136" s="409"/>
      <c r="OVM136" s="409"/>
      <c r="OVN136" s="409"/>
      <c r="OVO136" s="409"/>
      <c r="OVP136" s="409"/>
      <c r="OVQ136" s="409"/>
      <c r="OVR136" s="409"/>
      <c r="OVS136" s="409"/>
      <c r="OVT136" s="409"/>
      <c r="OVU136" s="409"/>
      <c r="OVV136" s="409"/>
      <c r="OVW136" s="409"/>
      <c r="OVX136" s="409"/>
      <c r="OVY136" s="409"/>
      <c r="OVZ136" s="409"/>
      <c r="OWA136" s="409"/>
      <c r="OWB136" s="409"/>
      <c r="OWC136" s="409"/>
      <c r="OWD136" s="409"/>
      <c r="OWE136" s="409"/>
      <c r="OWF136" s="409"/>
      <c r="OWG136" s="409"/>
      <c r="OWH136" s="409"/>
      <c r="OWI136" s="409"/>
      <c r="OWJ136" s="409"/>
      <c r="OWK136" s="409"/>
      <c r="OWL136" s="409"/>
      <c r="OWM136" s="409"/>
      <c r="OWN136" s="409"/>
      <c r="OWO136" s="409"/>
      <c r="OWP136" s="409"/>
      <c r="OWQ136" s="409"/>
      <c r="OWR136" s="409"/>
      <c r="OWS136" s="409"/>
      <c r="OWT136" s="409"/>
      <c r="OWU136" s="409"/>
      <c r="OWV136" s="409"/>
      <c r="OWW136" s="409"/>
      <c r="OWX136" s="409"/>
      <c r="OWY136" s="409"/>
      <c r="OWZ136" s="409"/>
      <c r="OXA136" s="409"/>
      <c r="OXB136" s="409"/>
      <c r="OXC136" s="409"/>
      <c r="OXD136" s="409"/>
      <c r="OXE136" s="409"/>
      <c r="OXF136" s="409"/>
      <c r="OXG136" s="409"/>
      <c r="OXH136" s="409"/>
      <c r="OXI136" s="409"/>
      <c r="OXJ136" s="409"/>
      <c r="OXK136" s="409"/>
      <c r="OXL136" s="409"/>
      <c r="OXM136" s="409"/>
      <c r="OXN136" s="409"/>
      <c r="OXO136" s="409"/>
      <c r="OXP136" s="409"/>
      <c r="OXQ136" s="409"/>
      <c r="OXR136" s="409"/>
      <c r="OXS136" s="409"/>
      <c r="OXT136" s="409"/>
      <c r="OXU136" s="409"/>
      <c r="OXV136" s="409"/>
      <c r="OXW136" s="409"/>
      <c r="OXX136" s="409"/>
      <c r="OXY136" s="409"/>
      <c r="OXZ136" s="409"/>
      <c r="OYA136" s="409"/>
      <c r="OYB136" s="409"/>
      <c r="OYC136" s="409"/>
      <c r="OYD136" s="409"/>
      <c r="OYE136" s="409"/>
      <c r="OYF136" s="409"/>
      <c r="OYG136" s="409"/>
      <c r="OYH136" s="409"/>
      <c r="OYI136" s="409"/>
      <c r="OYJ136" s="409"/>
      <c r="OYK136" s="409"/>
      <c r="OYL136" s="409"/>
      <c r="OYM136" s="409"/>
      <c r="OYN136" s="409"/>
      <c r="OYO136" s="409"/>
      <c r="OYP136" s="409"/>
      <c r="OYQ136" s="409"/>
      <c r="OYR136" s="409"/>
      <c r="OYS136" s="409"/>
      <c r="OYT136" s="409"/>
      <c r="OYU136" s="409"/>
      <c r="OYV136" s="409"/>
      <c r="OYW136" s="409"/>
      <c r="OYX136" s="409"/>
      <c r="OYY136" s="409"/>
      <c r="OYZ136" s="409"/>
      <c r="OZA136" s="409"/>
      <c r="OZB136" s="409"/>
      <c r="OZC136" s="409"/>
      <c r="OZD136" s="409"/>
      <c r="OZE136" s="409"/>
      <c r="OZF136" s="409"/>
      <c r="OZG136" s="409"/>
      <c r="OZH136" s="409"/>
      <c r="OZI136" s="409"/>
      <c r="OZJ136" s="409"/>
      <c r="OZK136" s="409"/>
      <c r="OZL136" s="409"/>
      <c r="OZM136" s="409"/>
      <c r="OZN136" s="409"/>
      <c r="OZO136" s="409"/>
      <c r="OZP136" s="409"/>
      <c r="OZQ136" s="409"/>
      <c r="OZR136" s="409"/>
      <c r="OZS136" s="409"/>
      <c r="OZT136" s="409"/>
      <c r="OZU136" s="409"/>
      <c r="OZV136" s="409"/>
      <c r="OZW136" s="409"/>
      <c r="OZX136" s="409"/>
      <c r="OZY136" s="409"/>
      <c r="OZZ136" s="409"/>
      <c r="PAA136" s="409"/>
      <c r="PAB136" s="409"/>
      <c r="PAC136" s="409"/>
      <c r="PAD136" s="409"/>
      <c r="PAE136" s="409"/>
      <c r="PAF136" s="409"/>
      <c r="PAG136" s="409"/>
      <c r="PAH136" s="409"/>
      <c r="PAI136" s="409"/>
      <c r="PAJ136" s="409"/>
      <c r="PAK136" s="409"/>
      <c r="PAL136" s="409"/>
      <c r="PAM136" s="409"/>
      <c r="PAN136" s="409"/>
      <c r="PAO136" s="409"/>
      <c r="PAP136" s="409"/>
      <c r="PAQ136" s="409"/>
      <c r="PAR136" s="409"/>
      <c r="PAS136" s="409"/>
      <c r="PAT136" s="409"/>
      <c r="PAU136" s="409"/>
      <c r="PAV136" s="409"/>
      <c r="PAW136" s="409"/>
      <c r="PAX136" s="409"/>
      <c r="PAY136" s="409"/>
      <c r="PAZ136" s="409"/>
      <c r="PBA136" s="409"/>
      <c r="PBB136" s="409"/>
      <c r="PBC136" s="409"/>
      <c r="PBD136" s="409"/>
      <c r="PBE136" s="409"/>
      <c r="PBF136" s="409"/>
      <c r="PBG136" s="409"/>
      <c r="PBH136" s="409"/>
      <c r="PBI136" s="409"/>
      <c r="PBJ136" s="409"/>
      <c r="PBK136" s="409"/>
      <c r="PBL136" s="409"/>
      <c r="PBM136" s="409"/>
      <c r="PBN136" s="409"/>
      <c r="PBO136" s="409"/>
      <c r="PBP136" s="409"/>
      <c r="PBQ136" s="409"/>
      <c r="PBR136" s="409"/>
      <c r="PBS136" s="409"/>
      <c r="PBT136" s="409"/>
      <c r="PBU136" s="409"/>
      <c r="PBV136" s="409"/>
      <c r="PBW136" s="409"/>
      <c r="PBX136" s="409"/>
      <c r="PBY136" s="409"/>
      <c r="PBZ136" s="409"/>
      <c r="PCA136" s="409"/>
      <c r="PCB136" s="409"/>
      <c r="PCC136" s="409"/>
      <c r="PCD136" s="409"/>
      <c r="PCE136" s="409"/>
      <c r="PCF136" s="409"/>
      <c r="PCG136" s="409"/>
      <c r="PCH136" s="409"/>
      <c r="PCI136" s="409"/>
      <c r="PCJ136" s="409"/>
      <c r="PCK136" s="409"/>
      <c r="PCL136" s="409"/>
      <c r="PCM136" s="409"/>
      <c r="PCN136" s="409"/>
      <c r="PCO136" s="409"/>
      <c r="PCP136" s="409"/>
      <c r="PCQ136" s="409"/>
      <c r="PCR136" s="409"/>
      <c r="PCS136" s="409"/>
      <c r="PCT136" s="409"/>
      <c r="PCU136" s="409"/>
      <c r="PCV136" s="409"/>
      <c r="PCW136" s="409"/>
      <c r="PCX136" s="409"/>
      <c r="PCY136" s="409"/>
      <c r="PCZ136" s="409"/>
      <c r="PDA136" s="409"/>
      <c r="PDB136" s="409"/>
      <c r="PDC136" s="409"/>
      <c r="PDD136" s="409"/>
      <c r="PDE136" s="409"/>
      <c r="PDF136" s="409"/>
      <c r="PDG136" s="409"/>
      <c r="PDH136" s="409"/>
      <c r="PDI136" s="409"/>
      <c r="PDJ136" s="409"/>
      <c r="PDK136" s="409"/>
      <c r="PDL136" s="409"/>
      <c r="PDM136" s="409"/>
      <c r="PDN136" s="409"/>
      <c r="PDO136" s="409"/>
      <c r="PDP136" s="409"/>
      <c r="PDQ136" s="409"/>
      <c r="PDR136" s="409"/>
      <c r="PDS136" s="409"/>
      <c r="PDT136" s="409"/>
      <c r="PDU136" s="409"/>
      <c r="PDV136" s="409"/>
      <c r="PDW136" s="409"/>
      <c r="PDX136" s="409"/>
      <c r="PDY136" s="409"/>
      <c r="PDZ136" s="409"/>
      <c r="PEA136" s="409"/>
      <c r="PEB136" s="409"/>
      <c r="PEC136" s="409"/>
      <c r="PED136" s="409"/>
      <c r="PEE136" s="409"/>
      <c r="PEF136" s="409"/>
      <c r="PEG136" s="409"/>
      <c r="PEH136" s="409"/>
      <c r="PEI136" s="409"/>
      <c r="PEJ136" s="409"/>
      <c r="PEK136" s="409"/>
      <c r="PEL136" s="409"/>
      <c r="PEM136" s="409"/>
      <c r="PEN136" s="409"/>
      <c r="PEO136" s="409"/>
      <c r="PEP136" s="409"/>
      <c r="PEQ136" s="409"/>
      <c r="PER136" s="409"/>
      <c r="PES136" s="409"/>
      <c r="PET136" s="409"/>
      <c r="PEU136" s="409"/>
      <c r="PEV136" s="409"/>
      <c r="PEW136" s="409"/>
      <c r="PEX136" s="409"/>
      <c r="PEY136" s="409"/>
      <c r="PEZ136" s="409"/>
      <c r="PFA136" s="409"/>
      <c r="PFB136" s="409"/>
      <c r="PFC136" s="409"/>
      <c r="PFD136" s="409"/>
      <c r="PFE136" s="409"/>
      <c r="PFF136" s="409"/>
      <c r="PFG136" s="409"/>
      <c r="PFH136" s="409"/>
      <c r="PFI136" s="409"/>
      <c r="PFJ136" s="409"/>
      <c r="PFK136" s="409"/>
      <c r="PFL136" s="409"/>
      <c r="PFM136" s="409"/>
      <c r="PFN136" s="409"/>
      <c r="PFO136" s="409"/>
      <c r="PFP136" s="409"/>
      <c r="PFQ136" s="409"/>
      <c r="PFR136" s="409"/>
      <c r="PFS136" s="409"/>
      <c r="PFT136" s="409"/>
      <c r="PFU136" s="409"/>
      <c r="PFV136" s="409"/>
      <c r="PFW136" s="409"/>
      <c r="PFX136" s="409"/>
      <c r="PFY136" s="409"/>
      <c r="PFZ136" s="409"/>
      <c r="PGA136" s="409"/>
      <c r="PGB136" s="409"/>
      <c r="PGC136" s="409"/>
      <c r="PGD136" s="409"/>
      <c r="PGE136" s="409"/>
      <c r="PGF136" s="409"/>
      <c r="PGG136" s="409"/>
      <c r="PGH136" s="409"/>
      <c r="PGI136" s="409"/>
      <c r="PGJ136" s="409"/>
      <c r="PGK136" s="409"/>
      <c r="PGL136" s="409"/>
      <c r="PGM136" s="409"/>
      <c r="PGN136" s="409"/>
      <c r="PGO136" s="409"/>
      <c r="PGP136" s="409"/>
      <c r="PGQ136" s="409"/>
      <c r="PGR136" s="409"/>
      <c r="PGS136" s="409"/>
      <c r="PGT136" s="409"/>
      <c r="PGU136" s="409"/>
      <c r="PGV136" s="409"/>
      <c r="PGW136" s="409"/>
      <c r="PGX136" s="409"/>
      <c r="PGY136" s="409"/>
      <c r="PGZ136" s="409"/>
      <c r="PHA136" s="409"/>
      <c r="PHB136" s="409"/>
      <c r="PHC136" s="409"/>
      <c r="PHD136" s="409"/>
      <c r="PHE136" s="409"/>
      <c r="PHF136" s="409"/>
      <c r="PHG136" s="409"/>
      <c r="PHH136" s="409"/>
      <c r="PHI136" s="409"/>
      <c r="PHJ136" s="409"/>
      <c r="PHK136" s="409"/>
      <c r="PHL136" s="409"/>
      <c r="PHM136" s="409"/>
      <c r="PHN136" s="409"/>
      <c r="PHO136" s="409"/>
      <c r="PHP136" s="409"/>
      <c r="PHQ136" s="409"/>
      <c r="PHR136" s="409"/>
      <c r="PHS136" s="409"/>
      <c r="PHT136" s="409"/>
      <c r="PHU136" s="409"/>
      <c r="PHV136" s="409"/>
      <c r="PHW136" s="409"/>
      <c r="PHX136" s="409"/>
      <c r="PHY136" s="409"/>
      <c r="PHZ136" s="409"/>
      <c r="PIA136" s="409"/>
      <c r="PIB136" s="409"/>
      <c r="PIC136" s="409"/>
      <c r="PID136" s="409"/>
      <c r="PIE136" s="409"/>
      <c r="PIF136" s="409"/>
      <c r="PIG136" s="409"/>
      <c r="PIH136" s="409"/>
      <c r="PII136" s="409"/>
      <c r="PIJ136" s="409"/>
      <c r="PIK136" s="409"/>
      <c r="PIL136" s="409"/>
      <c r="PIM136" s="409"/>
      <c r="PIN136" s="409"/>
      <c r="PIO136" s="409"/>
      <c r="PIP136" s="409"/>
      <c r="PIQ136" s="409"/>
      <c r="PIR136" s="409"/>
      <c r="PIS136" s="409"/>
      <c r="PIT136" s="409"/>
      <c r="PIU136" s="409"/>
      <c r="PIV136" s="409"/>
      <c r="PIW136" s="409"/>
      <c r="PIX136" s="409"/>
      <c r="PIY136" s="409"/>
      <c r="PIZ136" s="409"/>
      <c r="PJA136" s="409"/>
      <c r="PJB136" s="409"/>
      <c r="PJC136" s="409"/>
      <c r="PJD136" s="409"/>
      <c r="PJE136" s="409"/>
      <c r="PJF136" s="409"/>
      <c r="PJG136" s="409"/>
      <c r="PJH136" s="409"/>
      <c r="PJI136" s="409"/>
      <c r="PJJ136" s="409"/>
      <c r="PJK136" s="409"/>
      <c r="PJL136" s="409"/>
      <c r="PJM136" s="409"/>
      <c r="PJN136" s="409"/>
      <c r="PJO136" s="409"/>
      <c r="PJP136" s="409"/>
      <c r="PJQ136" s="409"/>
      <c r="PJR136" s="409"/>
      <c r="PJS136" s="409"/>
      <c r="PJT136" s="409"/>
      <c r="PJU136" s="409"/>
      <c r="PJV136" s="409"/>
      <c r="PJW136" s="409"/>
      <c r="PJX136" s="409"/>
      <c r="PJY136" s="409"/>
      <c r="PJZ136" s="409"/>
      <c r="PKA136" s="409"/>
      <c r="PKB136" s="409"/>
      <c r="PKC136" s="409"/>
      <c r="PKD136" s="409"/>
      <c r="PKE136" s="409"/>
      <c r="PKF136" s="409"/>
      <c r="PKG136" s="409"/>
      <c r="PKH136" s="409"/>
      <c r="PKI136" s="409"/>
      <c r="PKJ136" s="409"/>
      <c r="PKK136" s="409"/>
      <c r="PKL136" s="409"/>
      <c r="PKM136" s="409"/>
      <c r="PKN136" s="409"/>
      <c r="PKO136" s="409"/>
      <c r="PKP136" s="409"/>
      <c r="PKQ136" s="409"/>
      <c r="PKR136" s="409"/>
      <c r="PKS136" s="409"/>
      <c r="PKT136" s="409"/>
      <c r="PKU136" s="409"/>
      <c r="PKV136" s="409"/>
      <c r="PKW136" s="409"/>
      <c r="PKX136" s="409"/>
      <c r="PKY136" s="409"/>
      <c r="PKZ136" s="409"/>
      <c r="PLA136" s="409"/>
      <c r="PLB136" s="409"/>
      <c r="PLC136" s="409"/>
      <c r="PLD136" s="409"/>
      <c r="PLE136" s="409"/>
      <c r="PLF136" s="409"/>
      <c r="PLG136" s="409"/>
      <c r="PLH136" s="409"/>
      <c r="PLI136" s="409"/>
      <c r="PLJ136" s="409"/>
      <c r="PLK136" s="409"/>
      <c r="PLL136" s="409"/>
      <c r="PLM136" s="409"/>
      <c r="PLN136" s="409"/>
      <c r="PLO136" s="409"/>
      <c r="PLP136" s="409"/>
      <c r="PLQ136" s="409"/>
      <c r="PLR136" s="409"/>
      <c r="PLS136" s="409"/>
      <c r="PLT136" s="409"/>
      <c r="PLU136" s="409"/>
      <c r="PLV136" s="409"/>
      <c r="PLW136" s="409"/>
      <c r="PLX136" s="409"/>
      <c r="PLY136" s="409"/>
      <c r="PLZ136" s="409"/>
      <c r="PMA136" s="409"/>
      <c r="PMB136" s="409"/>
      <c r="PMC136" s="409"/>
      <c r="PMD136" s="409"/>
      <c r="PME136" s="409"/>
      <c r="PMF136" s="409"/>
      <c r="PMG136" s="409"/>
      <c r="PMH136" s="409"/>
      <c r="PMI136" s="409"/>
      <c r="PMJ136" s="409"/>
      <c r="PMK136" s="409"/>
      <c r="PML136" s="409"/>
      <c r="PMM136" s="409"/>
      <c r="PMN136" s="409"/>
      <c r="PMO136" s="409"/>
      <c r="PMP136" s="409"/>
      <c r="PMQ136" s="409"/>
      <c r="PMR136" s="409"/>
      <c r="PMS136" s="409"/>
      <c r="PMT136" s="409"/>
      <c r="PMU136" s="409"/>
      <c r="PMV136" s="409"/>
      <c r="PMW136" s="409"/>
      <c r="PMX136" s="409"/>
      <c r="PMY136" s="409"/>
      <c r="PMZ136" s="409"/>
      <c r="PNA136" s="409"/>
      <c r="PNB136" s="409"/>
      <c r="PNC136" s="409"/>
      <c r="PND136" s="409"/>
      <c r="PNE136" s="409"/>
      <c r="PNF136" s="409"/>
      <c r="PNG136" s="409"/>
      <c r="PNH136" s="409"/>
      <c r="PNI136" s="409"/>
      <c r="PNJ136" s="409"/>
      <c r="PNK136" s="409"/>
      <c r="PNL136" s="409"/>
      <c r="PNM136" s="409"/>
      <c r="PNN136" s="409"/>
      <c r="PNO136" s="409"/>
      <c r="PNP136" s="409"/>
      <c r="PNQ136" s="409"/>
      <c r="PNR136" s="409"/>
      <c r="PNS136" s="409"/>
      <c r="PNT136" s="409"/>
      <c r="PNU136" s="409"/>
      <c r="PNV136" s="409"/>
      <c r="PNW136" s="409"/>
      <c r="PNX136" s="409"/>
      <c r="PNY136" s="409"/>
      <c r="PNZ136" s="409"/>
      <c r="POA136" s="409"/>
      <c r="POB136" s="409"/>
      <c r="POC136" s="409"/>
      <c r="POD136" s="409"/>
      <c r="POE136" s="409"/>
      <c r="POF136" s="409"/>
      <c r="POG136" s="409"/>
      <c r="POH136" s="409"/>
      <c r="POI136" s="409"/>
      <c r="POJ136" s="409"/>
      <c r="POK136" s="409"/>
      <c r="POL136" s="409"/>
      <c r="POM136" s="409"/>
      <c r="PON136" s="409"/>
      <c r="POO136" s="409"/>
      <c r="POP136" s="409"/>
      <c r="POQ136" s="409"/>
      <c r="POR136" s="409"/>
      <c r="POS136" s="409"/>
      <c r="POT136" s="409"/>
      <c r="POU136" s="409"/>
      <c r="POV136" s="409"/>
      <c r="POW136" s="409"/>
      <c r="POX136" s="409"/>
      <c r="POY136" s="409"/>
      <c r="POZ136" s="409"/>
      <c r="PPA136" s="409"/>
      <c r="PPB136" s="409"/>
      <c r="PPC136" s="409"/>
      <c r="PPD136" s="409"/>
      <c r="PPE136" s="409"/>
      <c r="PPF136" s="409"/>
      <c r="PPG136" s="409"/>
      <c r="PPH136" s="409"/>
      <c r="PPI136" s="409"/>
      <c r="PPJ136" s="409"/>
      <c r="PPK136" s="409"/>
      <c r="PPL136" s="409"/>
      <c r="PPM136" s="409"/>
      <c r="PPN136" s="409"/>
      <c r="PPO136" s="409"/>
      <c r="PPP136" s="409"/>
      <c r="PPQ136" s="409"/>
      <c r="PPR136" s="409"/>
      <c r="PPS136" s="409"/>
      <c r="PPT136" s="409"/>
      <c r="PPU136" s="409"/>
      <c r="PPV136" s="409"/>
      <c r="PPW136" s="409"/>
      <c r="PPX136" s="409"/>
      <c r="PPY136" s="409"/>
      <c r="PPZ136" s="409"/>
      <c r="PQA136" s="409"/>
      <c r="PQB136" s="409"/>
      <c r="PQC136" s="409"/>
      <c r="PQD136" s="409"/>
      <c r="PQE136" s="409"/>
      <c r="PQF136" s="409"/>
      <c r="PQG136" s="409"/>
      <c r="PQH136" s="409"/>
      <c r="PQI136" s="409"/>
      <c r="PQJ136" s="409"/>
      <c r="PQK136" s="409"/>
      <c r="PQL136" s="409"/>
      <c r="PQM136" s="409"/>
      <c r="PQN136" s="409"/>
      <c r="PQO136" s="409"/>
      <c r="PQP136" s="409"/>
      <c r="PQQ136" s="409"/>
      <c r="PQR136" s="409"/>
      <c r="PQS136" s="409"/>
      <c r="PQT136" s="409"/>
      <c r="PQU136" s="409"/>
      <c r="PQV136" s="409"/>
      <c r="PQW136" s="409"/>
      <c r="PQX136" s="409"/>
      <c r="PQY136" s="409"/>
      <c r="PQZ136" s="409"/>
      <c r="PRA136" s="409"/>
      <c r="PRB136" s="409"/>
      <c r="PRC136" s="409"/>
      <c r="PRD136" s="409"/>
      <c r="PRE136" s="409"/>
      <c r="PRF136" s="409"/>
      <c r="PRG136" s="409"/>
      <c r="PRH136" s="409"/>
      <c r="PRI136" s="409"/>
      <c r="PRJ136" s="409"/>
      <c r="PRK136" s="409"/>
      <c r="PRL136" s="409"/>
      <c r="PRM136" s="409"/>
      <c r="PRN136" s="409"/>
      <c r="PRO136" s="409"/>
      <c r="PRP136" s="409"/>
      <c r="PRQ136" s="409"/>
      <c r="PRR136" s="409"/>
      <c r="PRS136" s="409"/>
      <c r="PRT136" s="409"/>
      <c r="PRU136" s="409"/>
      <c r="PRV136" s="409"/>
      <c r="PRW136" s="409"/>
      <c r="PRX136" s="409"/>
      <c r="PRY136" s="409"/>
      <c r="PRZ136" s="409"/>
      <c r="PSA136" s="409"/>
      <c r="PSB136" s="409"/>
      <c r="PSC136" s="409"/>
      <c r="PSD136" s="409"/>
      <c r="PSE136" s="409"/>
      <c r="PSF136" s="409"/>
      <c r="PSG136" s="409"/>
      <c r="PSH136" s="409"/>
      <c r="PSI136" s="409"/>
      <c r="PSJ136" s="409"/>
      <c r="PSK136" s="409"/>
      <c r="PSL136" s="409"/>
      <c r="PSM136" s="409"/>
      <c r="PSN136" s="409"/>
      <c r="PSO136" s="409"/>
      <c r="PSP136" s="409"/>
      <c r="PSQ136" s="409"/>
      <c r="PSR136" s="409"/>
      <c r="PSS136" s="409"/>
      <c r="PST136" s="409"/>
      <c r="PSU136" s="409"/>
      <c r="PSV136" s="409"/>
      <c r="PSW136" s="409"/>
      <c r="PSX136" s="409"/>
      <c r="PSY136" s="409"/>
      <c r="PSZ136" s="409"/>
      <c r="PTA136" s="409"/>
      <c r="PTB136" s="409"/>
      <c r="PTC136" s="409"/>
      <c r="PTD136" s="409"/>
      <c r="PTE136" s="409"/>
      <c r="PTF136" s="409"/>
      <c r="PTG136" s="409"/>
      <c r="PTH136" s="409"/>
      <c r="PTI136" s="409"/>
      <c r="PTJ136" s="409"/>
      <c r="PTK136" s="409"/>
      <c r="PTL136" s="409"/>
      <c r="PTM136" s="409"/>
      <c r="PTN136" s="409"/>
      <c r="PTO136" s="409"/>
      <c r="PTP136" s="409"/>
      <c r="PTQ136" s="409"/>
      <c r="PTR136" s="409"/>
      <c r="PTS136" s="409"/>
      <c r="PTT136" s="409"/>
      <c r="PTU136" s="409"/>
      <c r="PTV136" s="409"/>
      <c r="PTW136" s="409"/>
      <c r="PTX136" s="409"/>
      <c r="PTY136" s="409"/>
      <c r="PTZ136" s="409"/>
      <c r="PUA136" s="409"/>
      <c r="PUB136" s="409"/>
      <c r="PUC136" s="409"/>
      <c r="PUD136" s="409"/>
      <c r="PUE136" s="409"/>
      <c r="PUF136" s="409"/>
      <c r="PUG136" s="409"/>
      <c r="PUH136" s="409"/>
      <c r="PUI136" s="409"/>
      <c r="PUJ136" s="409"/>
      <c r="PUK136" s="409"/>
      <c r="PUL136" s="409"/>
      <c r="PUM136" s="409"/>
      <c r="PUN136" s="409"/>
      <c r="PUO136" s="409"/>
      <c r="PUP136" s="409"/>
      <c r="PUQ136" s="409"/>
      <c r="PUR136" s="409"/>
      <c r="PUS136" s="409"/>
      <c r="PUT136" s="409"/>
      <c r="PUU136" s="409"/>
      <c r="PUV136" s="409"/>
      <c r="PUW136" s="409"/>
      <c r="PUX136" s="409"/>
      <c r="PUY136" s="409"/>
      <c r="PUZ136" s="409"/>
      <c r="PVA136" s="409"/>
      <c r="PVB136" s="409"/>
      <c r="PVC136" s="409"/>
      <c r="PVD136" s="409"/>
      <c r="PVE136" s="409"/>
      <c r="PVF136" s="409"/>
      <c r="PVG136" s="409"/>
      <c r="PVH136" s="409"/>
      <c r="PVI136" s="409"/>
      <c r="PVJ136" s="409"/>
      <c r="PVK136" s="409"/>
      <c r="PVL136" s="409"/>
      <c r="PVM136" s="409"/>
      <c r="PVN136" s="409"/>
      <c r="PVO136" s="409"/>
      <c r="PVP136" s="409"/>
      <c r="PVQ136" s="409"/>
      <c r="PVR136" s="409"/>
      <c r="PVS136" s="409"/>
      <c r="PVT136" s="409"/>
      <c r="PVU136" s="409"/>
      <c r="PVV136" s="409"/>
      <c r="PVW136" s="409"/>
      <c r="PVX136" s="409"/>
      <c r="PVY136" s="409"/>
      <c r="PVZ136" s="409"/>
      <c r="PWA136" s="409"/>
      <c r="PWB136" s="409"/>
      <c r="PWC136" s="409"/>
      <c r="PWD136" s="409"/>
      <c r="PWE136" s="409"/>
      <c r="PWF136" s="409"/>
      <c r="PWG136" s="409"/>
      <c r="PWH136" s="409"/>
      <c r="PWI136" s="409"/>
      <c r="PWJ136" s="409"/>
      <c r="PWK136" s="409"/>
      <c r="PWL136" s="409"/>
      <c r="PWM136" s="409"/>
      <c r="PWN136" s="409"/>
      <c r="PWO136" s="409"/>
      <c r="PWP136" s="409"/>
      <c r="PWQ136" s="409"/>
      <c r="PWR136" s="409"/>
      <c r="PWS136" s="409"/>
      <c r="PWT136" s="409"/>
      <c r="PWU136" s="409"/>
      <c r="PWV136" s="409"/>
      <c r="PWW136" s="409"/>
      <c r="PWX136" s="409"/>
      <c r="PWY136" s="409"/>
      <c r="PWZ136" s="409"/>
      <c r="PXA136" s="409"/>
      <c r="PXB136" s="409"/>
      <c r="PXC136" s="409"/>
      <c r="PXD136" s="409"/>
      <c r="PXE136" s="409"/>
      <c r="PXF136" s="409"/>
      <c r="PXG136" s="409"/>
      <c r="PXH136" s="409"/>
      <c r="PXI136" s="409"/>
      <c r="PXJ136" s="409"/>
      <c r="PXK136" s="409"/>
      <c r="PXL136" s="409"/>
      <c r="PXM136" s="409"/>
      <c r="PXN136" s="409"/>
      <c r="PXO136" s="409"/>
      <c r="PXP136" s="409"/>
      <c r="PXQ136" s="409"/>
      <c r="PXR136" s="409"/>
      <c r="PXS136" s="409"/>
      <c r="PXT136" s="409"/>
      <c r="PXU136" s="409"/>
      <c r="PXV136" s="409"/>
      <c r="PXW136" s="409"/>
      <c r="PXX136" s="409"/>
      <c r="PXY136" s="409"/>
      <c r="PXZ136" s="409"/>
      <c r="PYA136" s="409"/>
      <c r="PYB136" s="409"/>
      <c r="PYC136" s="409"/>
      <c r="PYD136" s="409"/>
      <c r="PYE136" s="409"/>
      <c r="PYF136" s="409"/>
      <c r="PYG136" s="409"/>
      <c r="PYH136" s="409"/>
      <c r="PYI136" s="409"/>
      <c r="PYJ136" s="409"/>
      <c r="PYK136" s="409"/>
      <c r="PYL136" s="409"/>
      <c r="PYM136" s="409"/>
      <c r="PYN136" s="409"/>
      <c r="PYO136" s="409"/>
      <c r="PYP136" s="409"/>
      <c r="PYQ136" s="409"/>
      <c r="PYR136" s="409"/>
      <c r="PYS136" s="409"/>
      <c r="PYT136" s="409"/>
      <c r="PYU136" s="409"/>
      <c r="PYV136" s="409"/>
      <c r="PYW136" s="409"/>
      <c r="PYX136" s="409"/>
      <c r="PYY136" s="409"/>
      <c r="PYZ136" s="409"/>
      <c r="PZA136" s="409"/>
      <c r="PZB136" s="409"/>
      <c r="PZC136" s="409"/>
      <c r="PZD136" s="409"/>
      <c r="PZE136" s="409"/>
      <c r="PZF136" s="409"/>
      <c r="PZG136" s="409"/>
      <c r="PZH136" s="409"/>
      <c r="PZI136" s="409"/>
      <c r="PZJ136" s="409"/>
      <c r="PZK136" s="409"/>
      <c r="PZL136" s="409"/>
      <c r="PZM136" s="409"/>
      <c r="PZN136" s="409"/>
      <c r="PZO136" s="409"/>
      <c r="PZP136" s="409"/>
      <c r="PZQ136" s="409"/>
      <c r="PZR136" s="409"/>
      <c r="PZS136" s="409"/>
      <c r="PZT136" s="409"/>
      <c r="PZU136" s="409"/>
      <c r="PZV136" s="409"/>
      <c r="PZW136" s="409"/>
      <c r="PZX136" s="409"/>
      <c r="PZY136" s="409"/>
      <c r="PZZ136" s="409"/>
      <c r="QAA136" s="409"/>
      <c r="QAB136" s="409"/>
      <c r="QAC136" s="409"/>
      <c r="QAD136" s="409"/>
      <c r="QAE136" s="409"/>
      <c r="QAF136" s="409"/>
      <c r="QAG136" s="409"/>
      <c r="QAH136" s="409"/>
      <c r="QAI136" s="409"/>
      <c r="QAJ136" s="409"/>
      <c r="QAK136" s="409"/>
      <c r="QAL136" s="409"/>
      <c r="QAM136" s="409"/>
      <c r="QAN136" s="409"/>
      <c r="QAO136" s="409"/>
      <c r="QAP136" s="409"/>
      <c r="QAQ136" s="409"/>
      <c r="QAR136" s="409"/>
      <c r="QAS136" s="409"/>
      <c r="QAT136" s="409"/>
      <c r="QAU136" s="409"/>
      <c r="QAV136" s="409"/>
      <c r="QAW136" s="409"/>
      <c r="QAX136" s="409"/>
      <c r="QAY136" s="409"/>
      <c r="QAZ136" s="409"/>
      <c r="QBA136" s="409"/>
      <c r="QBB136" s="409"/>
      <c r="QBC136" s="409"/>
      <c r="QBD136" s="409"/>
      <c r="QBE136" s="409"/>
      <c r="QBF136" s="409"/>
      <c r="QBG136" s="409"/>
      <c r="QBH136" s="409"/>
      <c r="QBI136" s="409"/>
      <c r="QBJ136" s="409"/>
      <c r="QBK136" s="409"/>
      <c r="QBL136" s="409"/>
      <c r="QBM136" s="409"/>
      <c r="QBN136" s="409"/>
      <c r="QBO136" s="409"/>
      <c r="QBP136" s="409"/>
      <c r="QBQ136" s="409"/>
      <c r="QBR136" s="409"/>
      <c r="QBS136" s="409"/>
      <c r="QBT136" s="409"/>
      <c r="QBU136" s="409"/>
      <c r="QBV136" s="409"/>
      <c r="QBW136" s="409"/>
      <c r="QBX136" s="409"/>
      <c r="QBY136" s="409"/>
      <c r="QBZ136" s="409"/>
      <c r="QCA136" s="409"/>
      <c r="QCB136" s="409"/>
      <c r="QCC136" s="409"/>
      <c r="QCD136" s="409"/>
      <c r="QCE136" s="409"/>
      <c r="QCF136" s="409"/>
      <c r="QCG136" s="409"/>
      <c r="QCH136" s="409"/>
      <c r="QCI136" s="409"/>
      <c r="QCJ136" s="409"/>
      <c r="QCK136" s="409"/>
      <c r="QCL136" s="409"/>
      <c r="QCM136" s="409"/>
      <c r="QCN136" s="409"/>
      <c r="QCO136" s="409"/>
      <c r="QCP136" s="409"/>
      <c r="QCQ136" s="409"/>
      <c r="QCR136" s="409"/>
      <c r="QCS136" s="409"/>
      <c r="QCT136" s="409"/>
      <c r="QCU136" s="409"/>
      <c r="QCV136" s="409"/>
      <c r="QCW136" s="409"/>
      <c r="QCX136" s="409"/>
      <c r="QCY136" s="409"/>
      <c r="QCZ136" s="409"/>
      <c r="QDA136" s="409"/>
      <c r="QDB136" s="409"/>
      <c r="QDC136" s="409"/>
      <c r="QDD136" s="409"/>
      <c r="QDE136" s="409"/>
      <c r="QDF136" s="409"/>
      <c r="QDG136" s="409"/>
      <c r="QDH136" s="409"/>
      <c r="QDI136" s="409"/>
      <c r="QDJ136" s="409"/>
      <c r="QDK136" s="409"/>
      <c r="QDL136" s="409"/>
      <c r="QDM136" s="409"/>
      <c r="QDN136" s="409"/>
      <c r="QDO136" s="409"/>
      <c r="QDP136" s="409"/>
      <c r="QDQ136" s="409"/>
      <c r="QDR136" s="409"/>
      <c r="QDS136" s="409"/>
      <c r="QDT136" s="409"/>
      <c r="QDU136" s="409"/>
      <c r="QDV136" s="409"/>
      <c r="QDW136" s="409"/>
      <c r="QDX136" s="409"/>
      <c r="QDY136" s="409"/>
      <c r="QDZ136" s="409"/>
      <c r="QEA136" s="409"/>
      <c r="QEB136" s="409"/>
      <c r="QEC136" s="409"/>
      <c r="QED136" s="409"/>
      <c r="QEE136" s="409"/>
      <c r="QEF136" s="409"/>
      <c r="QEG136" s="409"/>
      <c r="QEH136" s="409"/>
      <c r="QEI136" s="409"/>
      <c r="QEJ136" s="409"/>
      <c r="QEK136" s="409"/>
      <c r="QEL136" s="409"/>
      <c r="QEM136" s="409"/>
      <c r="QEN136" s="409"/>
      <c r="QEO136" s="409"/>
      <c r="QEP136" s="409"/>
      <c r="QEQ136" s="409"/>
      <c r="QER136" s="409"/>
      <c r="QES136" s="409"/>
      <c r="QET136" s="409"/>
      <c r="QEU136" s="409"/>
      <c r="QEV136" s="409"/>
      <c r="QEW136" s="409"/>
      <c r="QEX136" s="409"/>
      <c r="QEY136" s="409"/>
      <c r="QEZ136" s="409"/>
      <c r="QFA136" s="409"/>
      <c r="QFB136" s="409"/>
      <c r="QFC136" s="409"/>
      <c r="QFD136" s="409"/>
      <c r="QFE136" s="409"/>
      <c r="QFF136" s="409"/>
      <c r="QFG136" s="409"/>
      <c r="QFH136" s="409"/>
      <c r="QFI136" s="409"/>
      <c r="QFJ136" s="409"/>
      <c r="QFK136" s="409"/>
      <c r="QFL136" s="409"/>
      <c r="QFM136" s="409"/>
      <c r="QFN136" s="409"/>
      <c r="QFO136" s="409"/>
      <c r="QFP136" s="409"/>
      <c r="QFQ136" s="409"/>
      <c r="QFR136" s="409"/>
      <c r="QFS136" s="409"/>
      <c r="QFT136" s="409"/>
      <c r="QFU136" s="409"/>
      <c r="QFV136" s="409"/>
      <c r="QFW136" s="409"/>
      <c r="QFX136" s="409"/>
      <c r="QFY136" s="409"/>
      <c r="QFZ136" s="409"/>
      <c r="QGA136" s="409"/>
      <c r="QGB136" s="409"/>
      <c r="QGC136" s="409"/>
      <c r="QGD136" s="409"/>
      <c r="QGE136" s="409"/>
      <c r="QGF136" s="409"/>
      <c r="QGG136" s="409"/>
      <c r="QGH136" s="409"/>
      <c r="QGI136" s="409"/>
      <c r="QGJ136" s="409"/>
      <c r="QGK136" s="409"/>
      <c r="QGL136" s="409"/>
      <c r="QGM136" s="409"/>
      <c r="QGN136" s="409"/>
      <c r="QGO136" s="409"/>
      <c r="QGP136" s="409"/>
      <c r="QGQ136" s="409"/>
      <c r="QGR136" s="409"/>
      <c r="QGS136" s="409"/>
      <c r="QGT136" s="409"/>
      <c r="QGU136" s="409"/>
      <c r="QGV136" s="409"/>
      <c r="QGW136" s="409"/>
      <c r="QGX136" s="409"/>
      <c r="QGY136" s="409"/>
      <c r="QGZ136" s="409"/>
      <c r="QHA136" s="409"/>
      <c r="QHB136" s="409"/>
      <c r="QHC136" s="409"/>
      <c r="QHD136" s="409"/>
      <c r="QHE136" s="409"/>
      <c r="QHF136" s="409"/>
      <c r="QHG136" s="409"/>
      <c r="QHH136" s="409"/>
      <c r="QHI136" s="409"/>
      <c r="QHJ136" s="409"/>
      <c r="QHK136" s="409"/>
      <c r="QHL136" s="409"/>
      <c r="QHM136" s="409"/>
      <c r="QHN136" s="409"/>
      <c r="QHO136" s="409"/>
      <c r="QHP136" s="409"/>
      <c r="QHQ136" s="409"/>
      <c r="QHR136" s="409"/>
      <c r="QHS136" s="409"/>
      <c r="QHT136" s="409"/>
      <c r="QHU136" s="409"/>
      <c r="QHV136" s="409"/>
      <c r="QHW136" s="409"/>
      <c r="QHX136" s="409"/>
      <c r="QHY136" s="409"/>
      <c r="QHZ136" s="409"/>
      <c r="QIA136" s="409"/>
      <c r="QIB136" s="409"/>
      <c r="QIC136" s="409"/>
      <c r="QID136" s="409"/>
      <c r="QIE136" s="409"/>
      <c r="QIF136" s="409"/>
      <c r="QIG136" s="409"/>
      <c r="QIH136" s="409"/>
      <c r="QII136" s="409"/>
      <c r="QIJ136" s="409"/>
      <c r="QIK136" s="409"/>
      <c r="QIL136" s="409"/>
      <c r="QIM136" s="409"/>
      <c r="QIN136" s="409"/>
      <c r="QIO136" s="409"/>
      <c r="QIP136" s="409"/>
      <c r="QIQ136" s="409"/>
      <c r="QIR136" s="409"/>
      <c r="QIS136" s="409"/>
      <c r="QIT136" s="409"/>
      <c r="QIU136" s="409"/>
      <c r="QIV136" s="409"/>
      <c r="QIW136" s="409"/>
      <c r="QIX136" s="409"/>
      <c r="QIY136" s="409"/>
      <c r="QIZ136" s="409"/>
      <c r="QJA136" s="409"/>
      <c r="QJB136" s="409"/>
      <c r="QJC136" s="409"/>
      <c r="QJD136" s="409"/>
      <c r="QJE136" s="409"/>
      <c r="QJF136" s="409"/>
      <c r="QJG136" s="409"/>
      <c r="QJH136" s="409"/>
      <c r="QJI136" s="409"/>
      <c r="QJJ136" s="409"/>
      <c r="QJK136" s="409"/>
      <c r="QJL136" s="409"/>
      <c r="QJM136" s="409"/>
      <c r="QJN136" s="409"/>
      <c r="QJO136" s="409"/>
      <c r="QJP136" s="409"/>
      <c r="QJQ136" s="409"/>
      <c r="QJR136" s="409"/>
      <c r="QJS136" s="409"/>
      <c r="QJT136" s="409"/>
      <c r="QJU136" s="409"/>
      <c r="QJV136" s="409"/>
      <c r="QJW136" s="409"/>
      <c r="QJX136" s="409"/>
      <c r="QJY136" s="409"/>
      <c r="QJZ136" s="409"/>
      <c r="QKA136" s="409"/>
      <c r="QKB136" s="409"/>
      <c r="QKC136" s="409"/>
      <c r="QKD136" s="409"/>
      <c r="QKE136" s="409"/>
      <c r="QKF136" s="409"/>
      <c r="QKG136" s="409"/>
      <c r="QKH136" s="409"/>
      <c r="QKI136" s="409"/>
      <c r="QKJ136" s="409"/>
      <c r="QKK136" s="409"/>
      <c r="QKL136" s="409"/>
      <c r="QKM136" s="409"/>
      <c r="QKN136" s="409"/>
      <c r="QKO136" s="409"/>
      <c r="QKP136" s="409"/>
      <c r="QKQ136" s="409"/>
      <c r="QKR136" s="409"/>
      <c r="QKS136" s="409"/>
      <c r="QKT136" s="409"/>
      <c r="QKU136" s="409"/>
      <c r="QKV136" s="409"/>
      <c r="QKW136" s="409"/>
      <c r="QKX136" s="409"/>
      <c r="QKY136" s="409"/>
      <c r="QKZ136" s="409"/>
      <c r="QLA136" s="409"/>
      <c r="QLB136" s="409"/>
      <c r="QLC136" s="409"/>
      <c r="QLD136" s="409"/>
      <c r="QLE136" s="409"/>
      <c r="QLF136" s="409"/>
      <c r="QLG136" s="409"/>
      <c r="QLH136" s="409"/>
      <c r="QLI136" s="409"/>
      <c r="QLJ136" s="409"/>
      <c r="QLK136" s="409"/>
      <c r="QLL136" s="409"/>
      <c r="QLM136" s="409"/>
      <c r="QLN136" s="409"/>
      <c r="QLO136" s="409"/>
      <c r="QLP136" s="409"/>
      <c r="QLQ136" s="409"/>
      <c r="QLR136" s="409"/>
      <c r="QLS136" s="409"/>
      <c r="QLT136" s="409"/>
      <c r="QLU136" s="409"/>
      <c r="QLV136" s="409"/>
      <c r="QLW136" s="409"/>
      <c r="QLX136" s="409"/>
      <c r="QLY136" s="409"/>
      <c r="QLZ136" s="409"/>
      <c r="QMA136" s="409"/>
      <c r="QMB136" s="409"/>
      <c r="QMC136" s="409"/>
      <c r="QMD136" s="409"/>
      <c r="QME136" s="409"/>
      <c r="QMF136" s="409"/>
      <c r="QMG136" s="409"/>
      <c r="QMH136" s="409"/>
      <c r="QMI136" s="409"/>
      <c r="QMJ136" s="409"/>
      <c r="QMK136" s="409"/>
      <c r="QML136" s="409"/>
      <c r="QMM136" s="409"/>
      <c r="QMN136" s="409"/>
      <c r="QMO136" s="409"/>
      <c r="QMP136" s="409"/>
      <c r="QMQ136" s="409"/>
      <c r="QMR136" s="409"/>
      <c r="QMS136" s="409"/>
      <c r="QMT136" s="409"/>
      <c r="QMU136" s="409"/>
      <c r="QMV136" s="409"/>
      <c r="QMW136" s="409"/>
      <c r="QMX136" s="409"/>
      <c r="QMY136" s="409"/>
      <c r="QMZ136" s="409"/>
      <c r="QNA136" s="409"/>
      <c r="QNB136" s="409"/>
      <c r="QNC136" s="409"/>
      <c r="QND136" s="409"/>
      <c r="QNE136" s="409"/>
      <c r="QNF136" s="409"/>
      <c r="QNG136" s="409"/>
      <c r="QNH136" s="409"/>
      <c r="QNI136" s="409"/>
      <c r="QNJ136" s="409"/>
      <c r="QNK136" s="409"/>
      <c r="QNL136" s="409"/>
      <c r="QNM136" s="409"/>
      <c r="QNN136" s="409"/>
      <c r="QNO136" s="409"/>
      <c r="QNP136" s="409"/>
      <c r="QNQ136" s="409"/>
      <c r="QNR136" s="409"/>
      <c r="QNS136" s="409"/>
      <c r="QNT136" s="409"/>
      <c r="QNU136" s="409"/>
      <c r="QNV136" s="409"/>
      <c r="QNW136" s="409"/>
      <c r="QNX136" s="409"/>
      <c r="QNY136" s="409"/>
      <c r="QNZ136" s="409"/>
      <c r="QOA136" s="409"/>
      <c r="QOB136" s="409"/>
      <c r="QOC136" s="409"/>
      <c r="QOD136" s="409"/>
      <c r="QOE136" s="409"/>
      <c r="QOF136" s="409"/>
      <c r="QOG136" s="409"/>
      <c r="QOH136" s="409"/>
      <c r="QOI136" s="409"/>
      <c r="QOJ136" s="409"/>
      <c r="QOK136" s="409"/>
      <c r="QOL136" s="409"/>
      <c r="QOM136" s="409"/>
      <c r="QON136" s="409"/>
      <c r="QOO136" s="409"/>
      <c r="QOP136" s="409"/>
      <c r="QOQ136" s="409"/>
      <c r="QOR136" s="409"/>
      <c r="QOS136" s="409"/>
      <c r="QOT136" s="409"/>
      <c r="QOU136" s="409"/>
      <c r="QOV136" s="409"/>
      <c r="QOW136" s="409"/>
      <c r="QOX136" s="409"/>
      <c r="QOY136" s="409"/>
      <c r="QOZ136" s="409"/>
      <c r="QPA136" s="409"/>
      <c r="QPB136" s="409"/>
      <c r="QPC136" s="409"/>
      <c r="QPD136" s="409"/>
      <c r="QPE136" s="409"/>
      <c r="QPF136" s="409"/>
      <c r="QPG136" s="409"/>
      <c r="QPH136" s="409"/>
      <c r="QPI136" s="409"/>
      <c r="QPJ136" s="409"/>
      <c r="QPK136" s="409"/>
      <c r="QPL136" s="409"/>
      <c r="QPM136" s="409"/>
      <c r="QPN136" s="409"/>
      <c r="QPO136" s="409"/>
      <c r="QPP136" s="409"/>
      <c r="QPQ136" s="409"/>
      <c r="QPR136" s="409"/>
      <c r="QPS136" s="409"/>
      <c r="QPT136" s="409"/>
      <c r="QPU136" s="409"/>
      <c r="QPV136" s="409"/>
      <c r="QPW136" s="409"/>
      <c r="QPX136" s="409"/>
      <c r="QPY136" s="409"/>
      <c r="QPZ136" s="409"/>
      <c r="QQA136" s="409"/>
      <c r="QQB136" s="409"/>
      <c r="QQC136" s="409"/>
      <c r="QQD136" s="409"/>
      <c r="QQE136" s="409"/>
      <c r="QQF136" s="409"/>
      <c r="QQG136" s="409"/>
      <c r="QQH136" s="409"/>
      <c r="QQI136" s="409"/>
      <c r="QQJ136" s="409"/>
      <c r="QQK136" s="409"/>
      <c r="QQL136" s="409"/>
      <c r="QQM136" s="409"/>
      <c r="QQN136" s="409"/>
      <c r="QQO136" s="409"/>
      <c r="QQP136" s="409"/>
      <c r="QQQ136" s="409"/>
      <c r="QQR136" s="409"/>
      <c r="QQS136" s="409"/>
      <c r="QQT136" s="409"/>
      <c r="QQU136" s="409"/>
      <c r="QQV136" s="409"/>
      <c r="QQW136" s="409"/>
      <c r="QQX136" s="409"/>
      <c r="QQY136" s="409"/>
      <c r="QQZ136" s="409"/>
      <c r="QRA136" s="409"/>
      <c r="QRB136" s="409"/>
      <c r="QRC136" s="409"/>
      <c r="QRD136" s="409"/>
      <c r="QRE136" s="409"/>
      <c r="QRF136" s="409"/>
      <c r="QRG136" s="409"/>
      <c r="QRH136" s="409"/>
      <c r="QRI136" s="409"/>
      <c r="QRJ136" s="409"/>
      <c r="QRK136" s="409"/>
      <c r="QRL136" s="409"/>
      <c r="QRM136" s="409"/>
      <c r="QRN136" s="409"/>
      <c r="QRO136" s="409"/>
      <c r="QRP136" s="409"/>
      <c r="QRQ136" s="409"/>
      <c r="QRR136" s="409"/>
      <c r="QRS136" s="409"/>
      <c r="QRT136" s="409"/>
      <c r="QRU136" s="409"/>
      <c r="QRV136" s="409"/>
      <c r="QRW136" s="409"/>
      <c r="QRX136" s="409"/>
      <c r="QRY136" s="409"/>
      <c r="QRZ136" s="409"/>
      <c r="QSA136" s="409"/>
      <c r="QSB136" s="409"/>
      <c r="QSC136" s="409"/>
      <c r="QSD136" s="409"/>
      <c r="QSE136" s="409"/>
      <c r="QSF136" s="409"/>
      <c r="QSG136" s="409"/>
      <c r="QSH136" s="409"/>
      <c r="QSI136" s="409"/>
      <c r="QSJ136" s="409"/>
      <c r="QSK136" s="409"/>
      <c r="QSL136" s="409"/>
      <c r="QSM136" s="409"/>
      <c r="QSN136" s="409"/>
      <c r="QSO136" s="409"/>
      <c r="QSP136" s="409"/>
      <c r="QSQ136" s="409"/>
      <c r="QSR136" s="409"/>
      <c r="QSS136" s="409"/>
      <c r="QST136" s="409"/>
      <c r="QSU136" s="409"/>
      <c r="QSV136" s="409"/>
      <c r="QSW136" s="409"/>
      <c r="QSX136" s="409"/>
      <c r="QSY136" s="409"/>
      <c r="QSZ136" s="409"/>
      <c r="QTA136" s="409"/>
      <c r="QTB136" s="409"/>
      <c r="QTC136" s="409"/>
      <c r="QTD136" s="409"/>
      <c r="QTE136" s="409"/>
      <c r="QTF136" s="409"/>
      <c r="QTG136" s="409"/>
      <c r="QTH136" s="409"/>
      <c r="QTI136" s="409"/>
      <c r="QTJ136" s="409"/>
      <c r="QTK136" s="409"/>
      <c r="QTL136" s="409"/>
      <c r="QTM136" s="409"/>
      <c r="QTN136" s="409"/>
      <c r="QTO136" s="409"/>
      <c r="QTP136" s="409"/>
      <c r="QTQ136" s="409"/>
      <c r="QTR136" s="409"/>
      <c r="QTS136" s="409"/>
      <c r="QTT136" s="409"/>
      <c r="QTU136" s="409"/>
      <c r="QTV136" s="409"/>
      <c r="QTW136" s="409"/>
      <c r="QTX136" s="409"/>
      <c r="QTY136" s="409"/>
      <c r="QTZ136" s="409"/>
      <c r="QUA136" s="409"/>
      <c r="QUB136" s="409"/>
      <c r="QUC136" s="409"/>
      <c r="QUD136" s="409"/>
      <c r="QUE136" s="409"/>
      <c r="QUF136" s="409"/>
      <c r="QUG136" s="409"/>
      <c r="QUH136" s="409"/>
      <c r="QUI136" s="409"/>
      <c r="QUJ136" s="409"/>
      <c r="QUK136" s="409"/>
      <c r="QUL136" s="409"/>
      <c r="QUM136" s="409"/>
      <c r="QUN136" s="409"/>
      <c r="QUO136" s="409"/>
      <c r="QUP136" s="409"/>
      <c r="QUQ136" s="409"/>
      <c r="QUR136" s="409"/>
      <c r="QUS136" s="409"/>
      <c r="QUT136" s="409"/>
      <c r="QUU136" s="409"/>
      <c r="QUV136" s="409"/>
      <c r="QUW136" s="409"/>
      <c r="QUX136" s="409"/>
      <c r="QUY136" s="409"/>
      <c r="QUZ136" s="409"/>
      <c r="QVA136" s="409"/>
      <c r="QVB136" s="409"/>
      <c r="QVC136" s="409"/>
      <c r="QVD136" s="409"/>
      <c r="QVE136" s="409"/>
      <c r="QVF136" s="409"/>
      <c r="QVG136" s="409"/>
      <c r="QVH136" s="409"/>
      <c r="QVI136" s="409"/>
      <c r="QVJ136" s="409"/>
      <c r="QVK136" s="409"/>
      <c r="QVL136" s="409"/>
      <c r="QVM136" s="409"/>
      <c r="QVN136" s="409"/>
      <c r="QVO136" s="409"/>
      <c r="QVP136" s="409"/>
      <c r="QVQ136" s="409"/>
      <c r="QVR136" s="409"/>
      <c r="QVS136" s="409"/>
      <c r="QVT136" s="409"/>
      <c r="QVU136" s="409"/>
      <c r="QVV136" s="409"/>
      <c r="QVW136" s="409"/>
      <c r="QVX136" s="409"/>
      <c r="QVY136" s="409"/>
      <c r="QVZ136" s="409"/>
      <c r="QWA136" s="409"/>
      <c r="QWB136" s="409"/>
      <c r="QWC136" s="409"/>
      <c r="QWD136" s="409"/>
      <c r="QWE136" s="409"/>
      <c r="QWF136" s="409"/>
      <c r="QWG136" s="409"/>
      <c r="QWH136" s="409"/>
      <c r="QWI136" s="409"/>
      <c r="QWJ136" s="409"/>
      <c r="QWK136" s="409"/>
      <c r="QWL136" s="409"/>
      <c r="QWM136" s="409"/>
      <c r="QWN136" s="409"/>
      <c r="QWO136" s="409"/>
      <c r="QWP136" s="409"/>
      <c r="QWQ136" s="409"/>
      <c r="QWR136" s="409"/>
      <c r="QWS136" s="409"/>
      <c r="QWT136" s="409"/>
      <c r="QWU136" s="409"/>
      <c r="QWV136" s="409"/>
      <c r="QWW136" s="409"/>
      <c r="QWX136" s="409"/>
      <c r="QWY136" s="409"/>
      <c r="QWZ136" s="409"/>
      <c r="QXA136" s="409"/>
      <c r="QXB136" s="409"/>
      <c r="QXC136" s="409"/>
      <c r="QXD136" s="409"/>
      <c r="QXE136" s="409"/>
      <c r="QXF136" s="409"/>
      <c r="QXG136" s="409"/>
      <c r="QXH136" s="409"/>
      <c r="QXI136" s="409"/>
      <c r="QXJ136" s="409"/>
      <c r="QXK136" s="409"/>
      <c r="QXL136" s="409"/>
      <c r="QXM136" s="409"/>
      <c r="QXN136" s="409"/>
      <c r="QXO136" s="409"/>
      <c r="QXP136" s="409"/>
      <c r="QXQ136" s="409"/>
      <c r="QXR136" s="409"/>
      <c r="QXS136" s="409"/>
      <c r="QXT136" s="409"/>
      <c r="QXU136" s="409"/>
      <c r="QXV136" s="409"/>
      <c r="QXW136" s="409"/>
      <c r="QXX136" s="409"/>
      <c r="QXY136" s="409"/>
      <c r="QXZ136" s="409"/>
      <c r="QYA136" s="409"/>
      <c r="QYB136" s="409"/>
      <c r="QYC136" s="409"/>
      <c r="QYD136" s="409"/>
      <c r="QYE136" s="409"/>
      <c r="QYF136" s="409"/>
      <c r="QYG136" s="409"/>
      <c r="QYH136" s="409"/>
      <c r="QYI136" s="409"/>
      <c r="QYJ136" s="409"/>
      <c r="QYK136" s="409"/>
      <c r="QYL136" s="409"/>
      <c r="QYM136" s="409"/>
      <c r="QYN136" s="409"/>
      <c r="QYO136" s="409"/>
      <c r="QYP136" s="409"/>
      <c r="QYQ136" s="409"/>
      <c r="QYR136" s="409"/>
      <c r="QYS136" s="409"/>
      <c r="QYT136" s="409"/>
      <c r="QYU136" s="409"/>
      <c r="QYV136" s="409"/>
      <c r="QYW136" s="409"/>
      <c r="QYX136" s="409"/>
      <c r="QYY136" s="409"/>
      <c r="QYZ136" s="409"/>
      <c r="QZA136" s="409"/>
      <c r="QZB136" s="409"/>
      <c r="QZC136" s="409"/>
      <c r="QZD136" s="409"/>
      <c r="QZE136" s="409"/>
      <c r="QZF136" s="409"/>
      <c r="QZG136" s="409"/>
      <c r="QZH136" s="409"/>
      <c r="QZI136" s="409"/>
      <c r="QZJ136" s="409"/>
      <c r="QZK136" s="409"/>
      <c r="QZL136" s="409"/>
      <c r="QZM136" s="409"/>
      <c r="QZN136" s="409"/>
      <c r="QZO136" s="409"/>
      <c r="QZP136" s="409"/>
      <c r="QZQ136" s="409"/>
      <c r="QZR136" s="409"/>
      <c r="QZS136" s="409"/>
      <c r="QZT136" s="409"/>
      <c r="QZU136" s="409"/>
      <c r="QZV136" s="409"/>
      <c r="QZW136" s="409"/>
      <c r="QZX136" s="409"/>
      <c r="QZY136" s="409"/>
      <c r="QZZ136" s="409"/>
      <c r="RAA136" s="409"/>
      <c r="RAB136" s="409"/>
      <c r="RAC136" s="409"/>
      <c r="RAD136" s="409"/>
      <c r="RAE136" s="409"/>
      <c r="RAF136" s="409"/>
      <c r="RAG136" s="409"/>
      <c r="RAH136" s="409"/>
      <c r="RAI136" s="409"/>
      <c r="RAJ136" s="409"/>
      <c r="RAK136" s="409"/>
      <c r="RAL136" s="409"/>
      <c r="RAM136" s="409"/>
      <c r="RAN136" s="409"/>
      <c r="RAO136" s="409"/>
      <c r="RAP136" s="409"/>
      <c r="RAQ136" s="409"/>
      <c r="RAR136" s="409"/>
      <c r="RAS136" s="409"/>
      <c r="RAT136" s="409"/>
      <c r="RAU136" s="409"/>
      <c r="RAV136" s="409"/>
      <c r="RAW136" s="409"/>
      <c r="RAX136" s="409"/>
      <c r="RAY136" s="409"/>
      <c r="RAZ136" s="409"/>
      <c r="RBA136" s="409"/>
      <c r="RBB136" s="409"/>
      <c r="RBC136" s="409"/>
      <c r="RBD136" s="409"/>
      <c r="RBE136" s="409"/>
      <c r="RBF136" s="409"/>
      <c r="RBG136" s="409"/>
      <c r="RBH136" s="409"/>
      <c r="RBI136" s="409"/>
      <c r="RBJ136" s="409"/>
      <c r="RBK136" s="409"/>
      <c r="RBL136" s="409"/>
      <c r="RBM136" s="409"/>
      <c r="RBN136" s="409"/>
      <c r="RBO136" s="409"/>
      <c r="RBP136" s="409"/>
      <c r="RBQ136" s="409"/>
      <c r="RBR136" s="409"/>
      <c r="RBS136" s="409"/>
      <c r="RBT136" s="409"/>
      <c r="RBU136" s="409"/>
      <c r="RBV136" s="409"/>
      <c r="RBW136" s="409"/>
      <c r="RBX136" s="409"/>
      <c r="RBY136" s="409"/>
      <c r="RBZ136" s="409"/>
      <c r="RCA136" s="409"/>
      <c r="RCB136" s="409"/>
      <c r="RCC136" s="409"/>
      <c r="RCD136" s="409"/>
      <c r="RCE136" s="409"/>
      <c r="RCF136" s="409"/>
      <c r="RCG136" s="409"/>
      <c r="RCH136" s="409"/>
      <c r="RCI136" s="409"/>
      <c r="RCJ136" s="409"/>
      <c r="RCK136" s="409"/>
      <c r="RCL136" s="409"/>
      <c r="RCM136" s="409"/>
      <c r="RCN136" s="409"/>
      <c r="RCO136" s="409"/>
      <c r="RCP136" s="409"/>
      <c r="RCQ136" s="409"/>
      <c r="RCR136" s="409"/>
      <c r="RCS136" s="409"/>
      <c r="RCT136" s="409"/>
      <c r="RCU136" s="409"/>
      <c r="RCV136" s="409"/>
      <c r="RCW136" s="409"/>
      <c r="RCX136" s="409"/>
      <c r="RCY136" s="409"/>
      <c r="RCZ136" s="409"/>
      <c r="RDA136" s="409"/>
      <c r="RDB136" s="409"/>
      <c r="RDC136" s="409"/>
      <c r="RDD136" s="409"/>
      <c r="RDE136" s="409"/>
      <c r="RDF136" s="409"/>
      <c r="RDG136" s="409"/>
      <c r="RDH136" s="409"/>
      <c r="RDI136" s="409"/>
      <c r="RDJ136" s="409"/>
      <c r="RDK136" s="409"/>
      <c r="RDL136" s="409"/>
      <c r="RDM136" s="409"/>
      <c r="RDN136" s="409"/>
      <c r="RDO136" s="409"/>
      <c r="RDP136" s="409"/>
      <c r="RDQ136" s="409"/>
      <c r="RDR136" s="409"/>
      <c r="RDS136" s="409"/>
      <c r="RDT136" s="409"/>
      <c r="RDU136" s="409"/>
      <c r="RDV136" s="409"/>
      <c r="RDW136" s="409"/>
      <c r="RDX136" s="409"/>
      <c r="RDY136" s="409"/>
      <c r="RDZ136" s="409"/>
      <c r="REA136" s="409"/>
      <c r="REB136" s="409"/>
      <c r="REC136" s="409"/>
      <c r="RED136" s="409"/>
      <c r="REE136" s="409"/>
      <c r="REF136" s="409"/>
      <c r="REG136" s="409"/>
      <c r="REH136" s="409"/>
      <c r="REI136" s="409"/>
      <c r="REJ136" s="409"/>
      <c r="REK136" s="409"/>
      <c r="REL136" s="409"/>
      <c r="REM136" s="409"/>
      <c r="REN136" s="409"/>
      <c r="REO136" s="409"/>
      <c r="REP136" s="409"/>
      <c r="REQ136" s="409"/>
      <c r="RER136" s="409"/>
      <c r="RES136" s="409"/>
      <c r="RET136" s="409"/>
      <c r="REU136" s="409"/>
      <c r="REV136" s="409"/>
      <c r="REW136" s="409"/>
      <c r="REX136" s="409"/>
      <c r="REY136" s="409"/>
      <c r="REZ136" s="409"/>
      <c r="RFA136" s="409"/>
      <c r="RFB136" s="409"/>
      <c r="RFC136" s="409"/>
      <c r="RFD136" s="409"/>
      <c r="RFE136" s="409"/>
      <c r="RFF136" s="409"/>
      <c r="RFG136" s="409"/>
      <c r="RFH136" s="409"/>
      <c r="RFI136" s="409"/>
      <c r="RFJ136" s="409"/>
      <c r="RFK136" s="409"/>
      <c r="RFL136" s="409"/>
      <c r="RFM136" s="409"/>
      <c r="RFN136" s="409"/>
      <c r="RFO136" s="409"/>
      <c r="RFP136" s="409"/>
      <c r="RFQ136" s="409"/>
      <c r="RFR136" s="409"/>
      <c r="RFS136" s="409"/>
      <c r="RFT136" s="409"/>
      <c r="RFU136" s="409"/>
      <c r="RFV136" s="409"/>
      <c r="RFW136" s="409"/>
      <c r="RFX136" s="409"/>
      <c r="RFY136" s="409"/>
      <c r="RFZ136" s="409"/>
      <c r="RGA136" s="409"/>
      <c r="RGB136" s="409"/>
      <c r="RGC136" s="409"/>
      <c r="RGD136" s="409"/>
      <c r="RGE136" s="409"/>
      <c r="RGF136" s="409"/>
      <c r="RGG136" s="409"/>
      <c r="RGH136" s="409"/>
      <c r="RGI136" s="409"/>
      <c r="RGJ136" s="409"/>
      <c r="RGK136" s="409"/>
      <c r="RGL136" s="409"/>
      <c r="RGM136" s="409"/>
      <c r="RGN136" s="409"/>
      <c r="RGO136" s="409"/>
      <c r="RGP136" s="409"/>
      <c r="RGQ136" s="409"/>
      <c r="RGR136" s="409"/>
      <c r="RGS136" s="409"/>
      <c r="RGT136" s="409"/>
      <c r="RGU136" s="409"/>
      <c r="RGV136" s="409"/>
      <c r="RGW136" s="409"/>
      <c r="RGX136" s="409"/>
      <c r="RGY136" s="409"/>
      <c r="RGZ136" s="409"/>
      <c r="RHA136" s="409"/>
      <c r="RHB136" s="409"/>
      <c r="RHC136" s="409"/>
      <c r="RHD136" s="409"/>
      <c r="RHE136" s="409"/>
      <c r="RHF136" s="409"/>
      <c r="RHG136" s="409"/>
      <c r="RHH136" s="409"/>
      <c r="RHI136" s="409"/>
      <c r="RHJ136" s="409"/>
      <c r="RHK136" s="409"/>
      <c r="RHL136" s="409"/>
      <c r="RHM136" s="409"/>
      <c r="RHN136" s="409"/>
      <c r="RHO136" s="409"/>
      <c r="RHP136" s="409"/>
      <c r="RHQ136" s="409"/>
      <c r="RHR136" s="409"/>
      <c r="RHS136" s="409"/>
      <c r="RHT136" s="409"/>
      <c r="RHU136" s="409"/>
      <c r="RHV136" s="409"/>
      <c r="RHW136" s="409"/>
      <c r="RHX136" s="409"/>
      <c r="RHY136" s="409"/>
      <c r="RHZ136" s="409"/>
      <c r="RIA136" s="409"/>
      <c r="RIB136" s="409"/>
      <c r="RIC136" s="409"/>
      <c r="RID136" s="409"/>
      <c r="RIE136" s="409"/>
      <c r="RIF136" s="409"/>
      <c r="RIG136" s="409"/>
      <c r="RIH136" s="409"/>
      <c r="RII136" s="409"/>
      <c r="RIJ136" s="409"/>
      <c r="RIK136" s="409"/>
      <c r="RIL136" s="409"/>
      <c r="RIM136" s="409"/>
      <c r="RIN136" s="409"/>
      <c r="RIO136" s="409"/>
      <c r="RIP136" s="409"/>
      <c r="RIQ136" s="409"/>
      <c r="RIR136" s="409"/>
      <c r="RIS136" s="409"/>
      <c r="RIT136" s="409"/>
      <c r="RIU136" s="409"/>
      <c r="RIV136" s="409"/>
      <c r="RIW136" s="409"/>
      <c r="RIX136" s="409"/>
      <c r="RIY136" s="409"/>
      <c r="RIZ136" s="409"/>
      <c r="RJA136" s="409"/>
      <c r="RJB136" s="409"/>
      <c r="RJC136" s="409"/>
      <c r="RJD136" s="409"/>
      <c r="RJE136" s="409"/>
      <c r="RJF136" s="409"/>
      <c r="RJG136" s="409"/>
      <c r="RJH136" s="409"/>
      <c r="RJI136" s="409"/>
      <c r="RJJ136" s="409"/>
      <c r="RJK136" s="409"/>
      <c r="RJL136" s="409"/>
      <c r="RJM136" s="409"/>
      <c r="RJN136" s="409"/>
      <c r="RJO136" s="409"/>
      <c r="RJP136" s="409"/>
      <c r="RJQ136" s="409"/>
      <c r="RJR136" s="409"/>
      <c r="RJS136" s="409"/>
      <c r="RJT136" s="409"/>
      <c r="RJU136" s="409"/>
      <c r="RJV136" s="409"/>
      <c r="RJW136" s="409"/>
      <c r="RJX136" s="409"/>
      <c r="RJY136" s="409"/>
      <c r="RJZ136" s="409"/>
      <c r="RKA136" s="409"/>
      <c r="RKB136" s="409"/>
      <c r="RKC136" s="409"/>
      <c r="RKD136" s="409"/>
      <c r="RKE136" s="409"/>
      <c r="RKF136" s="409"/>
      <c r="RKG136" s="409"/>
      <c r="RKH136" s="409"/>
      <c r="RKI136" s="409"/>
      <c r="RKJ136" s="409"/>
      <c r="RKK136" s="409"/>
      <c r="RKL136" s="409"/>
      <c r="RKM136" s="409"/>
      <c r="RKN136" s="409"/>
      <c r="RKO136" s="409"/>
      <c r="RKP136" s="409"/>
      <c r="RKQ136" s="409"/>
      <c r="RKR136" s="409"/>
      <c r="RKS136" s="409"/>
      <c r="RKT136" s="409"/>
      <c r="RKU136" s="409"/>
      <c r="RKV136" s="409"/>
      <c r="RKW136" s="409"/>
      <c r="RKX136" s="409"/>
      <c r="RKY136" s="409"/>
      <c r="RKZ136" s="409"/>
      <c r="RLA136" s="409"/>
      <c r="RLB136" s="409"/>
      <c r="RLC136" s="409"/>
      <c r="RLD136" s="409"/>
      <c r="RLE136" s="409"/>
      <c r="RLF136" s="409"/>
      <c r="RLG136" s="409"/>
      <c r="RLH136" s="409"/>
      <c r="RLI136" s="409"/>
      <c r="RLJ136" s="409"/>
      <c r="RLK136" s="409"/>
      <c r="RLL136" s="409"/>
      <c r="RLM136" s="409"/>
      <c r="RLN136" s="409"/>
      <c r="RLO136" s="409"/>
      <c r="RLP136" s="409"/>
      <c r="RLQ136" s="409"/>
      <c r="RLR136" s="409"/>
      <c r="RLS136" s="409"/>
      <c r="RLT136" s="409"/>
      <c r="RLU136" s="409"/>
      <c r="RLV136" s="409"/>
      <c r="RLW136" s="409"/>
      <c r="RLX136" s="409"/>
      <c r="RLY136" s="409"/>
      <c r="RLZ136" s="409"/>
      <c r="RMA136" s="409"/>
      <c r="RMB136" s="409"/>
      <c r="RMC136" s="409"/>
      <c r="RMD136" s="409"/>
      <c r="RME136" s="409"/>
      <c r="RMF136" s="409"/>
      <c r="RMG136" s="409"/>
      <c r="RMH136" s="409"/>
      <c r="RMI136" s="409"/>
      <c r="RMJ136" s="409"/>
      <c r="RMK136" s="409"/>
      <c r="RML136" s="409"/>
      <c r="RMM136" s="409"/>
      <c r="RMN136" s="409"/>
      <c r="RMO136" s="409"/>
      <c r="RMP136" s="409"/>
      <c r="RMQ136" s="409"/>
      <c r="RMR136" s="409"/>
      <c r="RMS136" s="409"/>
      <c r="RMT136" s="409"/>
      <c r="RMU136" s="409"/>
      <c r="RMV136" s="409"/>
      <c r="RMW136" s="409"/>
      <c r="RMX136" s="409"/>
      <c r="RMY136" s="409"/>
      <c r="RMZ136" s="409"/>
      <c r="RNA136" s="409"/>
      <c r="RNB136" s="409"/>
      <c r="RNC136" s="409"/>
      <c r="RND136" s="409"/>
      <c r="RNE136" s="409"/>
      <c r="RNF136" s="409"/>
      <c r="RNG136" s="409"/>
      <c r="RNH136" s="409"/>
      <c r="RNI136" s="409"/>
      <c r="RNJ136" s="409"/>
      <c r="RNK136" s="409"/>
      <c r="RNL136" s="409"/>
      <c r="RNM136" s="409"/>
      <c r="RNN136" s="409"/>
      <c r="RNO136" s="409"/>
      <c r="RNP136" s="409"/>
      <c r="RNQ136" s="409"/>
      <c r="RNR136" s="409"/>
      <c r="RNS136" s="409"/>
      <c r="RNT136" s="409"/>
      <c r="RNU136" s="409"/>
      <c r="RNV136" s="409"/>
      <c r="RNW136" s="409"/>
      <c r="RNX136" s="409"/>
      <c r="RNY136" s="409"/>
      <c r="RNZ136" s="409"/>
      <c r="ROA136" s="409"/>
      <c r="ROB136" s="409"/>
      <c r="ROC136" s="409"/>
      <c r="ROD136" s="409"/>
      <c r="ROE136" s="409"/>
      <c r="ROF136" s="409"/>
      <c r="ROG136" s="409"/>
      <c r="ROH136" s="409"/>
      <c r="ROI136" s="409"/>
      <c r="ROJ136" s="409"/>
      <c r="ROK136" s="409"/>
      <c r="ROL136" s="409"/>
      <c r="ROM136" s="409"/>
      <c r="RON136" s="409"/>
      <c r="ROO136" s="409"/>
      <c r="ROP136" s="409"/>
      <c r="ROQ136" s="409"/>
      <c r="ROR136" s="409"/>
      <c r="ROS136" s="409"/>
      <c r="ROT136" s="409"/>
      <c r="ROU136" s="409"/>
      <c r="ROV136" s="409"/>
      <c r="ROW136" s="409"/>
      <c r="ROX136" s="409"/>
      <c r="ROY136" s="409"/>
      <c r="ROZ136" s="409"/>
      <c r="RPA136" s="409"/>
      <c r="RPB136" s="409"/>
      <c r="RPC136" s="409"/>
      <c r="RPD136" s="409"/>
      <c r="RPE136" s="409"/>
      <c r="RPF136" s="409"/>
      <c r="RPG136" s="409"/>
      <c r="RPH136" s="409"/>
      <c r="RPI136" s="409"/>
      <c r="RPJ136" s="409"/>
      <c r="RPK136" s="409"/>
      <c r="RPL136" s="409"/>
      <c r="RPM136" s="409"/>
      <c r="RPN136" s="409"/>
      <c r="RPO136" s="409"/>
      <c r="RPP136" s="409"/>
      <c r="RPQ136" s="409"/>
      <c r="RPR136" s="409"/>
      <c r="RPS136" s="409"/>
      <c r="RPT136" s="409"/>
      <c r="RPU136" s="409"/>
      <c r="RPV136" s="409"/>
      <c r="RPW136" s="409"/>
      <c r="RPX136" s="409"/>
      <c r="RPY136" s="409"/>
      <c r="RPZ136" s="409"/>
      <c r="RQA136" s="409"/>
      <c r="RQB136" s="409"/>
      <c r="RQC136" s="409"/>
      <c r="RQD136" s="409"/>
      <c r="RQE136" s="409"/>
      <c r="RQF136" s="409"/>
      <c r="RQG136" s="409"/>
      <c r="RQH136" s="409"/>
      <c r="RQI136" s="409"/>
      <c r="RQJ136" s="409"/>
      <c r="RQK136" s="409"/>
      <c r="RQL136" s="409"/>
      <c r="RQM136" s="409"/>
      <c r="RQN136" s="409"/>
      <c r="RQO136" s="409"/>
      <c r="RQP136" s="409"/>
      <c r="RQQ136" s="409"/>
      <c r="RQR136" s="409"/>
      <c r="RQS136" s="409"/>
      <c r="RQT136" s="409"/>
      <c r="RQU136" s="409"/>
      <c r="RQV136" s="409"/>
      <c r="RQW136" s="409"/>
      <c r="RQX136" s="409"/>
      <c r="RQY136" s="409"/>
      <c r="RQZ136" s="409"/>
      <c r="RRA136" s="409"/>
      <c r="RRB136" s="409"/>
      <c r="RRC136" s="409"/>
      <c r="RRD136" s="409"/>
      <c r="RRE136" s="409"/>
      <c r="RRF136" s="409"/>
      <c r="RRG136" s="409"/>
      <c r="RRH136" s="409"/>
      <c r="RRI136" s="409"/>
      <c r="RRJ136" s="409"/>
      <c r="RRK136" s="409"/>
      <c r="RRL136" s="409"/>
      <c r="RRM136" s="409"/>
      <c r="RRN136" s="409"/>
      <c r="RRO136" s="409"/>
      <c r="RRP136" s="409"/>
      <c r="RRQ136" s="409"/>
      <c r="RRR136" s="409"/>
      <c r="RRS136" s="409"/>
      <c r="RRT136" s="409"/>
      <c r="RRU136" s="409"/>
      <c r="RRV136" s="409"/>
      <c r="RRW136" s="409"/>
      <c r="RRX136" s="409"/>
      <c r="RRY136" s="409"/>
      <c r="RRZ136" s="409"/>
      <c r="RSA136" s="409"/>
      <c r="RSB136" s="409"/>
      <c r="RSC136" s="409"/>
      <c r="RSD136" s="409"/>
      <c r="RSE136" s="409"/>
      <c r="RSF136" s="409"/>
      <c r="RSG136" s="409"/>
      <c r="RSH136" s="409"/>
      <c r="RSI136" s="409"/>
      <c r="RSJ136" s="409"/>
      <c r="RSK136" s="409"/>
      <c r="RSL136" s="409"/>
      <c r="RSM136" s="409"/>
      <c r="RSN136" s="409"/>
      <c r="RSO136" s="409"/>
      <c r="RSP136" s="409"/>
      <c r="RSQ136" s="409"/>
      <c r="RSR136" s="409"/>
      <c r="RSS136" s="409"/>
      <c r="RST136" s="409"/>
      <c r="RSU136" s="409"/>
      <c r="RSV136" s="409"/>
      <c r="RSW136" s="409"/>
      <c r="RSX136" s="409"/>
      <c r="RSY136" s="409"/>
      <c r="RSZ136" s="409"/>
      <c r="RTA136" s="409"/>
      <c r="RTB136" s="409"/>
      <c r="RTC136" s="409"/>
      <c r="RTD136" s="409"/>
      <c r="RTE136" s="409"/>
      <c r="RTF136" s="409"/>
      <c r="RTG136" s="409"/>
      <c r="RTH136" s="409"/>
      <c r="RTI136" s="409"/>
      <c r="RTJ136" s="409"/>
      <c r="RTK136" s="409"/>
      <c r="RTL136" s="409"/>
      <c r="RTM136" s="409"/>
      <c r="RTN136" s="409"/>
      <c r="RTO136" s="409"/>
      <c r="RTP136" s="409"/>
      <c r="RTQ136" s="409"/>
      <c r="RTR136" s="409"/>
      <c r="RTS136" s="409"/>
      <c r="RTT136" s="409"/>
      <c r="RTU136" s="409"/>
      <c r="RTV136" s="409"/>
      <c r="RTW136" s="409"/>
      <c r="RTX136" s="409"/>
      <c r="RTY136" s="409"/>
      <c r="RTZ136" s="409"/>
      <c r="RUA136" s="409"/>
      <c r="RUB136" s="409"/>
      <c r="RUC136" s="409"/>
      <c r="RUD136" s="409"/>
      <c r="RUE136" s="409"/>
      <c r="RUF136" s="409"/>
      <c r="RUG136" s="409"/>
      <c r="RUH136" s="409"/>
      <c r="RUI136" s="409"/>
      <c r="RUJ136" s="409"/>
      <c r="RUK136" s="409"/>
      <c r="RUL136" s="409"/>
      <c r="RUM136" s="409"/>
      <c r="RUN136" s="409"/>
      <c r="RUO136" s="409"/>
      <c r="RUP136" s="409"/>
      <c r="RUQ136" s="409"/>
      <c r="RUR136" s="409"/>
      <c r="RUS136" s="409"/>
      <c r="RUT136" s="409"/>
      <c r="RUU136" s="409"/>
      <c r="RUV136" s="409"/>
      <c r="RUW136" s="409"/>
      <c r="RUX136" s="409"/>
      <c r="RUY136" s="409"/>
      <c r="RUZ136" s="409"/>
      <c r="RVA136" s="409"/>
      <c r="RVB136" s="409"/>
      <c r="RVC136" s="409"/>
      <c r="RVD136" s="409"/>
      <c r="RVE136" s="409"/>
      <c r="RVF136" s="409"/>
      <c r="RVG136" s="409"/>
      <c r="RVH136" s="409"/>
      <c r="RVI136" s="409"/>
      <c r="RVJ136" s="409"/>
      <c r="RVK136" s="409"/>
      <c r="RVL136" s="409"/>
      <c r="RVM136" s="409"/>
      <c r="RVN136" s="409"/>
      <c r="RVO136" s="409"/>
      <c r="RVP136" s="409"/>
      <c r="RVQ136" s="409"/>
      <c r="RVR136" s="409"/>
      <c r="RVS136" s="409"/>
      <c r="RVT136" s="409"/>
      <c r="RVU136" s="409"/>
      <c r="RVV136" s="409"/>
      <c r="RVW136" s="409"/>
      <c r="RVX136" s="409"/>
      <c r="RVY136" s="409"/>
      <c r="RVZ136" s="409"/>
      <c r="RWA136" s="409"/>
      <c r="RWB136" s="409"/>
      <c r="RWC136" s="409"/>
      <c r="RWD136" s="409"/>
      <c r="RWE136" s="409"/>
      <c r="RWF136" s="409"/>
      <c r="RWG136" s="409"/>
      <c r="RWH136" s="409"/>
      <c r="RWI136" s="409"/>
      <c r="RWJ136" s="409"/>
      <c r="RWK136" s="409"/>
      <c r="RWL136" s="409"/>
      <c r="RWM136" s="409"/>
      <c r="RWN136" s="409"/>
      <c r="RWO136" s="409"/>
      <c r="RWP136" s="409"/>
      <c r="RWQ136" s="409"/>
      <c r="RWR136" s="409"/>
      <c r="RWS136" s="409"/>
      <c r="RWT136" s="409"/>
      <c r="RWU136" s="409"/>
      <c r="RWV136" s="409"/>
      <c r="RWW136" s="409"/>
      <c r="RWX136" s="409"/>
      <c r="RWY136" s="409"/>
      <c r="RWZ136" s="409"/>
      <c r="RXA136" s="409"/>
      <c r="RXB136" s="409"/>
      <c r="RXC136" s="409"/>
      <c r="RXD136" s="409"/>
      <c r="RXE136" s="409"/>
      <c r="RXF136" s="409"/>
      <c r="RXG136" s="409"/>
      <c r="RXH136" s="409"/>
      <c r="RXI136" s="409"/>
      <c r="RXJ136" s="409"/>
      <c r="RXK136" s="409"/>
      <c r="RXL136" s="409"/>
      <c r="RXM136" s="409"/>
      <c r="RXN136" s="409"/>
      <c r="RXO136" s="409"/>
      <c r="RXP136" s="409"/>
      <c r="RXQ136" s="409"/>
      <c r="RXR136" s="409"/>
      <c r="RXS136" s="409"/>
      <c r="RXT136" s="409"/>
      <c r="RXU136" s="409"/>
      <c r="RXV136" s="409"/>
      <c r="RXW136" s="409"/>
      <c r="RXX136" s="409"/>
      <c r="RXY136" s="409"/>
      <c r="RXZ136" s="409"/>
      <c r="RYA136" s="409"/>
      <c r="RYB136" s="409"/>
      <c r="RYC136" s="409"/>
      <c r="RYD136" s="409"/>
      <c r="RYE136" s="409"/>
      <c r="RYF136" s="409"/>
      <c r="RYG136" s="409"/>
      <c r="RYH136" s="409"/>
      <c r="RYI136" s="409"/>
      <c r="RYJ136" s="409"/>
      <c r="RYK136" s="409"/>
      <c r="RYL136" s="409"/>
      <c r="RYM136" s="409"/>
      <c r="RYN136" s="409"/>
      <c r="RYO136" s="409"/>
      <c r="RYP136" s="409"/>
      <c r="RYQ136" s="409"/>
      <c r="RYR136" s="409"/>
      <c r="RYS136" s="409"/>
      <c r="RYT136" s="409"/>
      <c r="RYU136" s="409"/>
      <c r="RYV136" s="409"/>
      <c r="RYW136" s="409"/>
      <c r="RYX136" s="409"/>
      <c r="RYY136" s="409"/>
      <c r="RYZ136" s="409"/>
      <c r="RZA136" s="409"/>
      <c r="RZB136" s="409"/>
      <c r="RZC136" s="409"/>
      <c r="RZD136" s="409"/>
      <c r="RZE136" s="409"/>
      <c r="RZF136" s="409"/>
      <c r="RZG136" s="409"/>
      <c r="RZH136" s="409"/>
      <c r="RZI136" s="409"/>
      <c r="RZJ136" s="409"/>
      <c r="RZK136" s="409"/>
      <c r="RZL136" s="409"/>
      <c r="RZM136" s="409"/>
      <c r="RZN136" s="409"/>
      <c r="RZO136" s="409"/>
      <c r="RZP136" s="409"/>
      <c r="RZQ136" s="409"/>
      <c r="RZR136" s="409"/>
      <c r="RZS136" s="409"/>
      <c r="RZT136" s="409"/>
      <c r="RZU136" s="409"/>
      <c r="RZV136" s="409"/>
      <c r="RZW136" s="409"/>
      <c r="RZX136" s="409"/>
      <c r="RZY136" s="409"/>
      <c r="RZZ136" s="409"/>
      <c r="SAA136" s="409"/>
      <c r="SAB136" s="409"/>
      <c r="SAC136" s="409"/>
      <c r="SAD136" s="409"/>
      <c r="SAE136" s="409"/>
      <c r="SAF136" s="409"/>
      <c r="SAG136" s="409"/>
      <c r="SAH136" s="409"/>
      <c r="SAI136" s="409"/>
      <c r="SAJ136" s="409"/>
      <c r="SAK136" s="409"/>
      <c r="SAL136" s="409"/>
      <c r="SAM136" s="409"/>
      <c r="SAN136" s="409"/>
      <c r="SAO136" s="409"/>
      <c r="SAP136" s="409"/>
      <c r="SAQ136" s="409"/>
      <c r="SAR136" s="409"/>
      <c r="SAS136" s="409"/>
      <c r="SAT136" s="409"/>
      <c r="SAU136" s="409"/>
      <c r="SAV136" s="409"/>
      <c r="SAW136" s="409"/>
      <c r="SAX136" s="409"/>
      <c r="SAY136" s="409"/>
      <c r="SAZ136" s="409"/>
      <c r="SBA136" s="409"/>
      <c r="SBB136" s="409"/>
      <c r="SBC136" s="409"/>
      <c r="SBD136" s="409"/>
      <c r="SBE136" s="409"/>
      <c r="SBF136" s="409"/>
      <c r="SBG136" s="409"/>
      <c r="SBH136" s="409"/>
      <c r="SBI136" s="409"/>
      <c r="SBJ136" s="409"/>
      <c r="SBK136" s="409"/>
      <c r="SBL136" s="409"/>
      <c r="SBM136" s="409"/>
      <c r="SBN136" s="409"/>
      <c r="SBO136" s="409"/>
      <c r="SBP136" s="409"/>
      <c r="SBQ136" s="409"/>
      <c r="SBR136" s="409"/>
      <c r="SBS136" s="409"/>
      <c r="SBT136" s="409"/>
      <c r="SBU136" s="409"/>
      <c r="SBV136" s="409"/>
      <c r="SBW136" s="409"/>
      <c r="SBX136" s="409"/>
      <c r="SBY136" s="409"/>
      <c r="SBZ136" s="409"/>
      <c r="SCA136" s="409"/>
      <c r="SCB136" s="409"/>
      <c r="SCC136" s="409"/>
      <c r="SCD136" s="409"/>
      <c r="SCE136" s="409"/>
      <c r="SCF136" s="409"/>
      <c r="SCG136" s="409"/>
      <c r="SCH136" s="409"/>
      <c r="SCI136" s="409"/>
      <c r="SCJ136" s="409"/>
      <c r="SCK136" s="409"/>
      <c r="SCL136" s="409"/>
      <c r="SCM136" s="409"/>
      <c r="SCN136" s="409"/>
      <c r="SCO136" s="409"/>
      <c r="SCP136" s="409"/>
      <c r="SCQ136" s="409"/>
      <c r="SCR136" s="409"/>
      <c r="SCS136" s="409"/>
      <c r="SCT136" s="409"/>
      <c r="SCU136" s="409"/>
      <c r="SCV136" s="409"/>
      <c r="SCW136" s="409"/>
      <c r="SCX136" s="409"/>
      <c r="SCY136" s="409"/>
      <c r="SCZ136" s="409"/>
      <c r="SDA136" s="409"/>
      <c r="SDB136" s="409"/>
      <c r="SDC136" s="409"/>
      <c r="SDD136" s="409"/>
      <c r="SDE136" s="409"/>
      <c r="SDF136" s="409"/>
      <c r="SDG136" s="409"/>
      <c r="SDH136" s="409"/>
      <c r="SDI136" s="409"/>
      <c r="SDJ136" s="409"/>
      <c r="SDK136" s="409"/>
      <c r="SDL136" s="409"/>
      <c r="SDM136" s="409"/>
      <c r="SDN136" s="409"/>
      <c r="SDO136" s="409"/>
      <c r="SDP136" s="409"/>
      <c r="SDQ136" s="409"/>
      <c r="SDR136" s="409"/>
      <c r="SDS136" s="409"/>
      <c r="SDT136" s="409"/>
      <c r="SDU136" s="409"/>
      <c r="SDV136" s="409"/>
      <c r="SDW136" s="409"/>
      <c r="SDX136" s="409"/>
      <c r="SDY136" s="409"/>
      <c r="SDZ136" s="409"/>
      <c r="SEA136" s="409"/>
      <c r="SEB136" s="409"/>
      <c r="SEC136" s="409"/>
      <c r="SED136" s="409"/>
      <c r="SEE136" s="409"/>
      <c r="SEF136" s="409"/>
      <c r="SEG136" s="409"/>
      <c r="SEH136" s="409"/>
      <c r="SEI136" s="409"/>
      <c r="SEJ136" s="409"/>
      <c r="SEK136" s="409"/>
      <c r="SEL136" s="409"/>
      <c r="SEM136" s="409"/>
      <c r="SEN136" s="409"/>
      <c r="SEO136" s="409"/>
      <c r="SEP136" s="409"/>
      <c r="SEQ136" s="409"/>
      <c r="SER136" s="409"/>
      <c r="SES136" s="409"/>
      <c r="SET136" s="409"/>
      <c r="SEU136" s="409"/>
      <c r="SEV136" s="409"/>
      <c r="SEW136" s="409"/>
      <c r="SEX136" s="409"/>
      <c r="SEY136" s="409"/>
      <c r="SEZ136" s="409"/>
      <c r="SFA136" s="409"/>
      <c r="SFB136" s="409"/>
      <c r="SFC136" s="409"/>
      <c r="SFD136" s="409"/>
      <c r="SFE136" s="409"/>
      <c r="SFF136" s="409"/>
      <c r="SFG136" s="409"/>
      <c r="SFH136" s="409"/>
      <c r="SFI136" s="409"/>
      <c r="SFJ136" s="409"/>
      <c r="SFK136" s="409"/>
      <c r="SFL136" s="409"/>
      <c r="SFM136" s="409"/>
      <c r="SFN136" s="409"/>
      <c r="SFO136" s="409"/>
      <c r="SFP136" s="409"/>
      <c r="SFQ136" s="409"/>
      <c r="SFR136" s="409"/>
      <c r="SFS136" s="409"/>
      <c r="SFT136" s="409"/>
      <c r="SFU136" s="409"/>
      <c r="SFV136" s="409"/>
      <c r="SFW136" s="409"/>
      <c r="SFX136" s="409"/>
      <c r="SFY136" s="409"/>
      <c r="SFZ136" s="409"/>
      <c r="SGA136" s="409"/>
      <c r="SGB136" s="409"/>
      <c r="SGC136" s="409"/>
      <c r="SGD136" s="409"/>
      <c r="SGE136" s="409"/>
      <c r="SGF136" s="409"/>
      <c r="SGG136" s="409"/>
      <c r="SGH136" s="409"/>
      <c r="SGI136" s="409"/>
      <c r="SGJ136" s="409"/>
      <c r="SGK136" s="409"/>
      <c r="SGL136" s="409"/>
      <c r="SGM136" s="409"/>
      <c r="SGN136" s="409"/>
      <c r="SGO136" s="409"/>
      <c r="SGP136" s="409"/>
      <c r="SGQ136" s="409"/>
      <c r="SGR136" s="409"/>
      <c r="SGS136" s="409"/>
      <c r="SGT136" s="409"/>
      <c r="SGU136" s="409"/>
      <c r="SGV136" s="409"/>
      <c r="SGW136" s="409"/>
      <c r="SGX136" s="409"/>
      <c r="SGY136" s="409"/>
      <c r="SGZ136" s="409"/>
      <c r="SHA136" s="409"/>
      <c r="SHB136" s="409"/>
      <c r="SHC136" s="409"/>
      <c r="SHD136" s="409"/>
      <c r="SHE136" s="409"/>
      <c r="SHF136" s="409"/>
      <c r="SHG136" s="409"/>
      <c r="SHH136" s="409"/>
      <c r="SHI136" s="409"/>
      <c r="SHJ136" s="409"/>
      <c r="SHK136" s="409"/>
      <c r="SHL136" s="409"/>
      <c r="SHM136" s="409"/>
      <c r="SHN136" s="409"/>
      <c r="SHO136" s="409"/>
      <c r="SHP136" s="409"/>
      <c r="SHQ136" s="409"/>
      <c r="SHR136" s="409"/>
      <c r="SHS136" s="409"/>
      <c r="SHT136" s="409"/>
      <c r="SHU136" s="409"/>
      <c r="SHV136" s="409"/>
      <c r="SHW136" s="409"/>
      <c r="SHX136" s="409"/>
      <c r="SHY136" s="409"/>
      <c r="SHZ136" s="409"/>
      <c r="SIA136" s="409"/>
      <c r="SIB136" s="409"/>
      <c r="SIC136" s="409"/>
      <c r="SID136" s="409"/>
      <c r="SIE136" s="409"/>
      <c r="SIF136" s="409"/>
      <c r="SIG136" s="409"/>
      <c r="SIH136" s="409"/>
      <c r="SII136" s="409"/>
      <c r="SIJ136" s="409"/>
      <c r="SIK136" s="409"/>
      <c r="SIL136" s="409"/>
      <c r="SIM136" s="409"/>
      <c r="SIN136" s="409"/>
      <c r="SIO136" s="409"/>
      <c r="SIP136" s="409"/>
      <c r="SIQ136" s="409"/>
      <c r="SIR136" s="409"/>
      <c r="SIS136" s="409"/>
      <c r="SIT136" s="409"/>
      <c r="SIU136" s="409"/>
      <c r="SIV136" s="409"/>
      <c r="SIW136" s="409"/>
      <c r="SIX136" s="409"/>
      <c r="SIY136" s="409"/>
      <c r="SIZ136" s="409"/>
      <c r="SJA136" s="409"/>
      <c r="SJB136" s="409"/>
      <c r="SJC136" s="409"/>
      <c r="SJD136" s="409"/>
      <c r="SJE136" s="409"/>
      <c r="SJF136" s="409"/>
      <c r="SJG136" s="409"/>
      <c r="SJH136" s="409"/>
      <c r="SJI136" s="409"/>
      <c r="SJJ136" s="409"/>
      <c r="SJK136" s="409"/>
      <c r="SJL136" s="409"/>
      <c r="SJM136" s="409"/>
      <c r="SJN136" s="409"/>
      <c r="SJO136" s="409"/>
      <c r="SJP136" s="409"/>
      <c r="SJQ136" s="409"/>
      <c r="SJR136" s="409"/>
      <c r="SJS136" s="409"/>
      <c r="SJT136" s="409"/>
      <c r="SJU136" s="409"/>
      <c r="SJV136" s="409"/>
      <c r="SJW136" s="409"/>
      <c r="SJX136" s="409"/>
      <c r="SJY136" s="409"/>
      <c r="SJZ136" s="409"/>
      <c r="SKA136" s="409"/>
      <c r="SKB136" s="409"/>
      <c r="SKC136" s="409"/>
      <c r="SKD136" s="409"/>
      <c r="SKE136" s="409"/>
      <c r="SKF136" s="409"/>
      <c r="SKG136" s="409"/>
      <c r="SKH136" s="409"/>
      <c r="SKI136" s="409"/>
      <c r="SKJ136" s="409"/>
      <c r="SKK136" s="409"/>
      <c r="SKL136" s="409"/>
      <c r="SKM136" s="409"/>
      <c r="SKN136" s="409"/>
      <c r="SKO136" s="409"/>
      <c r="SKP136" s="409"/>
      <c r="SKQ136" s="409"/>
      <c r="SKR136" s="409"/>
      <c r="SKS136" s="409"/>
      <c r="SKT136" s="409"/>
      <c r="SKU136" s="409"/>
      <c r="SKV136" s="409"/>
      <c r="SKW136" s="409"/>
      <c r="SKX136" s="409"/>
      <c r="SKY136" s="409"/>
      <c r="SKZ136" s="409"/>
      <c r="SLA136" s="409"/>
      <c r="SLB136" s="409"/>
      <c r="SLC136" s="409"/>
      <c r="SLD136" s="409"/>
      <c r="SLE136" s="409"/>
      <c r="SLF136" s="409"/>
      <c r="SLG136" s="409"/>
      <c r="SLH136" s="409"/>
      <c r="SLI136" s="409"/>
      <c r="SLJ136" s="409"/>
      <c r="SLK136" s="409"/>
      <c r="SLL136" s="409"/>
      <c r="SLM136" s="409"/>
      <c r="SLN136" s="409"/>
      <c r="SLO136" s="409"/>
      <c r="SLP136" s="409"/>
      <c r="SLQ136" s="409"/>
      <c r="SLR136" s="409"/>
      <c r="SLS136" s="409"/>
      <c r="SLT136" s="409"/>
      <c r="SLU136" s="409"/>
      <c r="SLV136" s="409"/>
      <c r="SLW136" s="409"/>
      <c r="SLX136" s="409"/>
      <c r="SLY136" s="409"/>
      <c r="SLZ136" s="409"/>
      <c r="SMA136" s="409"/>
      <c r="SMB136" s="409"/>
      <c r="SMC136" s="409"/>
      <c r="SMD136" s="409"/>
      <c r="SME136" s="409"/>
      <c r="SMF136" s="409"/>
      <c r="SMG136" s="409"/>
      <c r="SMH136" s="409"/>
      <c r="SMI136" s="409"/>
      <c r="SMJ136" s="409"/>
      <c r="SMK136" s="409"/>
      <c r="SML136" s="409"/>
      <c r="SMM136" s="409"/>
      <c r="SMN136" s="409"/>
      <c r="SMO136" s="409"/>
      <c r="SMP136" s="409"/>
      <c r="SMQ136" s="409"/>
      <c r="SMR136" s="409"/>
      <c r="SMS136" s="409"/>
      <c r="SMT136" s="409"/>
      <c r="SMU136" s="409"/>
      <c r="SMV136" s="409"/>
      <c r="SMW136" s="409"/>
      <c r="SMX136" s="409"/>
      <c r="SMY136" s="409"/>
      <c r="SMZ136" s="409"/>
      <c r="SNA136" s="409"/>
      <c r="SNB136" s="409"/>
      <c r="SNC136" s="409"/>
      <c r="SND136" s="409"/>
      <c r="SNE136" s="409"/>
      <c r="SNF136" s="409"/>
      <c r="SNG136" s="409"/>
      <c r="SNH136" s="409"/>
      <c r="SNI136" s="409"/>
      <c r="SNJ136" s="409"/>
      <c r="SNK136" s="409"/>
      <c r="SNL136" s="409"/>
      <c r="SNM136" s="409"/>
      <c r="SNN136" s="409"/>
      <c r="SNO136" s="409"/>
      <c r="SNP136" s="409"/>
      <c r="SNQ136" s="409"/>
      <c r="SNR136" s="409"/>
      <c r="SNS136" s="409"/>
      <c r="SNT136" s="409"/>
      <c r="SNU136" s="409"/>
      <c r="SNV136" s="409"/>
      <c r="SNW136" s="409"/>
      <c r="SNX136" s="409"/>
      <c r="SNY136" s="409"/>
      <c r="SNZ136" s="409"/>
      <c r="SOA136" s="409"/>
      <c r="SOB136" s="409"/>
      <c r="SOC136" s="409"/>
      <c r="SOD136" s="409"/>
      <c r="SOE136" s="409"/>
      <c r="SOF136" s="409"/>
      <c r="SOG136" s="409"/>
      <c r="SOH136" s="409"/>
      <c r="SOI136" s="409"/>
      <c r="SOJ136" s="409"/>
      <c r="SOK136" s="409"/>
      <c r="SOL136" s="409"/>
      <c r="SOM136" s="409"/>
      <c r="SON136" s="409"/>
      <c r="SOO136" s="409"/>
      <c r="SOP136" s="409"/>
      <c r="SOQ136" s="409"/>
      <c r="SOR136" s="409"/>
      <c r="SOS136" s="409"/>
      <c r="SOT136" s="409"/>
      <c r="SOU136" s="409"/>
      <c r="SOV136" s="409"/>
      <c r="SOW136" s="409"/>
      <c r="SOX136" s="409"/>
      <c r="SOY136" s="409"/>
      <c r="SOZ136" s="409"/>
      <c r="SPA136" s="409"/>
      <c r="SPB136" s="409"/>
      <c r="SPC136" s="409"/>
      <c r="SPD136" s="409"/>
      <c r="SPE136" s="409"/>
      <c r="SPF136" s="409"/>
      <c r="SPG136" s="409"/>
      <c r="SPH136" s="409"/>
      <c r="SPI136" s="409"/>
      <c r="SPJ136" s="409"/>
      <c r="SPK136" s="409"/>
      <c r="SPL136" s="409"/>
      <c r="SPM136" s="409"/>
      <c r="SPN136" s="409"/>
      <c r="SPO136" s="409"/>
      <c r="SPP136" s="409"/>
      <c r="SPQ136" s="409"/>
      <c r="SPR136" s="409"/>
      <c r="SPS136" s="409"/>
      <c r="SPT136" s="409"/>
      <c r="SPU136" s="409"/>
      <c r="SPV136" s="409"/>
      <c r="SPW136" s="409"/>
      <c r="SPX136" s="409"/>
      <c r="SPY136" s="409"/>
      <c r="SPZ136" s="409"/>
      <c r="SQA136" s="409"/>
      <c r="SQB136" s="409"/>
      <c r="SQC136" s="409"/>
      <c r="SQD136" s="409"/>
      <c r="SQE136" s="409"/>
      <c r="SQF136" s="409"/>
      <c r="SQG136" s="409"/>
      <c r="SQH136" s="409"/>
      <c r="SQI136" s="409"/>
      <c r="SQJ136" s="409"/>
      <c r="SQK136" s="409"/>
      <c r="SQL136" s="409"/>
      <c r="SQM136" s="409"/>
      <c r="SQN136" s="409"/>
      <c r="SQO136" s="409"/>
      <c r="SQP136" s="409"/>
      <c r="SQQ136" s="409"/>
      <c r="SQR136" s="409"/>
      <c r="SQS136" s="409"/>
      <c r="SQT136" s="409"/>
      <c r="SQU136" s="409"/>
      <c r="SQV136" s="409"/>
      <c r="SQW136" s="409"/>
      <c r="SQX136" s="409"/>
      <c r="SQY136" s="409"/>
      <c r="SQZ136" s="409"/>
      <c r="SRA136" s="409"/>
      <c r="SRB136" s="409"/>
      <c r="SRC136" s="409"/>
      <c r="SRD136" s="409"/>
      <c r="SRE136" s="409"/>
      <c r="SRF136" s="409"/>
      <c r="SRG136" s="409"/>
      <c r="SRH136" s="409"/>
      <c r="SRI136" s="409"/>
      <c r="SRJ136" s="409"/>
      <c r="SRK136" s="409"/>
      <c r="SRL136" s="409"/>
      <c r="SRM136" s="409"/>
      <c r="SRN136" s="409"/>
      <c r="SRO136" s="409"/>
      <c r="SRP136" s="409"/>
      <c r="SRQ136" s="409"/>
      <c r="SRR136" s="409"/>
      <c r="SRS136" s="409"/>
      <c r="SRT136" s="409"/>
      <c r="SRU136" s="409"/>
      <c r="SRV136" s="409"/>
      <c r="SRW136" s="409"/>
      <c r="SRX136" s="409"/>
      <c r="SRY136" s="409"/>
      <c r="SRZ136" s="409"/>
      <c r="SSA136" s="409"/>
      <c r="SSB136" s="409"/>
      <c r="SSC136" s="409"/>
      <c r="SSD136" s="409"/>
      <c r="SSE136" s="409"/>
      <c r="SSF136" s="409"/>
      <c r="SSG136" s="409"/>
      <c r="SSH136" s="409"/>
      <c r="SSI136" s="409"/>
      <c r="SSJ136" s="409"/>
      <c r="SSK136" s="409"/>
      <c r="SSL136" s="409"/>
      <c r="SSM136" s="409"/>
      <c r="SSN136" s="409"/>
      <c r="SSO136" s="409"/>
      <c r="SSP136" s="409"/>
      <c r="SSQ136" s="409"/>
      <c r="SSR136" s="409"/>
      <c r="SSS136" s="409"/>
      <c r="SST136" s="409"/>
      <c r="SSU136" s="409"/>
      <c r="SSV136" s="409"/>
      <c r="SSW136" s="409"/>
      <c r="SSX136" s="409"/>
      <c r="SSY136" s="409"/>
      <c r="SSZ136" s="409"/>
      <c r="STA136" s="409"/>
      <c r="STB136" s="409"/>
      <c r="STC136" s="409"/>
      <c r="STD136" s="409"/>
      <c r="STE136" s="409"/>
      <c r="STF136" s="409"/>
      <c r="STG136" s="409"/>
      <c r="STH136" s="409"/>
      <c r="STI136" s="409"/>
      <c r="STJ136" s="409"/>
      <c r="STK136" s="409"/>
      <c r="STL136" s="409"/>
      <c r="STM136" s="409"/>
      <c r="STN136" s="409"/>
      <c r="STO136" s="409"/>
      <c r="STP136" s="409"/>
      <c r="STQ136" s="409"/>
      <c r="STR136" s="409"/>
      <c r="STS136" s="409"/>
      <c r="STT136" s="409"/>
      <c r="STU136" s="409"/>
      <c r="STV136" s="409"/>
      <c r="STW136" s="409"/>
      <c r="STX136" s="409"/>
      <c r="STY136" s="409"/>
      <c r="STZ136" s="409"/>
      <c r="SUA136" s="409"/>
      <c r="SUB136" s="409"/>
      <c r="SUC136" s="409"/>
      <c r="SUD136" s="409"/>
      <c r="SUE136" s="409"/>
      <c r="SUF136" s="409"/>
      <c r="SUG136" s="409"/>
      <c r="SUH136" s="409"/>
      <c r="SUI136" s="409"/>
      <c r="SUJ136" s="409"/>
      <c r="SUK136" s="409"/>
      <c r="SUL136" s="409"/>
      <c r="SUM136" s="409"/>
      <c r="SUN136" s="409"/>
      <c r="SUO136" s="409"/>
      <c r="SUP136" s="409"/>
      <c r="SUQ136" s="409"/>
      <c r="SUR136" s="409"/>
      <c r="SUS136" s="409"/>
      <c r="SUT136" s="409"/>
      <c r="SUU136" s="409"/>
      <c r="SUV136" s="409"/>
      <c r="SUW136" s="409"/>
      <c r="SUX136" s="409"/>
      <c r="SUY136" s="409"/>
      <c r="SUZ136" s="409"/>
      <c r="SVA136" s="409"/>
      <c r="SVB136" s="409"/>
      <c r="SVC136" s="409"/>
      <c r="SVD136" s="409"/>
      <c r="SVE136" s="409"/>
      <c r="SVF136" s="409"/>
      <c r="SVG136" s="409"/>
      <c r="SVH136" s="409"/>
      <c r="SVI136" s="409"/>
      <c r="SVJ136" s="409"/>
      <c r="SVK136" s="409"/>
      <c r="SVL136" s="409"/>
      <c r="SVM136" s="409"/>
      <c r="SVN136" s="409"/>
      <c r="SVO136" s="409"/>
      <c r="SVP136" s="409"/>
      <c r="SVQ136" s="409"/>
      <c r="SVR136" s="409"/>
      <c r="SVS136" s="409"/>
      <c r="SVT136" s="409"/>
      <c r="SVU136" s="409"/>
      <c r="SVV136" s="409"/>
      <c r="SVW136" s="409"/>
      <c r="SVX136" s="409"/>
      <c r="SVY136" s="409"/>
      <c r="SVZ136" s="409"/>
      <c r="SWA136" s="409"/>
      <c r="SWB136" s="409"/>
      <c r="SWC136" s="409"/>
      <c r="SWD136" s="409"/>
      <c r="SWE136" s="409"/>
      <c r="SWF136" s="409"/>
      <c r="SWG136" s="409"/>
      <c r="SWH136" s="409"/>
      <c r="SWI136" s="409"/>
      <c r="SWJ136" s="409"/>
      <c r="SWK136" s="409"/>
      <c r="SWL136" s="409"/>
      <c r="SWM136" s="409"/>
      <c r="SWN136" s="409"/>
      <c r="SWO136" s="409"/>
      <c r="SWP136" s="409"/>
      <c r="SWQ136" s="409"/>
      <c r="SWR136" s="409"/>
      <c r="SWS136" s="409"/>
      <c r="SWT136" s="409"/>
      <c r="SWU136" s="409"/>
      <c r="SWV136" s="409"/>
      <c r="SWW136" s="409"/>
      <c r="SWX136" s="409"/>
      <c r="SWY136" s="409"/>
      <c r="SWZ136" s="409"/>
      <c r="SXA136" s="409"/>
      <c r="SXB136" s="409"/>
      <c r="SXC136" s="409"/>
      <c r="SXD136" s="409"/>
      <c r="SXE136" s="409"/>
      <c r="SXF136" s="409"/>
      <c r="SXG136" s="409"/>
      <c r="SXH136" s="409"/>
      <c r="SXI136" s="409"/>
      <c r="SXJ136" s="409"/>
      <c r="SXK136" s="409"/>
      <c r="SXL136" s="409"/>
      <c r="SXM136" s="409"/>
      <c r="SXN136" s="409"/>
      <c r="SXO136" s="409"/>
      <c r="SXP136" s="409"/>
      <c r="SXQ136" s="409"/>
      <c r="SXR136" s="409"/>
      <c r="SXS136" s="409"/>
      <c r="SXT136" s="409"/>
      <c r="SXU136" s="409"/>
      <c r="SXV136" s="409"/>
      <c r="SXW136" s="409"/>
      <c r="SXX136" s="409"/>
      <c r="SXY136" s="409"/>
      <c r="SXZ136" s="409"/>
      <c r="SYA136" s="409"/>
      <c r="SYB136" s="409"/>
      <c r="SYC136" s="409"/>
      <c r="SYD136" s="409"/>
      <c r="SYE136" s="409"/>
      <c r="SYF136" s="409"/>
      <c r="SYG136" s="409"/>
      <c r="SYH136" s="409"/>
      <c r="SYI136" s="409"/>
      <c r="SYJ136" s="409"/>
      <c r="SYK136" s="409"/>
      <c r="SYL136" s="409"/>
      <c r="SYM136" s="409"/>
      <c r="SYN136" s="409"/>
      <c r="SYO136" s="409"/>
      <c r="SYP136" s="409"/>
      <c r="SYQ136" s="409"/>
      <c r="SYR136" s="409"/>
      <c r="SYS136" s="409"/>
      <c r="SYT136" s="409"/>
      <c r="SYU136" s="409"/>
      <c r="SYV136" s="409"/>
      <c r="SYW136" s="409"/>
      <c r="SYX136" s="409"/>
      <c r="SYY136" s="409"/>
      <c r="SYZ136" s="409"/>
      <c r="SZA136" s="409"/>
      <c r="SZB136" s="409"/>
      <c r="SZC136" s="409"/>
      <c r="SZD136" s="409"/>
      <c r="SZE136" s="409"/>
      <c r="SZF136" s="409"/>
      <c r="SZG136" s="409"/>
      <c r="SZH136" s="409"/>
      <c r="SZI136" s="409"/>
      <c r="SZJ136" s="409"/>
      <c r="SZK136" s="409"/>
      <c r="SZL136" s="409"/>
      <c r="SZM136" s="409"/>
      <c r="SZN136" s="409"/>
      <c r="SZO136" s="409"/>
      <c r="SZP136" s="409"/>
      <c r="SZQ136" s="409"/>
      <c r="SZR136" s="409"/>
      <c r="SZS136" s="409"/>
      <c r="SZT136" s="409"/>
      <c r="SZU136" s="409"/>
      <c r="SZV136" s="409"/>
      <c r="SZW136" s="409"/>
      <c r="SZX136" s="409"/>
      <c r="SZY136" s="409"/>
      <c r="SZZ136" s="409"/>
      <c r="TAA136" s="409"/>
      <c r="TAB136" s="409"/>
      <c r="TAC136" s="409"/>
      <c r="TAD136" s="409"/>
      <c r="TAE136" s="409"/>
      <c r="TAF136" s="409"/>
      <c r="TAG136" s="409"/>
      <c r="TAH136" s="409"/>
      <c r="TAI136" s="409"/>
      <c r="TAJ136" s="409"/>
      <c r="TAK136" s="409"/>
      <c r="TAL136" s="409"/>
      <c r="TAM136" s="409"/>
      <c r="TAN136" s="409"/>
      <c r="TAO136" s="409"/>
      <c r="TAP136" s="409"/>
      <c r="TAQ136" s="409"/>
      <c r="TAR136" s="409"/>
      <c r="TAS136" s="409"/>
      <c r="TAT136" s="409"/>
      <c r="TAU136" s="409"/>
      <c r="TAV136" s="409"/>
      <c r="TAW136" s="409"/>
      <c r="TAX136" s="409"/>
      <c r="TAY136" s="409"/>
      <c r="TAZ136" s="409"/>
      <c r="TBA136" s="409"/>
      <c r="TBB136" s="409"/>
      <c r="TBC136" s="409"/>
      <c r="TBD136" s="409"/>
      <c r="TBE136" s="409"/>
      <c r="TBF136" s="409"/>
      <c r="TBG136" s="409"/>
      <c r="TBH136" s="409"/>
      <c r="TBI136" s="409"/>
      <c r="TBJ136" s="409"/>
      <c r="TBK136" s="409"/>
      <c r="TBL136" s="409"/>
      <c r="TBM136" s="409"/>
      <c r="TBN136" s="409"/>
      <c r="TBO136" s="409"/>
      <c r="TBP136" s="409"/>
      <c r="TBQ136" s="409"/>
      <c r="TBR136" s="409"/>
      <c r="TBS136" s="409"/>
      <c r="TBT136" s="409"/>
      <c r="TBU136" s="409"/>
      <c r="TBV136" s="409"/>
      <c r="TBW136" s="409"/>
      <c r="TBX136" s="409"/>
      <c r="TBY136" s="409"/>
      <c r="TBZ136" s="409"/>
      <c r="TCA136" s="409"/>
      <c r="TCB136" s="409"/>
      <c r="TCC136" s="409"/>
      <c r="TCD136" s="409"/>
      <c r="TCE136" s="409"/>
      <c r="TCF136" s="409"/>
      <c r="TCG136" s="409"/>
      <c r="TCH136" s="409"/>
      <c r="TCI136" s="409"/>
      <c r="TCJ136" s="409"/>
      <c r="TCK136" s="409"/>
      <c r="TCL136" s="409"/>
      <c r="TCM136" s="409"/>
      <c r="TCN136" s="409"/>
      <c r="TCO136" s="409"/>
      <c r="TCP136" s="409"/>
      <c r="TCQ136" s="409"/>
      <c r="TCR136" s="409"/>
      <c r="TCS136" s="409"/>
      <c r="TCT136" s="409"/>
      <c r="TCU136" s="409"/>
      <c r="TCV136" s="409"/>
      <c r="TCW136" s="409"/>
      <c r="TCX136" s="409"/>
      <c r="TCY136" s="409"/>
      <c r="TCZ136" s="409"/>
      <c r="TDA136" s="409"/>
      <c r="TDB136" s="409"/>
      <c r="TDC136" s="409"/>
      <c r="TDD136" s="409"/>
      <c r="TDE136" s="409"/>
      <c r="TDF136" s="409"/>
      <c r="TDG136" s="409"/>
      <c r="TDH136" s="409"/>
      <c r="TDI136" s="409"/>
      <c r="TDJ136" s="409"/>
      <c r="TDK136" s="409"/>
      <c r="TDL136" s="409"/>
      <c r="TDM136" s="409"/>
      <c r="TDN136" s="409"/>
      <c r="TDO136" s="409"/>
      <c r="TDP136" s="409"/>
      <c r="TDQ136" s="409"/>
      <c r="TDR136" s="409"/>
      <c r="TDS136" s="409"/>
      <c r="TDT136" s="409"/>
      <c r="TDU136" s="409"/>
      <c r="TDV136" s="409"/>
      <c r="TDW136" s="409"/>
      <c r="TDX136" s="409"/>
      <c r="TDY136" s="409"/>
      <c r="TDZ136" s="409"/>
      <c r="TEA136" s="409"/>
      <c r="TEB136" s="409"/>
      <c r="TEC136" s="409"/>
      <c r="TED136" s="409"/>
      <c r="TEE136" s="409"/>
      <c r="TEF136" s="409"/>
      <c r="TEG136" s="409"/>
      <c r="TEH136" s="409"/>
      <c r="TEI136" s="409"/>
      <c r="TEJ136" s="409"/>
      <c r="TEK136" s="409"/>
      <c r="TEL136" s="409"/>
      <c r="TEM136" s="409"/>
      <c r="TEN136" s="409"/>
      <c r="TEO136" s="409"/>
      <c r="TEP136" s="409"/>
      <c r="TEQ136" s="409"/>
      <c r="TER136" s="409"/>
      <c r="TES136" s="409"/>
      <c r="TET136" s="409"/>
      <c r="TEU136" s="409"/>
      <c r="TEV136" s="409"/>
      <c r="TEW136" s="409"/>
      <c r="TEX136" s="409"/>
      <c r="TEY136" s="409"/>
      <c r="TEZ136" s="409"/>
      <c r="TFA136" s="409"/>
      <c r="TFB136" s="409"/>
      <c r="TFC136" s="409"/>
      <c r="TFD136" s="409"/>
      <c r="TFE136" s="409"/>
      <c r="TFF136" s="409"/>
      <c r="TFG136" s="409"/>
      <c r="TFH136" s="409"/>
      <c r="TFI136" s="409"/>
      <c r="TFJ136" s="409"/>
      <c r="TFK136" s="409"/>
      <c r="TFL136" s="409"/>
      <c r="TFM136" s="409"/>
      <c r="TFN136" s="409"/>
      <c r="TFO136" s="409"/>
      <c r="TFP136" s="409"/>
      <c r="TFQ136" s="409"/>
      <c r="TFR136" s="409"/>
      <c r="TFS136" s="409"/>
      <c r="TFT136" s="409"/>
      <c r="TFU136" s="409"/>
      <c r="TFV136" s="409"/>
      <c r="TFW136" s="409"/>
      <c r="TFX136" s="409"/>
      <c r="TFY136" s="409"/>
      <c r="TFZ136" s="409"/>
      <c r="TGA136" s="409"/>
      <c r="TGB136" s="409"/>
      <c r="TGC136" s="409"/>
      <c r="TGD136" s="409"/>
      <c r="TGE136" s="409"/>
      <c r="TGF136" s="409"/>
      <c r="TGG136" s="409"/>
      <c r="TGH136" s="409"/>
      <c r="TGI136" s="409"/>
      <c r="TGJ136" s="409"/>
      <c r="TGK136" s="409"/>
      <c r="TGL136" s="409"/>
      <c r="TGM136" s="409"/>
      <c r="TGN136" s="409"/>
      <c r="TGO136" s="409"/>
      <c r="TGP136" s="409"/>
      <c r="TGQ136" s="409"/>
      <c r="TGR136" s="409"/>
      <c r="TGS136" s="409"/>
      <c r="TGT136" s="409"/>
      <c r="TGU136" s="409"/>
      <c r="TGV136" s="409"/>
      <c r="TGW136" s="409"/>
      <c r="TGX136" s="409"/>
      <c r="TGY136" s="409"/>
      <c r="TGZ136" s="409"/>
      <c r="THA136" s="409"/>
      <c r="THB136" s="409"/>
      <c r="THC136" s="409"/>
      <c r="THD136" s="409"/>
      <c r="THE136" s="409"/>
      <c r="THF136" s="409"/>
      <c r="THG136" s="409"/>
      <c r="THH136" s="409"/>
      <c r="THI136" s="409"/>
      <c r="THJ136" s="409"/>
      <c r="THK136" s="409"/>
      <c r="THL136" s="409"/>
      <c r="THM136" s="409"/>
      <c r="THN136" s="409"/>
      <c r="THO136" s="409"/>
      <c r="THP136" s="409"/>
      <c r="THQ136" s="409"/>
      <c r="THR136" s="409"/>
      <c r="THS136" s="409"/>
      <c r="THT136" s="409"/>
      <c r="THU136" s="409"/>
      <c r="THV136" s="409"/>
      <c r="THW136" s="409"/>
      <c r="THX136" s="409"/>
      <c r="THY136" s="409"/>
      <c r="THZ136" s="409"/>
      <c r="TIA136" s="409"/>
      <c r="TIB136" s="409"/>
      <c r="TIC136" s="409"/>
      <c r="TID136" s="409"/>
      <c r="TIE136" s="409"/>
      <c r="TIF136" s="409"/>
      <c r="TIG136" s="409"/>
      <c r="TIH136" s="409"/>
      <c r="TII136" s="409"/>
      <c r="TIJ136" s="409"/>
      <c r="TIK136" s="409"/>
      <c r="TIL136" s="409"/>
      <c r="TIM136" s="409"/>
      <c r="TIN136" s="409"/>
      <c r="TIO136" s="409"/>
      <c r="TIP136" s="409"/>
      <c r="TIQ136" s="409"/>
      <c r="TIR136" s="409"/>
      <c r="TIS136" s="409"/>
      <c r="TIT136" s="409"/>
      <c r="TIU136" s="409"/>
      <c r="TIV136" s="409"/>
      <c r="TIW136" s="409"/>
      <c r="TIX136" s="409"/>
      <c r="TIY136" s="409"/>
      <c r="TIZ136" s="409"/>
      <c r="TJA136" s="409"/>
      <c r="TJB136" s="409"/>
      <c r="TJC136" s="409"/>
      <c r="TJD136" s="409"/>
      <c r="TJE136" s="409"/>
      <c r="TJF136" s="409"/>
      <c r="TJG136" s="409"/>
      <c r="TJH136" s="409"/>
      <c r="TJI136" s="409"/>
      <c r="TJJ136" s="409"/>
      <c r="TJK136" s="409"/>
      <c r="TJL136" s="409"/>
      <c r="TJM136" s="409"/>
      <c r="TJN136" s="409"/>
      <c r="TJO136" s="409"/>
      <c r="TJP136" s="409"/>
      <c r="TJQ136" s="409"/>
      <c r="TJR136" s="409"/>
      <c r="TJS136" s="409"/>
      <c r="TJT136" s="409"/>
      <c r="TJU136" s="409"/>
      <c r="TJV136" s="409"/>
      <c r="TJW136" s="409"/>
      <c r="TJX136" s="409"/>
      <c r="TJY136" s="409"/>
      <c r="TJZ136" s="409"/>
      <c r="TKA136" s="409"/>
      <c r="TKB136" s="409"/>
      <c r="TKC136" s="409"/>
      <c r="TKD136" s="409"/>
      <c r="TKE136" s="409"/>
      <c r="TKF136" s="409"/>
      <c r="TKG136" s="409"/>
      <c r="TKH136" s="409"/>
      <c r="TKI136" s="409"/>
      <c r="TKJ136" s="409"/>
      <c r="TKK136" s="409"/>
      <c r="TKL136" s="409"/>
      <c r="TKM136" s="409"/>
      <c r="TKN136" s="409"/>
      <c r="TKO136" s="409"/>
      <c r="TKP136" s="409"/>
      <c r="TKQ136" s="409"/>
      <c r="TKR136" s="409"/>
      <c r="TKS136" s="409"/>
      <c r="TKT136" s="409"/>
      <c r="TKU136" s="409"/>
      <c r="TKV136" s="409"/>
      <c r="TKW136" s="409"/>
      <c r="TKX136" s="409"/>
      <c r="TKY136" s="409"/>
      <c r="TKZ136" s="409"/>
      <c r="TLA136" s="409"/>
      <c r="TLB136" s="409"/>
      <c r="TLC136" s="409"/>
      <c r="TLD136" s="409"/>
      <c r="TLE136" s="409"/>
      <c r="TLF136" s="409"/>
      <c r="TLG136" s="409"/>
      <c r="TLH136" s="409"/>
      <c r="TLI136" s="409"/>
      <c r="TLJ136" s="409"/>
      <c r="TLK136" s="409"/>
      <c r="TLL136" s="409"/>
      <c r="TLM136" s="409"/>
      <c r="TLN136" s="409"/>
      <c r="TLO136" s="409"/>
      <c r="TLP136" s="409"/>
      <c r="TLQ136" s="409"/>
      <c r="TLR136" s="409"/>
      <c r="TLS136" s="409"/>
      <c r="TLT136" s="409"/>
      <c r="TLU136" s="409"/>
      <c r="TLV136" s="409"/>
      <c r="TLW136" s="409"/>
      <c r="TLX136" s="409"/>
      <c r="TLY136" s="409"/>
      <c r="TLZ136" s="409"/>
      <c r="TMA136" s="409"/>
      <c r="TMB136" s="409"/>
      <c r="TMC136" s="409"/>
      <c r="TMD136" s="409"/>
      <c r="TME136" s="409"/>
      <c r="TMF136" s="409"/>
      <c r="TMG136" s="409"/>
      <c r="TMH136" s="409"/>
      <c r="TMI136" s="409"/>
      <c r="TMJ136" s="409"/>
      <c r="TMK136" s="409"/>
      <c r="TML136" s="409"/>
      <c r="TMM136" s="409"/>
      <c r="TMN136" s="409"/>
      <c r="TMO136" s="409"/>
      <c r="TMP136" s="409"/>
      <c r="TMQ136" s="409"/>
      <c r="TMR136" s="409"/>
      <c r="TMS136" s="409"/>
      <c r="TMT136" s="409"/>
      <c r="TMU136" s="409"/>
      <c r="TMV136" s="409"/>
      <c r="TMW136" s="409"/>
      <c r="TMX136" s="409"/>
      <c r="TMY136" s="409"/>
      <c r="TMZ136" s="409"/>
      <c r="TNA136" s="409"/>
      <c r="TNB136" s="409"/>
      <c r="TNC136" s="409"/>
      <c r="TND136" s="409"/>
      <c r="TNE136" s="409"/>
      <c r="TNF136" s="409"/>
      <c r="TNG136" s="409"/>
      <c r="TNH136" s="409"/>
      <c r="TNI136" s="409"/>
      <c r="TNJ136" s="409"/>
      <c r="TNK136" s="409"/>
      <c r="TNL136" s="409"/>
      <c r="TNM136" s="409"/>
      <c r="TNN136" s="409"/>
      <c r="TNO136" s="409"/>
      <c r="TNP136" s="409"/>
      <c r="TNQ136" s="409"/>
      <c r="TNR136" s="409"/>
      <c r="TNS136" s="409"/>
      <c r="TNT136" s="409"/>
      <c r="TNU136" s="409"/>
      <c r="TNV136" s="409"/>
      <c r="TNW136" s="409"/>
      <c r="TNX136" s="409"/>
      <c r="TNY136" s="409"/>
      <c r="TNZ136" s="409"/>
      <c r="TOA136" s="409"/>
      <c r="TOB136" s="409"/>
      <c r="TOC136" s="409"/>
      <c r="TOD136" s="409"/>
      <c r="TOE136" s="409"/>
      <c r="TOF136" s="409"/>
      <c r="TOG136" s="409"/>
      <c r="TOH136" s="409"/>
      <c r="TOI136" s="409"/>
      <c r="TOJ136" s="409"/>
      <c r="TOK136" s="409"/>
      <c r="TOL136" s="409"/>
      <c r="TOM136" s="409"/>
      <c r="TON136" s="409"/>
      <c r="TOO136" s="409"/>
      <c r="TOP136" s="409"/>
      <c r="TOQ136" s="409"/>
      <c r="TOR136" s="409"/>
      <c r="TOS136" s="409"/>
      <c r="TOT136" s="409"/>
      <c r="TOU136" s="409"/>
      <c r="TOV136" s="409"/>
      <c r="TOW136" s="409"/>
      <c r="TOX136" s="409"/>
      <c r="TOY136" s="409"/>
      <c r="TOZ136" s="409"/>
      <c r="TPA136" s="409"/>
      <c r="TPB136" s="409"/>
      <c r="TPC136" s="409"/>
      <c r="TPD136" s="409"/>
      <c r="TPE136" s="409"/>
      <c r="TPF136" s="409"/>
      <c r="TPG136" s="409"/>
      <c r="TPH136" s="409"/>
      <c r="TPI136" s="409"/>
      <c r="TPJ136" s="409"/>
      <c r="TPK136" s="409"/>
      <c r="TPL136" s="409"/>
      <c r="TPM136" s="409"/>
      <c r="TPN136" s="409"/>
      <c r="TPO136" s="409"/>
      <c r="TPP136" s="409"/>
      <c r="TPQ136" s="409"/>
      <c r="TPR136" s="409"/>
      <c r="TPS136" s="409"/>
      <c r="TPT136" s="409"/>
      <c r="TPU136" s="409"/>
      <c r="TPV136" s="409"/>
      <c r="TPW136" s="409"/>
      <c r="TPX136" s="409"/>
      <c r="TPY136" s="409"/>
      <c r="TPZ136" s="409"/>
      <c r="TQA136" s="409"/>
      <c r="TQB136" s="409"/>
      <c r="TQC136" s="409"/>
      <c r="TQD136" s="409"/>
      <c r="TQE136" s="409"/>
      <c r="TQF136" s="409"/>
      <c r="TQG136" s="409"/>
      <c r="TQH136" s="409"/>
      <c r="TQI136" s="409"/>
      <c r="TQJ136" s="409"/>
      <c r="TQK136" s="409"/>
      <c r="TQL136" s="409"/>
      <c r="TQM136" s="409"/>
      <c r="TQN136" s="409"/>
      <c r="TQO136" s="409"/>
      <c r="TQP136" s="409"/>
      <c r="TQQ136" s="409"/>
      <c r="TQR136" s="409"/>
      <c r="TQS136" s="409"/>
      <c r="TQT136" s="409"/>
      <c r="TQU136" s="409"/>
      <c r="TQV136" s="409"/>
      <c r="TQW136" s="409"/>
      <c r="TQX136" s="409"/>
      <c r="TQY136" s="409"/>
      <c r="TQZ136" s="409"/>
      <c r="TRA136" s="409"/>
      <c r="TRB136" s="409"/>
      <c r="TRC136" s="409"/>
      <c r="TRD136" s="409"/>
      <c r="TRE136" s="409"/>
      <c r="TRF136" s="409"/>
      <c r="TRG136" s="409"/>
      <c r="TRH136" s="409"/>
      <c r="TRI136" s="409"/>
      <c r="TRJ136" s="409"/>
      <c r="TRK136" s="409"/>
      <c r="TRL136" s="409"/>
      <c r="TRM136" s="409"/>
      <c r="TRN136" s="409"/>
      <c r="TRO136" s="409"/>
      <c r="TRP136" s="409"/>
      <c r="TRQ136" s="409"/>
      <c r="TRR136" s="409"/>
      <c r="TRS136" s="409"/>
      <c r="TRT136" s="409"/>
      <c r="TRU136" s="409"/>
      <c r="TRV136" s="409"/>
      <c r="TRW136" s="409"/>
      <c r="TRX136" s="409"/>
      <c r="TRY136" s="409"/>
      <c r="TRZ136" s="409"/>
      <c r="TSA136" s="409"/>
      <c r="TSB136" s="409"/>
      <c r="TSC136" s="409"/>
      <c r="TSD136" s="409"/>
      <c r="TSE136" s="409"/>
      <c r="TSF136" s="409"/>
      <c r="TSG136" s="409"/>
      <c r="TSH136" s="409"/>
      <c r="TSI136" s="409"/>
      <c r="TSJ136" s="409"/>
      <c r="TSK136" s="409"/>
      <c r="TSL136" s="409"/>
      <c r="TSM136" s="409"/>
      <c r="TSN136" s="409"/>
      <c r="TSO136" s="409"/>
      <c r="TSP136" s="409"/>
      <c r="TSQ136" s="409"/>
      <c r="TSR136" s="409"/>
      <c r="TSS136" s="409"/>
      <c r="TST136" s="409"/>
      <c r="TSU136" s="409"/>
      <c r="TSV136" s="409"/>
      <c r="TSW136" s="409"/>
      <c r="TSX136" s="409"/>
      <c r="TSY136" s="409"/>
      <c r="TSZ136" s="409"/>
      <c r="TTA136" s="409"/>
      <c r="TTB136" s="409"/>
      <c r="TTC136" s="409"/>
      <c r="TTD136" s="409"/>
      <c r="TTE136" s="409"/>
      <c r="TTF136" s="409"/>
      <c r="TTG136" s="409"/>
      <c r="TTH136" s="409"/>
      <c r="TTI136" s="409"/>
      <c r="TTJ136" s="409"/>
      <c r="TTK136" s="409"/>
      <c r="TTL136" s="409"/>
      <c r="TTM136" s="409"/>
      <c r="TTN136" s="409"/>
      <c r="TTO136" s="409"/>
      <c r="TTP136" s="409"/>
      <c r="TTQ136" s="409"/>
      <c r="TTR136" s="409"/>
      <c r="TTS136" s="409"/>
      <c r="TTT136" s="409"/>
      <c r="TTU136" s="409"/>
      <c r="TTV136" s="409"/>
      <c r="TTW136" s="409"/>
      <c r="TTX136" s="409"/>
      <c r="TTY136" s="409"/>
      <c r="TTZ136" s="409"/>
      <c r="TUA136" s="409"/>
      <c r="TUB136" s="409"/>
      <c r="TUC136" s="409"/>
      <c r="TUD136" s="409"/>
      <c r="TUE136" s="409"/>
      <c r="TUF136" s="409"/>
      <c r="TUG136" s="409"/>
      <c r="TUH136" s="409"/>
      <c r="TUI136" s="409"/>
      <c r="TUJ136" s="409"/>
      <c r="TUK136" s="409"/>
      <c r="TUL136" s="409"/>
      <c r="TUM136" s="409"/>
      <c r="TUN136" s="409"/>
      <c r="TUO136" s="409"/>
      <c r="TUP136" s="409"/>
      <c r="TUQ136" s="409"/>
      <c r="TUR136" s="409"/>
      <c r="TUS136" s="409"/>
      <c r="TUT136" s="409"/>
      <c r="TUU136" s="409"/>
      <c r="TUV136" s="409"/>
      <c r="TUW136" s="409"/>
      <c r="TUX136" s="409"/>
      <c r="TUY136" s="409"/>
      <c r="TUZ136" s="409"/>
      <c r="TVA136" s="409"/>
      <c r="TVB136" s="409"/>
      <c r="TVC136" s="409"/>
      <c r="TVD136" s="409"/>
      <c r="TVE136" s="409"/>
      <c r="TVF136" s="409"/>
      <c r="TVG136" s="409"/>
      <c r="TVH136" s="409"/>
      <c r="TVI136" s="409"/>
      <c r="TVJ136" s="409"/>
      <c r="TVK136" s="409"/>
      <c r="TVL136" s="409"/>
      <c r="TVM136" s="409"/>
      <c r="TVN136" s="409"/>
      <c r="TVO136" s="409"/>
      <c r="TVP136" s="409"/>
      <c r="TVQ136" s="409"/>
      <c r="TVR136" s="409"/>
      <c r="TVS136" s="409"/>
      <c r="TVT136" s="409"/>
      <c r="TVU136" s="409"/>
      <c r="TVV136" s="409"/>
      <c r="TVW136" s="409"/>
      <c r="TVX136" s="409"/>
      <c r="TVY136" s="409"/>
      <c r="TVZ136" s="409"/>
      <c r="TWA136" s="409"/>
      <c r="TWB136" s="409"/>
      <c r="TWC136" s="409"/>
      <c r="TWD136" s="409"/>
      <c r="TWE136" s="409"/>
      <c r="TWF136" s="409"/>
      <c r="TWG136" s="409"/>
      <c r="TWH136" s="409"/>
      <c r="TWI136" s="409"/>
      <c r="TWJ136" s="409"/>
      <c r="TWK136" s="409"/>
      <c r="TWL136" s="409"/>
      <c r="TWM136" s="409"/>
      <c r="TWN136" s="409"/>
      <c r="TWO136" s="409"/>
      <c r="TWP136" s="409"/>
      <c r="TWQ136" s="409"/>
      <c r="TWR136" s="409"/>
      <c r="TWS136" s="409"/>
      <c r="TWT136" s="409"/>
      <c r="TWU136" s="409"/>
      <c r="TWV136" s="409"/>
      <c r="TWW136" s="409"/>
      <c r="TWX136" s="409"/>
      <c r="TWY136" s="409"/>
      <c r="TWZ136" s="409"/>
      <c r="TXA136" s="409"/>
      <c r="TXB136" s="409"/>
      <c r="TXC136" s="409"/>
      <c r="TXD136" s="409"/>
      <c r="TXE136" s="409"/>
      <c r="TXF136" s="409"/>
      <c r="TXG136" s="409"/>
      <c r="TXH136" s="409"/>
      <c r="TXI136" s="409"/>
      <c r="TXJ136" s="409"/>
      <c r="TXK136" s="409"/>
      <c r="TXL136" s="409"/>
      <c r="TXM136" s="409"/>
      <c r="TXN136" s="409"/>
      <c r="TXO136" s="409"/>
      <c r="TXP136" s="409"/>
      <c r="TXQ136" s="409"/>
      <c r="TXR136" s="409"/>
      <c r="TXS136" s="409"/>
      <c r="TXT136" s="409"/>
      <c r="TXU136" s="409"/>
      <c r="TXV136" s="409"/>
      <c r="TXW136" s="409"/>
      <c r="TXX136" s="409"/>
      <c r="TXY136" s="409"/>
      <c r="TXZ136" s="409"/>
      <c r="TYA136" s="409"/>
      <c r="TYB136" s="409"/>
      <c r="TYC136" s="409"/>
      <c r="TYD136" s="409"/>
      <c r="TYE136" s="409"/>
      <c r="TYF136" s="409"/>
      <c r="TYG136" s="409"/>
      <c r="TYH136" s="409"/>
      <c r="TYI136" s="409"/>
      <c r="TYJ136" s="409"/>
      <c r="TYK136" s="409"/>
      <c r="TYL136" s="409"/>
      <c r="TYM136" s="409"/>
      <c r="TYN136" s="409"/>
      <c r="TYO136" s="409"/>
      <c r="TYP136" s="409"/>
      <c r="TYQ136" s="409"/>
      <c r="TYR136" s="409"/>
      <c r="TYS136" s="409"/>
      <c r="TYT136" s="409"/>
      <c r="TYU136" s="409"/>
      <c r="TYV136" s="409"/>
      <c r="TYW136" s="409"/>
      <c r="TYX136" s="409"/>
      <c r="TYY136" s="409"/>
      <c r="TYZ136" s="409"/>
      <c r="TZA136" s="409"/>
      <c r="TZB136" s="409"/>
      <c r="TZC136" s="409"/>
      <c r="TZD136" s="409"/>
      <c r="TZE136" s="409"/>
      <c r="TZF136" s="409"/>
      <c r="TZG136" s="409"/>
      <c r="TZH136" s="409"/>
      <c r="TZI136" s="409"/>
      <c r="TZJ136" s="409"/>
      <c r="TZK136" s="409"/>
      <c r="TZL136" s="409"/>
      <c r="TZM136" s="409"/>
      <c r="TZN136" s="409"/>
      <c r="TZO136" s="409"/>
      <c r="TZP136" s="409"/>
      <c r="TZQ136" s="409"/>
      <c r="TZR136" s="409"/>
      <c r="TZS136" s="409"/>
      <c r="TZT136" s="409"/>
      <c r="TZU136" s="409"/>
      <c r="TZV136" s="409"/>
      <c r="TZW136" s="409"/>
      <c r="TZX136" s="409"/>
      <c r="TZY136" s="409"/>
      <c r="TZZ136" s="409"/>
      <c r="UAA136" s="409"/>
      <c r="UAB136" s="409"/>
      <c r="UAC136" s="409"/>
      <c r="UAD136" s="409"/>
      <c r="UAE136" s="409"/>
      <c r="UAF136" s="409"/>
      <c r="UAG136" s="409"/>
      <c r="UAH136" s="409"/>
      <c r="UAI136" s="409"/>
      <c r="UAJ136" s="409"/>
      <c r="UAK136" s="409"/>
      <c r="UAL136" s="409"/>
      <c r="UAM136" s="409"/>
      <c r="UAN136" s="409"/>
      <c r="UAO136" s="409"/>
      <c r="UAP136" s="409"/>
      <c r="UAQ136" s="409"/>
      <c r="UAR136" s="409"/>
      <c r="UAS136" s="409"/>
      <c r="UAT136" s="409"/>
      <c r="UAU136" s="409"/>
      <c r="UAV136" s="409"/>
      <c r="UAW136" s="409"/>
      <c r="UAX136" s="409"/>
      <c r="UAY136" s="409"/>
      <c r="UAZ136" s="409"/>
      <c r="UBA136" s="409"/>
      <c r="UBB136" s="409"/>
      <c r="UBC136" s="409"/>
      <c r="UBD136" s="409"/>
      <c r="UBE136" s="409"/>
      <c r="UBF136" s="409"/>
      <c r="UBG136" s="409"/>
      <c r="UBH136" s="409"/>
      <c r="UBI136" s="409"/>
      <c r="UBJ136" s="409"/>
      <c r="UBK136" s="409"/>
      <c r="UBL136" s="409"/>
      <c r="UBM136" s="409"/>
      <c r="UBN136" s="409"/>
      <c r="UBO136" s="409"/>
      <c r="UBP136" s="409"/>
      <c r="UBQ136" s="409"/>
      <c r="UBR136" s="409"/>
      <c r="UBS136" s="409"/>
      <c r="UBT136" s="409"/>
      <c r="UBU136" s="409"/>
      <c r="UBV136" s="409"/>
      <c r="UBW136" s="409"/>
      <c r="UBX136" s="409"/>
      <c r="UBY136" s="409"/>
      <c r="UBZ136" s="409"/>
      <c r="UCA136" s="409"/>
      <c r="UCB136" s="409"/>
      <c r="UCC136" s="409"/>
      <c r="UCD136" s="409"/>
      <c r="UCE136" s="409"/>
      <c r="UCF136" s="409"/>
      <c r="UCG136" s="409"/>
      <c r="UCH136" s="409"/>
      <c r="UCI136" s="409"/>
      <c r="UCJ136" s="409"/>
      <c r="UCK136" s="409"/>
      <c r="UCL136" s="409"/>
      <c r="UCM136" s="409"/>
      <c r="UCN136" s="409"/>
      <c r="UCO136" s="409"/>
      <c r="UCP136" s="409"/>
      <c r="UCQ136" s="409"/>
      <c r="UCR136" s="409"/>
      <c r="UCS136" s="409"/>
      <c r="UCT136" s="409"/>
      <c r="UCU136" s="409"/>
      <c r="UCV136" s="409"/>
      <c r="UCW136" s="409"/>
      <c r="UCX136" s="409"/>
      <c r="UCY136" s="409"/>
      <c r="UCZ136" s="409"/>
      <c r="UDA136" s="409"/>
      <c r="UDB136" s="409"/>
      <c r="UDC136" s="409"/>
      <c r="UDD136" s="409"/>
      <c r="UDE136" s="409"/>
      <c r="UDF136" s="409"/>
      <c r="UDG136" s="409"/>
      <c r="UDH136" s="409"/>
      <c r="UDI136" s="409"/>
      <c r="UDJ136" s="409"/>
      <c r="UDK136" s="409"/>
      <c r="UDL136" s="409"/>
      <c r="UDM136" s="409"/>
      <c r="UDN136" s="409"/>
      <c r="UDO136" s="409"/>
      <c r="UDP136" s="409"/>
      <c r="UDQ136" s="409"/>
      <c r="UDR136" s="409"/>
      <c r="UDS136" s="409"/>
      <c r="UDT136" s="409"/>
      <c r="UDU136" s="409"/>
      <c r="UDV136" s="409"/>
      <c r="UDW136" s="409"/>
      <c r="UDX136" s="409"/>
      <c r="UDY136" s="409"/>
      <c r="UDZ136" s="409"/>
      <c r="UEA136" s="409"/>
      <c r="UEB136" s="409"/>
      <c r="UEC136" s="409"/>
      <c r="UED136" s="409"/>
      <c r="UEE136" s="409"/>
      <c r="UEF136" s="409"/>
      <c r="UEG136" s="409"/>
      <c r="UEH136" s="409"/>
      <c r="UEI136" s="409"/>
      <c r="UEJ136" s="409"/>
      <c r="UEK136" s="409"/>
      <c r="UEL136" s="409"/>
      <c r="UEM136" s="409"/>
      <c r="UEN136" s="409"/>
      <c r="UEO136" s="409"/>
      <c r="UEP136" s="409"/>
      <c r="UEQ136" s="409"/>
      <c r="UER136" s="409"/>
      <c r="UES136" s="409"/>
      <c r="UET136" s="409"/>
      <c r="UEU136" s="409"/>
      <c r="UEV136" s="409"/>
      <c r="UEW136" s="409"/>
      <c r="UEX136" s="409"/>
      <c r="UEY136" s="409"/>
      <c r="UEZ136" s="409"/>
      <c r="UFA136" s="409"/>
      <c r="UFB136" s="409"/>
      <c r="UFC136" s="409"/>
      <c r="UFD136" s="409"/>
      <c r="UFE136" s="409"/>
      <c r="UFF136" s="409"/>
      <c r="UFG136" s="409"/>
      <c r="UFH136" s="409"/>
      <c r="UFI136" s="409"/>
      <c r="UFJ136" s="409"/>
      <c r="UFK136" s="409"/>
      <c r="UFL136" s="409"/>
      <c r="UFM136" s="409"/>
      <c r="UFN136" s="409"/>
      <c r="UFO136" s="409"/>
      <c r="UFP136" s="409"/>
      <c r="UFQ136" s="409"/>
      <c r="UFR136" s="409"/>
      <c r="UFS136" s="409"/>
      <c r="UFT136" s="409"/>
      <c r="UFU136" s="409"/>
      <c r="UFV136" s="409"/>
      <c r="UFW136" s="409"/>
      <c r="UFX136" s="409"/>
      <c r="UFY136" s="409"/>
      <c r="UFZ136" s="409"/>
      <c r="UGA136" s="409"/>
      <c r="UGB136" s="409"/>
      <c r="UGC136" s="409"/>
      <c r="UGD136" s="409"/>
      <c r="UGE136" s="409"/>
      <c r="UGF136" s="409"/>
      <c r="UGG136" s="409"/>
      <c r="UGH136" s="409"/>
      <c r="UGI136" s="409"/>
      <c r="UGJ136" s="409"/>
      <c r="UGK136" s="409"/>
      <c r="UGL136" s="409"/>
      <c r="UGM136" s="409"/>
      <c r="UGN136" s="409"/>
      <c r="UGO136" s="409"/>
      <c r="UGP136" s="409"/>
      <c r="UGQ136" s="409"/>
      <c r="UGR136" s="409"/>
      <c r="UGS136" s="409"/>
      <c r="UGT136" s="409"/>
      <c r="UGU136" s="409"/>
      <c r="UGV136" s="409"/>
      <c r="UGW136" s="409"/>
      <c r="UGX136" s="409"/>
      <c r="UGY136" s="409"/>
      <c r="UGZ136" s="409"/>
      <c r="UHA136" s="409"/>
      <c r="UHB136" s="409"/>
      <c r="UHC136" s="409"/>
      <c r="UHD136" s="409"/>
      <c r="UHE136" s="409"/>
      <c r="UHF136" s="409"/>
      <c r="UHG136" s="409"/>
      <c r="UHH136" s="409"/>
      <c r="UHI136" s="409"/>
      <c r="UHJ136" s="409"/>
      <c r="UHK136" s="409"/>
      <c r="UHL136" s="409"/>
      <c r="UHM136" s="409"/>
      <c r="UHN136" s="409"/>
      <c r="UHO136" s="409"/>
      <c r="UHP136" s="409"/>
      <c r="UHQ136" s="409"/>
      <c r="UHR136" s="409"/>
      <c r="UHS136" s="409"/>
      <c r="UHT136" s="409"/>
      <c r="UHU136" s="409"/>
      <c r="UHV136" s="409"/>
      <c r="UHW136" s="409"/>
      <c r="UHX136" s="409"/>
      <c r="UHY136" s="409"/>
      <c r="UHZ136" s="409"/>
      <c r="UIA136" s="409"/>
      <c r="UIB136" s="409"/>
      <c r="UIC136" s="409"/>
      <c r="UID136" s="409"/>
      <c r="UIE136" s="409"/>
      <c r="UIF136" s="409"/>
      <c r="UIG136" s="409"/>
      <c r="UIH136" s="409"/>
      <c r="UII136" s="409"/>
      <c r="UIJ136" s="409"/>
      <c r="UIK136" s="409"/>
      <c r="UIL136" s="409"/>
      <c r="UIM136" s="409"/>
      <c r="UIN136" s="409"/>
      <c r="UIO136" s="409"/>
      <c r="UIP136" s="409"/>
      <c r="UIQ136" s="409"/>
      <c r="UIR136" s="409"/>
      <c r="UIS136" s="409"/>
      <c r="UIT136" s="409"/>
      <c r="UIU136" s="409"/>
      <c r="UIV136" s="409"/>
      <c r="UIW136" s="409"/>
      <c r="UIX136" s="409"/>
      <c r="UIY136" s="409"/>
      <c r="UIZ136" s="409"/>
      <c r="UJA136" s="409"/>
      <c r="UJB136" s="409"/>
      <c r="UJC136" s="409"/>
      <c r="UJD136" s="409"/>
      <c r="UJE136" s="409"/>
      <c r="UJF136" s="409"/>
      <c r="UJG136" s="409"/>
      <c r="UJH136" s="409"/>
      <c r="UJI136" s="409"/>
      <c r="UJJ136" s="409"/>
      <c r="UJK136" s="409"/>
      <c r="UJL136" s="409"/>
      <c r="UJM136" s="409"/>
      <c r="UJN136" s="409"/>
      <c r="UJO136" s="409"/>
      <c r="UJP136" s="409"/>
      <c r="UJQ136" s="409"/>
      <c r="UJR136" s="409"/>
      <c r="UJS136" s="409"/>
      <c r="UJT136" s="409"/>
      <c r="UJU136" s="409"/>
      <c r="UJV136" s="409"/>
      <c r="UJW136" s="409"/>
      <c r="UJX136" s="409"/>
      <c r="UJY136" s="409"/>
      <c r="UJZ136" s="409"/>
      <c r="UKA136" s="409"/>
      <c r="UKB136" s="409"/>
      <c r="UKC136" s="409"/>
      <c r="UKD136" s="409"/>
      <c r="UKE136" s="409"/>
      <c r="UKF136" s="409"/>
      <c r="UKG136" s="409"/>
      <c r="UKH136" s="409"/>
      <c r="UKI136" s="409"/>
      <c r="UKJ136" s="409"/>
      <c r="UKK136" s="409"/>
      <c r="UKL136" s="409"/>
      <c r="UKM136" s="409"/>
      <c r="UKN136" s="409"/>
      <c r="UKO136" s="409"/>
      <c r="UKP136" s="409"/>
      <c r="UKQ136" s="409"/>
      <c r="UKR136" s="409"/>
      <c r="UKS136" s="409"/>
      <c r="UKT136" s="409"/>
      <c r="UKU136" s="409"/>
      <c r="UKV136" s="409"/>
      <c r="UKW136" s="409"/>
      <c r="UKX136" s="409"/>
      <c r="UKY136" s="409"/>
      <c r="UKZ136" s="409"/>
      <c r="ULA136" s="409"/>
      <c r="ULB136" s="409"/>
      <c r="ULC136" s="409"/>
      <c r="ULD136" s="409"/>
      <c r="ULE136" s="409"/>
      <c r="ULF136" s="409"/>
      <c r="ULG136" s="409"/>
      <c r="ULH136" s="409"/>
      <c r="ULI136" s="409"/>
      <c r="ULJ136" s="409"/>
      <c r="ULK136" s="409"/>
      <c r="ULL136" s="409"/>
      <c r="ULM136" s="409"/>
      <c r="ULN136" s="409"/>
      <c r="ULO136" s="409"/>
      <c r="ULP136" s="409"/>
      <c r="ULQ136" s="409"/>
      <c r="ULR136" s="409"/>
      <c r="ULS136" s="409"/>
      <c r="ULT136" s="409"/>
      <c r="ULU136" s="409"/>
      <c r="ULV136" s="409"/>
      <c r="ULW136" s="409"/>
      <c r="ULX136" s="409"/>
      <c r="ULY136" s="409"/>
      <c r="ULZ136" s="409"/>
      <c r="UMA136" s="409"/>
      <c r="UMB136" s="409"/>
      <c r="UMC136" s="409"/>
      <c r="UMD136" s="409"/>
      <c r="UME136" s="409"/>
      <c r="UMF136" s="409"/>
      <c r="UMG136" s="409"/>
      <c r="UMH136" s="409"/>
      <c r="UMI136" s="409"/>
      <c r="UMJ136" s="409"/>
      <c r="UMK136" s="409"/>
      <c r="UML136" s="409"/>
      <c r="UMM136" s="409"/>
      <c r="UMN136" s="409"/>
      <c r="UMO136" s="409"/>
      <c r="UMP136" s="409"/>
      <c r="UMQ136" s="409"/>
      <c r="UMR136" s="409"/>
      <c r="UMS136" s="409"/>
      <c r="UMT136" s="409"/>
      <c r="UMU136" s="409"/>
      <c r="UMV136" s="409"/>
      <c r="UMW136" s="409"/>
      <c r="UMX136" s="409"/>
      <c r="UMY136" s="409"/>
      <c r="UMZ136" s="409"/>
      <c r="UNA136" s="409"/>
      <c r="UNB136" s="409"/>
      <c r="UNC136" s="409"/>
      <c r="UND136" s="409"/>
      <c r="UNE136" s="409"/>
      <c r="UNF136" s="409"/>
      <c r="UNG136" s="409"/>
      <c r="UNH136" s="409"/>
      <c r="UNI136" s="409"/>
      <c r="UNJ136" s="409"/>
      <c r="UNK136" s="409"/>
      <c r="UNL136" s="409"/>
      <c r="UNM136" s="409"/>
      <c r="UNN136" s="409"/>
      <c r="UNO136" s="409"/>
      <c r="UNP136" s="409"/>
      <c r="UNQ136" s="409"/>
      <c r="UNR136" s="409"/>
      <c r="UNS136" s="409"/>
      <c r="UNT136" s="409"/>
      <c r="UNU136" s="409"/>
      <c r="UNV136" s="409"/>
      <c r="UNW136" s="409"/>
      <c r="UNX136" s="409"/>
      <c r="UNY136" s="409"/>
      <c r="UNZ136" s="409"/>
      <c r="UOA136" s="409"/>
      <c r="UOB136" s="409"/>
      <c r="UOC136" s="409"/>
      <c r="UOD136" s="409"/>
      <c r="UOE136" s="409"/>
      <c r="UOF136" s="409"/>
      <c r="UOG136" s="409"/>
      <c r="UOH136" s="409"/>
      <c r="UOI136" s="409"/>
      <c r="UOJ136" s="409"/>
      <c r="UOK136" s="409"/>
      <c r="UOL136" s="409"/>
      <c r="UOM136" s="409"/>
      <c r="UON136" s="409"/>
      <c r="UOO136" s="409"/>
      <c r="UOP136" s="409"/>
      <c r="UOQ136" s="409"/>
      <c r="UOR136" s="409"/>
      <c r="UOS136" s="409"/>
      <c r="UOT136" s="409"/>
      <c r="UOU136" s="409"/>
      <c r="UOV136" s="409"/>
      <c r="UOW136" s="409"/>
      <c r="UOX136" s="409"/>
      <c r="UOY136" s="409"/>
      <c r="UOZ136" s="409"/>
      <c r="UPA136" s="409"/>
      <c r="UPB136" s="409"/>
      <c r="UPC136" s="409"/>
      <c r="UPD136" s="409"/>
      <c r="UPE136" s="409"/>
      <c r="UPF136" s="409"/>
      <c r="UPG136" s="409"/>
      <c r="UPH136" s="409"/>
      <c r="UPI136" s="409"/>
      <c r="UPJ136" s="409"/>
      <c r="UPK136" s="409"/>
      <c r="UPL136" s="409"/>
      <c r="UPM136" s="409"/>
      <c r="UPN136" s="409"/>
      <c r="UPO136" s="409"/>
      <c r="UPP136" s="409"/>
      <c r="UPQ136" s="409"/>
      <c r="UPR136" s="409"/>
      <c r="UPS136" s="409"/>
      <c r="UPT136" s="409"/>
      <c r="UPU136" s="409"/>
      <c r="UPV136" s="409"/>
      <c r="UPW136" s="409"/>
      <c r="UPX136" s="409"/>
      <c r="UPY136" s="409"/>
      <c r="UPZ136" s="409"/>
      <c r="UQA136" s="409"/>
      <c r="UQB136" s="409"/>
      <c r="UQC136" s="409"/>
      <c r="UQD136" s="409"/>
      <c r="UQE136" s="409"/>
      <c r="UQF136" s="409"/>
      <c r="UQG136" s="409"/>
      <c r="UQH136" s="409"/>
      <c r="UQI136" s="409"/>
      <c r="UQJ136" s="409"/>
      <c r="UQK136" s="409"/>
      <c r="UQL136" s="409"/>
      <c r="UQM136" s="409"/>
      <c r="UQN136" s="409"/>
      <c r="UQO136" s="409"/>
      <c r="UQP136" s="409"/>
      <c r="UQQ136" s="409"/>
      <c r="UQR136" s="409"/>
      <c r="UQS136" s="409"/>
      <c r="UQT136" s="409"/>
      <c r="UQU136" s="409"/>
      <c r="UQV136" s="409"/>
      <c r="UQW136" s="409"/>
      <c r="UQX136" s="409"/>
      <c r="UQY136" s="409"/>
      <c r="UQZ136" s="409"/>
      <c r="URA136" s="409"/>
      <c r="URB136" s="409"/>
      <c r="URC136" s="409"/>
      <c r="URD136" s="409"/>
      <c r="URE136" s="409"/>
      <c r="URF136" s="409"/>
      <c r="URG136" s="409"/>
      <c r="URH136" s="409"/>
      <c r="URI136" s="409"/>
      <c r="URJ136" s="409"/>
      <c r="URK136" s="409"/>
      <c r="URL136" s="409"/>
      <c r="URM136" s="409"/>
      <c r="URN136" s="409"/>
      <c r="URO136" s="409"/>
      <c r="URP136" s="409"/>
      <c r="URQ136" s="409"/>
      <c r="URR136" s="409"/>
      <c r="URS136" s="409"/>
      <c r="URT136" s="409"/>
      <c r="URU136" s="409"/>
      <c r="URV136" s="409"/>
      <c r="URW136" s="409"/>
      <c r="URX136" s="409"/>
      <c r="URY136" s="409"/>
      <c r="URZ136" s="409"/>
      <c r="USA136" s="409"/>
      <c r="USB136" s="409"/>
      <c r="USC136" s="409"/>
      <c r="USD136" s="409"/>
      <c r="USE136" s="409"/>
      <c r="USF136" s="409"/>
      <c r="USG136" s="409"/>
      <c r="USH136" s="409"/>
      <c r="USI136" s="409"/>
      <c r="USJ136" s="409"/>
      <c r="USK136" s="409"/>
      <c r="USL136" s="409"/>
      <c r="USM136" s="409"/>
      <c r="USN136" s="409"/>
      <c r="USO136" s="409"/>
      <c r="USP136" s="409"/>
      <c r="USQ136" s="409"/>
      <c r="USR136" s="409"/>
      <c r="USS136" s="409"/>
      <c r="UST136" s="409"/>
      <c r="USU136" s="409"/>
      <c r="USV136" s="409"/>
      <c r="USW136" s="409"/>
      <c r="USX136" s="409"/>
      <c r="USY136" s="409"/>
      <c r="USZ136" s="409"/>
      <c r="UTA136" s="409"/>
      <c r="UTB136" s="409"/>
      <c r="UTC136" s="409"/>
      <c r="UTD136" s="409"/>
      <c r="UTE136" s="409"/>
      <c r="UTF136" s="409"/>
      <c r="UTG136" s="409"/>
      <c r="UTH136" s="409"/>
      <c r="UTI136" s="409"/>
      <c r="UTJ136" s="409"/>
      <c r="UTK136" s="409"/>
      <c r="UTL136" s="409"/>
      <c r="UTM136" s="409"/>
      <c r="UTN136" s="409"/>
      <c r="UTO136" s="409"/>
      <c r="UTP136" s="409"/>
      <c r="UTQ136" s="409"/>
      <c r="UTR136" s="409"/>
      <c r="UTS136" s="409"/>
      <c r="UTT136" s="409"/>
      <c r="UTU136" s="409"/>
      <c r="UTV136" s="409"/>
      <c r="UTW136" s="409"/>
      <c r="UTX136" s="409"/>
      <c r="UTY136" s="409"/>
      <c r="UTZ136" s="409"/>
      <c r="UUA136" s="409"/>
      <c r="UUB136" s="409"/>
      <c r="UUC136" s="409"/>
      <c r="UUD136" s="409"/>
      <c r="UUE136" s="409"/>
      <c r="UUF136" s="409"/>
      <c r="UUG136" s="409"/>
      <c r="UUH136" s="409"/>
      <c r="UUI136" s="409"/>
      <c r="UUJ136" s="409"/>
      <c r="UUK136" s="409"/>
      <c r="UUL136" s="409"/>
      <c r="UUM136" s="409"/>
      <c r="UUN136" s="409"/>
      <c r="UUO136" s="409"/>
      <c r="UUP136" s="409"/>
      <c r="UUQ136" s="409"/>
      <c r="UUR136" s="409"/>
      <c r="UUS136" s="409"/>
      <c r="UUT136" s="409"/>
      <c r="UUU136" s="409"/>
      <c r="UUV136" s="409"/>
      <c r="UUW136" s="409"/>
      <c r="UUX136" s="409"/>
      <c r="UUY136" s="409"/>
      <c r="UUZ136" s="409"/>
      <c r="UVA136" s="409"/>
      <c r="UVB136" s="409"/>
      <c r="UVC136" s="409"/>
      <c r="UVD136" s="409"/>
      <c r="UVE136" s="409"/>
      <c r="UVF136" s="409"/>
      <c r="UVG136" s="409"/>
      <c r="UVH136" s="409"/>
      <c r="UVI136" s="409"/>
      <c r="UVJ136" s="409"/>
      <c r="UVK136" s="409"/>
      <c r="UVL136" s="409"/>
      <c r="UVM136" s="409"/>
      <c r="UVN136" s="409"/>
      <c r="UVO136" s="409"/>
      <c r="UVP136" s="409"/>
      <c r="UVQ136" s="409"/>
      <c r="UVR136" s="409"/>
      <c r="UVS136" s="409"/>
      <c r="UVT136" s="409"/>
      <c r="UVU136" s="409"/>
      <c r="UVV136" s="409"/>
      <c r="UVW136" s="409"/>
      <c r="UVX136" s="409"/>
      <c r="UVY136" s="409"/>
      <c r="UVZ136" s="409"/>
      <c r="UWA136" s="409"/>
      <c r="UWB136" s="409"/>
      <c r="UWC136" s="409"/>
      <c r="UWD136" s="409"/>
      <c r="UWE136" s="409"/>
      <c r="UWF136" s="409"/>
      <c r="UWG136" s="409"/>
      <c r="UWH136" s="409"/>
      <c r="UWI136" s="409"/>
      <c r="UWJ136" s="409"/>
      <c r="UWK136" s="409"/>
      <c r="UWL136" s="409"/>
      <c r="UWM136" s="409"/>
      <c r="UWN136" s="409"/>
      <c r="UWO136" s="409"/>
      <c r="UWP136" s="409"/>
      <c r="UWQ136" s="409"/>
      <c r="UWR136" s="409"/>
      <c r="UWS136" s="409"/>
      <c r="UWT136" s="409"/>
      <c r="UWU136" s="409"/>
      <c r="UWV136" s="409"/>
      <c r="UWW136" s="409"/>
      <c r="UWX136" s="409"/>
      <c r="UWY136" s="409"/>
      <c r="UWZ136" s="409"/>
      <c r="UXA136" s="409"/>
      <c r="UXB136" s="409"/>
      <c r="UXC136" s="409"/>
      <c r="UXD136" s="409"/>
      <c r="UXE136" s="409"/>
      <c r="UXF136" s="409"/>
      <c r="UXG136" s="409"/>
      <c r="UXH136" s="409"/>
      <c r="UXI136" s="409"/>
      <c r="UXJ136" s="409"/>
      <c r="UXK136" s="409"/>
      <c r="UXL136" s="409"/>
      <c r="UXM136" s="409"/>
      <c r="UXN136" s="409"/>
      <c r="UXO136" s="409"/>
      <c r="UXP136" s="409"/>
      <c r="UXQ136" s="409"/>
      <c r="UXR136" s="409"/>
      <c r="UXS136" s="409"/>
      <c r="UXT136" s="409"/>
      <c r="UXU136" s="409"/>
      <c r="UXV136" s="409"/>
      <c r="UXW136" s="409"/>
      <c r="UXX136" s="409"/>
      <c r="UXY136" s="409"/>
      <c r="UXZ136" s="409"/>
      <c r="UYA136" s="409"/>
      <c r="UYB136" s="409"/>
      <c r="UYC136" s="409"/>
      <c r="UYD136" s="409"/>
      <c r="UYE136" s="409"/>
      <c r="UYF136" s="409"/>
      <c r="UYG136" s="409"/>
      <c r="UYH136" s="409"/>
      <c r="UYI136" s="409"/>
      <c r="UYJ136" s="409"/>
      <c r="UYK136" s="409"/>
      <c r="UYL136" s="409"/>
      <c r="UYM136" s="409"/>
      <c r="UYN136" s="409"/>
      <c r="UYO136" s="409"/>
      <c r="UYP136" s="409"/>
      <c r="UYQ136" s="409"/>
      <c r="UYR136" s="409"/>
      <c r="UYS136" s="409"/>
      <c r="UYT136" s="409"/>
      <c r="UYU136" s="409"/>
      <c r="UYV136" s="409"/>
      <c r="UYW136" s="409"/>
      <c r="UYX136" s="409"/>
      <c r="UYY136" s="409"/>
      <c r="UYZ136" s="409"/>
      <c r="UZA136" s="409"/>
      <c r="UZB136" s="409"/>
      <c r="UZC136" s="409"/>
      <c r="UZD136" s="409"/>
      <c r="UZE136" s="409"/>
      <c r="UZF136" s="409"/>
      <c r="UZG136" s="409"/>
      <c r="UZH136" s="409"/>
      <c r="UZI136" s="409"/>
      <c r="UZJ136" s="409"/>
      <c r="UZK136" s="409"/>
      <c r="UZL136" s="409"/>
      <c r="UZM136" s="409"/>
      <c r="UZN136" s="409"/>
      <c r="UZO136" s="409"/>
      <c r="UZP136" s="409"/>
      <c r="UZQ136" s="409"/>
      <c r="UZR136" s="409"/>
      <c r="UZS136" s="409"/>
      <c r="UZT136" s="409"/>
      <c r="UZU136" s="409"/>
      <c r="UZV136" s="409"/>
      <c r="UZW136" s="409"/>
      <c r="UZX136" s="409"/>
      <c r="UZY136" s="409"/>
      <c r="UZZ136" s="409"/>
      <c r="VAA136" s="409"/>
      <c r="VAB136" s="409"/>
      <c r="VAC136" s="409"/>
      <c r="VAD136" s="409"/>
      <c r="VAE136" s="409"/>
      <c r="VAF136" s="409"/>
      <c r="VAG136" s="409"/>
      <c r="VAH136" s="409"/>
      <c r="VAI136" s="409"/>
      <c r="VAJ136" s="409"/>
      <c r="VAK136" s="409"/>
      <c r="VAL136" s="409"/>
      <c r="VAM136" s="409"/>
      <c r="VAN136" s="409"/>
      <c r="VAO136" s="409"/>
      <c r="VAP136" s="409"/>
      <c r="VAQ136" s="409"/>
      <c r="VAR136" s="409"/>
      <c r="VAS136" s="409"/>
      <c r="VAT136" s="409"/>
      <c r="VAU136" s="409"/>
      <c r="VAV136" s="409"/>
      <c r="VAW136" s="409"/>
      <c r="VAX136" s="409"/>
      <c r="VAY136" s="409"/>
      <c r="VAZ136" s="409"/>
      <c r="VBA136" s="409"/>
      <c r="VBB136" s="409"/>
      <c r="VBC136" s="409"/>
      <c r="VBD136" s="409"/>
      <c r="VBE136" s="409"/>
      <c r="VBF136" s="409"/>
      <c r="VBG136" s="409"/>
      <c r="VBH136" s="409"/>
      <c r="VBI136" s="409"/>
      <c r="VBJ136" s="409"/>
      <c r="VBK136" s="409"/>
      <c r="VBL136" s="409"/>
      <c r="VBM136" s="409"/>
      <c r="VBN136" s="409"/>
      <c r="VBO136" s="409"/>
      <c r="VBP136" s="409"/>
      <c r="VBQ136" s="409"/>
      <c r="VBR136" s="409"/>
      <c r="VBS136" s="409"/>
      <c r="VBT136" s="409"/>
      <c r="VBU136" s="409"/>
      <c r="VBV136" s="409"/>
      <c r="VBW136" s="409"/>
      <c r="VBX136" s="409"/>
      <c r="VBY136" s="409"/>
      <c r="VBZ136" s="409"/>
      <c r="VCA136" s="409"/>
      <c r="VCB136" s="409"/>
      <c r="VCC136" s="409"/>
      <c r="VCD136" s="409"/>
      <c r="VCE136" s="409"/>
      <c r="VCF136" s="409"/>
      <c r="VCG136" s="409"/>
      <c r="VCH136" s="409"/>
      <c r="VCI136" s="409"/>
      <c r="VCJ136" s="409"/>
      <c r="VCK136" s="409"/>
      <c r="VCL136" s="409"/>
      <c r="VCM136" s="409"/>
      <c r="VCN136" s="409"/>
      <c r="VCO136" s="409"/>
      <c r="VCP136" s="409"/>
      <c r="VCQ136" s="409"/>
      <c r="VCR136" s="409"/>
      <c r="VCS136" s="409"/>
      <c r="VCT136" s="409"/>
      <c r="VCU136" s="409"/>
      <c r="VCV136" s="409"/>
      <c r="VCW136" s="409"/>
      <c r="VCX136" s="409"/>
      <c r="VCY136" s="409"/>
      <c r="VCZ136" s="409"/>
      <c r="VDA136" s="409"/>
      <c r="VDB136" s="409"/>
      <c r="VDC136" s="409"/>
      <c r="VDD136" s="409"/>
      <c r="VDE136" s="409"/>
      <c r="VDF136" s="409"/>
      <c r="VDG136" s="409"/>
      <c r="VDH136" s="409"/>
      <c r="VDI136" s="409"/>
      <c r="VDJ136" s="409"/>
      <c r="VDK136" s="409"/>
      <c r="VDL136" s="409"/>
      <c r="VDM136" s="409"/>
      <c r="VDN136" s="409"/>
      <c r="VDO136" s="409"/>
      <c r="VDP136" s="409"/>
      <c r="VDQ136" s="409"/>
      <c r="VDR136" s="409"/>
      <c r="VDS136" s="409"/>
      <c r="VDT136" s="409"/>
      <c r="VDU136" s="409"/>
      <c r="VDV136" s="409"/>
      <c r="VDW136" s="409"/>
      <c r="VDX136" s="409"/>
      <c r="VDY136" s="409"/>
      <c r="VDZ136" s="409"/>
      <c r="VEA136" s="409"/>
      <c r="VEB136" s="409"/>
      <c r="VEC136" s="409"/>
      <c r="VED136" s="409"/>
      <c r="VEE136" s="409"/>
      <c r="VEF136" s="409"/>
      <c r="VEG136" s="409"/>
      <c r="VEH136" s="409"/>
      <c r="VEI136" s="409"/>
      <c r="VEJ136" s="409"/>
      <c r="VEK136" s="409"/>
      <c r="VEL136" s="409"/>
      <c r="VEM136" s="409"/>
      <c r="VEN136" s="409"/>
      <c r="VEO136" s="409"/>
      <c r="VEP136" s="409"/>
      <c r="VEQ136" s="409"/>
      <c r="VER136" s="409"/>
      <c r="VES136" s="409"/>
      <c r="VET136" s="409"/>
      <c r="VEU136" s="409"/>
      <c r="VEV136" s="409"/>
      <c r="VEW136" s="409"/>
      <c r="VEX136" s="409"/>
      <c r="VEY136" s="409"/>
      <c r="VEZ136" s="409"/>
      <c r="VFA136" s="409"/>
      <c r="VFB136" s="409"/>
      <c r="VFC136" s="409"/>
      <c r="VFD136" s="409"/>
      <c r="VFE136" s="409"/>
      <c r="VFF136" s="409"/>
      <c r="VFG136" s="409"/>
      <c r="VFH136" s="409"/>
      <c r="VFI136" s="409"/>
      <c r="VFJ136" s="409"/>
      <c r="VFK136" s="409"/>
      <c r="VFL136" s="409"/>
      <c r="VFM136" s="409"/>
      <c r="VFN136" s="409"/>
      <c r="VFO136" s="409"/>
      <c r="VFP136" s="409"/>
      <c r="VFQ136" s="409"/>
      <c r="VFR136" s="409"/>
      <c r="VFS136" s="409"/>
      <c r="VFT136" s="409"/>
      <c r="VFU136" s="409"/>
      <c r="VFV136" s="409"/>
      <c r="VFW136" s="409"/>
      <c r="VFX136" s="409"/>
      <c r="VFY136" s="409"/>
      <c r="VFZ136" s="409"/>
      <c r="VGA136" s="409"/>
      <c r="VGB136" s="409"/>
      <c r="VGC136" s="409"/>
      <c r="VGD136" s="409"/>
      <c r="VGE136" s="409"/>
      <c r="VGF136" s="409"/>
      <c r="VGG136" s="409"/>
      <c r="VGH136" s="409"/>
      <c r="VGI136" s="409"/>
      <c r="VGJ136" s="409"/>
      <c r="VGK136" s="409"/>
      <c r="VGL136" s="409"/>
      <c r="VGM136" s="409"/>
      <c r="VGN136" s="409"/>
      <c r="VGO136" s="409"/>
      <c r="VGP136" s="409"/>
      <c r="VGQ136" s="409"/>
      <c r="VGR136" s="409"/>
      <c r="VGS136" s="409"/>
      <c r="VGT136" s="409"/>
      <c r="VGU136" s="409"/>
      <c r="VGV136" s="409"/>
      <c r="VGW136" s="409"/>
      <c r="VGX136" s="409"/>
      <c r="VGY136" s="409"/>
      <c r="VGZ136" s="409"/>
      <c r="VHA136" s="409"/>
      <c r="VHB136" s="409"/>
      <c r="VHC136" s="409"/>
      <c r="VHD136" s="409"/>
      <c r="VHE136" s="409"/>
      <c r="VHF136" s="409"/>
      <c r="VHG136" s="409"/>
      <c r="VHH136" s="409"/>
      <c r="VHI136" s="409"/>
      <c r="VHJ136" s="409"/>
      <c r="VHK136" s="409"/>
      <c r="VHL136" s="409"/>
      <c r="VHM136" s="409"/>
      <c r="VHN136" s="409"/>
      <c r="VHO136" s="409"/>
      <c r="VHP136" s="409"/>
      <c r="VHQ136" s="409"/>
      <c r="VHR136" s="409"/>
      <c r="VHS136" s="409"/>
      <c r="VHT136" s="409"/>
      <c r="VHU136" s="409"/>
      <c r="VHV136" s="409"/>
      <c r="VHW136" s="409"/>
      <c r="VHX136" s="409"/>
      <c r="VHY136" s="409"/>
      <c r="VHZ136" s="409"/>
      <c r="VIA136" s="409"/>
      <c r="VIB136" s="409"/>
      <c r="VIC136" s="409"/>
      <c r="VID136" s="409"/>
      <c r="VIE136" s="409"/>
      <c r="VIF136" s="409"/>
      <c r="VIG136" s="409"/>
      <c r="VIH136" s="409"/>
      <c r="VII136" s="409"/>
      <c r="VIJ136" s="409"/>
      <c r="VIK136" s="409"/>
      <c r="VIL136" s="409"/>
      <c r="VIM136" s="409"/>
      <c r="VIN136" s="409"/>
      <c r="VIO136" s="409"/>
      <c r="VIP136" s="409"/>
      <c r="VIQ136" s="409"/>
      <c r="VIR136" s="409"/>
      <c r="VIS136" s="409"/>
      <c r="VIT136" s="409"/>
      <c r="VIU136" s="409"/>
      <c r="VIV136" s="409"/>
      <c r="VIW136" s="409"/>
      <c r="VIX136" s="409"/>
      <c r="VIY136" s="409"/>
      <c r="VIZ136" s="409"/>
      <c r="VJA136" s="409"/>
      <c r="VJB136" s="409"/>
      <c r="VJC136" s="409"/>
      <c r="VJD136" s="409"/>
      <c r="VJE136" s="409"/>
      <c r="VJF136" s="409"/>
      <c r="VJG136" s="409"/>
      <c r="VJH136" s="409"/>
      <c r="VJI136" s="409"/>
      <c r="VJJ136" s="409"/>
      <c r="VJK136" s="409"/>
      <c r="VJL136" s="409"/>
      <c r="VJM136" s="409"/>
      <c r="VJN136" s="409"/>
      <c r="VJO136" s="409"/>
      <c r="VJP136" s="409"/>
      <c r="VJQ136" s="409"/>
      <c r="VJR136" s="409"/>
      <c r="VJS136" s="409"/>
      <c r="VJT136" s="409"/>
      <c r="VJU136" s="409"/>
      <c r="VJV136" s="409"/>
      <c r="VJW136" s="409"/>
      <c r="VJX136" s="409"/>
      <c r="VJY136" s="409"/>
      <c r="VJZ136" s="409"/>
      <c r="VKA136" s="409"/>
      <c r="VKB136" s="409"/>
      <c r="VKC136" s="409"/>
      <c r="VKD136" s="409"/>
      <c r="VKE136" s="409"/>
      <c r="VKF136" s="409"/>
      <c r="VKG136" s="409"/>
      <c r="VKH136" s="409"/>
      <c r="VKI136" s="409"/>
      <c r="VKJ136" s="409"/>
      <c r="VKK136" s="409"/>
      <c r="VKL136" s="409"/>
      <c r="VKM136" s="409"/>
      <c r="VKN136" s="409"/>
      <c r="VKO136" s="409"/>
      <c r="VKP136" s="409"/>
      <c r="VKQ136" s="409"/>
      <c r="VKR136" s="409"/>
      <c r="VKS136" s="409"/>
      <c r="VKT136" s="409"/>
      <c r="VKU136" s="409"/>
      <c r="VKV136" s="409"/>
      <c r="VKW136" s="409"/>
      <c r="VKX136" s="409"/>
      <c r="VKY136" s="409"/>
      <c r="VKZ136" s="409"/>
      <c r="VLA136" s="409"/>
      <c r="VLB136" s="409"/>
      <c r="VLC136" s="409"/>
      <c r="VLD136" s="409"/>
      <c r="VLE136" s="409"/>
      <c r="VLF136" s="409"/>
      <c r="VLG136" s="409"/>
      <c r="VLH136" s="409"/>
      <c r="VLI136" s="409"/>
      <c r="VLJ136" s="409"/>
      <c r="VLK136" s="409"/>
      <c r="VLL136" s="409"/>
      <c r="VLM136" s="409"/>
      <c r="VLN136" s="409"/>
      <c r="VLO136" s="409"/>
      <c r="VLP136" s="409"/>
      <c r="VLQ136" s="409"/>
      <c r="VLR136" s="409"/>
      <c r="VLS136" s="409"/>
      <c r="VLT136" s="409"/>
      <c r="VLU136" s="409"/>
      <c r="VLV136" s="409"/>
      <c r="VLW136" s="409"/>
      <c r="VLX136" s="409"/>
      <c r="VLY136" s="409"/>
      <c r="VLZ136" s="409"/>
      <c r="VMA136" s="409"/>
      <c r="VMB136" s="409"/>
      <c r="VMC136" s="409"/>
      <c r="VMD136" s="409"/>
      <c r="VME136" s="409"/>
      <c r="VMF136" s="409"/>
      <c r="VMG136" s="409"/>
      <c r="VMH136" s="409"/>
      <c r="VMI136" s="409"/>
      <c r="VMJ136" s="409"/>
      <c r="VMK136" s="409"/>
      <c r="VML136" s="409"/>
      <c r="VMM136" s="409"/>
      <c r="VMN136" s="409"/>
      <c r="VMO136" s="409"/>
      <c r="VMP136" s="409"/>
      <c r="VMQ136" s="409"/>
      <c r="VMR136" s="409"/>
      <c r="VMS136" s="409"/>
      <c r="VMT136" s="409"/>
      <c r="VMU136" s="409"/>
      <c r="VMV136" s="409"/>
      <c r="VMW136" s="409"/>
      <c r="VMX136" s="409"/>
      <c r="VMY136" s="409"/>
      <c r="VMZ136" s="409"/>
      <c r="VNA136" s="409"/>
      <c r="VNB136" s="409"/>
      <c r="VNC136" s="409"/>
      <c r="VND136" s="409"/>
      <c r="VNE136" s="409"/>
      <c r="VNF136" s="409"/>
      <c r="VNG136" s="409"/>
      <c r="VNH136" s="409"/>
      <c r="VNI136" s="409"/>
      <c r="VNJ136" s="409"/>
      <c r="VNK136" s="409"/>
      <c r="VNL136" s="409"/>
      <c r="VNM136" s="409"/>
      <c r="VNN136" s="409"/>
      <c r="VNO136" s="409"/>
      <c r="VNP136" s="409"/>
      <c r="VNQ136" s="409"/>
      <c r="VNR136" s="409"/>
      <c r="VNS136" s="409"/>
      <c r="VNT136" s="409"/>
      <c r="VNU136" s="409"/>
      <c r="VNV136" s="409"/>
      <c r="VNW136" s="409"/>
      <c r="VNX136" s="409"/>
      <c r="VNY136" s="409"/>
      <c r="VNZ136" s="409"/>
      <c r="VOA136" s="409"/>
      <c r="VOB136" s="409"/>
      <c r="VOC136" s="409"/>
      <c r="VOD136" s="409"/>
      <c r="VOE136" s="409"/>
      <c r="VOF136" s="409"/>
      <c r="VOG136" s="409"/>
      <c r="VOH136" s="409"/>
      <c r="VOI136" s="409"/>
      <c r="VOJ136" s="409"/>
      <c r="VOK136" s="409"/>
      <c r="VOL136" s="409"/>
      <c r="VOM136" s="409"/>
      <c r="VON136" s="409"/>
      <c r="VOO136" s="409"/>
      <c r="VOP136" s="409"/>
      <c r="VOQ136" s="409"/>
      <c r="VOR136" s="409"/>
      <c r="VOS136" s="409"/>
      <c r="VOT136" s="409"/>
      <c r="VOU136" s="409"/>
      <c r="VOV136" s="409"/>
      <c r="VOW136" s="409"/>
      <c r="VOX136" s="409"/>
      <c r="VOY136" s="409"/>
      <c r="VOZ136" s="409"/>
      <c r="VPA136" s="409"/>
      <c r="VPB136" s="409"/>
      <c r="VPC136" s="409"/>
      <c r="VPD136" s="409"/>
      <c r="VPE136" s="409"/>
      <c r="VPF136" s="409"/>
      <c r="VPG136" s="409"/>
      <c r="VPH136" s="409"/>
      <c r="VPI136" s="409"/>
      <c r="VPJ136" s="409"/>
      <c r="VPK136" s="409"/>
      <c r="VPL136" s="409"/>
      <c r="VPM136" s="409"/>
      <c r="VPN136" s="409"/>
      <c r="VPO136" s="409"/>
      <c r="VPP136" s="409"/>
      <c r="VPQ136" s="409"/>
      <c r="VPR136" s="409"/>
      <c r="VPS136" s="409"/>
      <c r="VPT136" s="409"/>
      <c r="VPU136" s="409"/>
      <c r="VPV136" s="409"/>
      <c r="VPW136" s="409"/>
      <c r="VPX136" s="409"/>
      <c r="VPY136" s="409"/>
      <c r="VPZ136" s="409"/>
      <c r="VQA136" s="409"/>
      <c r="VQB136" s="409"/>
      <c r="VQC136" s="409"/>
      <c r="VQD136" s="409"/>
      <c r="VQE136" s="409"/>
      <c r="VQF136" s="409"/>
      <c r="VQG136" s="409"/>
      <c r="VQH136" s="409"/>
      <c r="VQI136" s="409"/>
      <c r="VQJ136" s="409"/>
      <c r="VQK136" s="409"/>
      <c r="VQL136" s="409"/>
      <c r="VQM136" s="409"/>
      <c r="VQN136" s="409"/>
      <c r="VQO136" s="409"/>
      <c r="VQP136" s="409"/>
      <c r="VQQ136" s="409"/>
      <c r="VQR136" s="409"/>
      <c r="VQS136" s="409"/>
      <c r="VQT136" s="409"/>
      <c r="VQU136" s="409"/>
      <c r="VQV136" s="409"/>
      <c r="VQW136" s="409"/>
      <c r="VQX136" s="409"/>
      <c r="VQY136" s="409"/>
      <c r="VQZ136" s="409"/>
      <c r="VRA136" s="409"/>
      <c r="VRB136" s="409"/>
      <c r="VRC136" s="409"/>
      <c r="VRD136" s="409"/>
      <c r="VRE136" s="409"/>
      <c r="VRF136" s="409"/>
      <c r="VRG136" s="409"/>
      <c r="VRH136" s="409"/>
      <c r="VRI136" s="409"/>
      <c r="VRJ136" s="409"/>
      <c r="VRK136" s="409"/>
      <c r="VRL136" s="409"/>
      <c r="VRM136" s="409"/>
      <c r="VRN136" s="409"/>
      <c r="VRO136" s="409"/>
      <c r="VRP136" s="409"/>
      <c r="VRQ136" s="409"/>
      <c r="VRR136" s="409"/>
      <c r="VRS136" s="409"/>
      <c r="VRT136" s="409"/>
      <c r="VRU136" s="409"/>
      <c r="VRV136" s="409"/>
      <c r="VRW136" s="409"/>
      <c r="VRX136" s="409"/>
      <c r="VRY136" s="409"/>
      <c r="VRZ136" s="409"/>
      <c r="VSA136" s="409"/>
      <c r="VSB136" s="409"/>
      <c r="VSC136" s="409"/>
      <c r="VSD136" s="409"/>
      <c r="VSE136" s="409"/>
      <c r="VSF136" s="409"/>
      <c r="VSG136" s="409"/>
      <c r="VSH136" s="409"/>
      <c r="VSI136" s="409"/>
      <c r="VSJ136" s="409"/>
      <c r="VSK136" s="409"/>
      <c r="VSL136" s="409"/>
      <c r="VSM136" s="409"/>
      <c r="VSN136" s="409"/>
      <c r="VSO136" s="409"/>
      <c r="VSP136" s="409"/>
      <c r="VSQ136" s="409"/>
      <c r="VSR136" s="409"/>
      <c r="VSS136" s="409"/>
      <c r="VST136" s="409"/>
      <c r="VSU136" s="409"/>
      <c r="VSV136" s="409"/>
      <c r="VSW136" s="409"/>
      <c r="VSX136" s="409"/>
      <c r="VSY136" s="409"/>
      <c r="VSZ136" s="409"/>
      <c r="VTA136" s="409"/>
      <c r="VTB136" s="409"/>
      <c r="VTC136" s="409"/>
      <c r="VTD136" s="409"/>
      <c r="VTE136" s="409"/>
      <c r="VTF136" s="409"/>
      <c r="VTG136" s="409"/>
      <c r="VTH136" s="409"/>
      <c r="VTI136" s="409"/>
      <c r="VTJ136" s="409"/>
      <c r="VTK136" s="409"/>
      <c r="VTL136" s="409"/>
      <c r="VTM136" s="409"/>
      <c r="VTN136" s="409"/>
      <c r="VTO136" s="409"/>
      <c r="VTP136" s="409"/>
      <c r="VTQ136" s="409"/>
      <c r="VTR136" s="409"/>
      <c r="VTS136" s="409"/>
      <c r="VTT136" s="409"/>
      <c r="VTU136" s="409"/>
      <c r="VTV136" s="409"/>
      <c r="VTW136" s="409"/>
      <c r="VTX136" s="409"/>
      <c r="VTY136" s="409"/>
      <c r="VTZ136" s="409"/>
      <c r="VUA136" s="409"/>
      <c r="VUB136" s="409"/>
      <c r="VUC136" s="409"/>
      <c r="VUD136" s="409"/>
      <c r="VUE136" s="409"/>
      <c r="VUF136" s="409"/>
      <c r="VUG136" s="409"/>
      <c r="VUH136" s="409"/>
      <c r="VUI136" s="409"/>
      <c r="VUJ136" s="409"/>
      <c r="VUK136" s="409"/>
      <c r="VUL136" s="409"/>
      <c r="VUM136" s="409"/>
      <c r="VUN136" s="409"/>
      <c r="VUO136" s="409"/>
      <c r="VUP136" s="409"/>
      <c r="VUQ136" s="409"/>
      <c r="VUR136" s="409"/>
      <c r="VUS136" s="409"/>
      <c r="VUT136" s="409"/>
      <c r="VUU136" s="409"/>
      <c r="VUV136" s="409"/>
      <c r="VUW136" s="409"/>
      <c r="VUX136" s="409"/>
      <c r="VUY136" s="409"/>
      <c r="VUZ136" s="409"/>
      <c r="VVA136" s="409"/>
      <c r="VVB136" s="409"/>
      <c r="VVC136" s="409"/>
      <c r="VVD136" s="409"/>
      <c r="VVE136" s="409"/>
      <c r="VVF136" s="409"/>
      <c r="VVG136" s="409"/>
      <c r="VVH136" s="409"/>
      <c r="VVI136" s="409"/>
      <c r="VVJ136" s="409"/>
      <c r="VVK136" s="409"/>
      <c r="VVL136" s="409"/>
      <c r="VVM136" s="409"/>
      <c r="VVN136" s="409"/>
      <c r="VVO136" s="409"/>
      <c r="VVP136" s="409"/>
      <c r="VVQ136" s="409"/>
      <c r="VVR136" s="409"/>
      <c r="VVS136" s="409"/>
      <c r="VVT136" s="409"/>
      <c r="VVU136" s="409"/>
      <c r="VVV136" s="409"/>
      <c r="VVW136" s="409"/>
      <c r="VVX136" s="409"/>
      <c r="VVY136" s="409"/>
      <c r="VVZ136" s="409"/>
      <c r="VWA136" s="409"/>
      <c r="VWB136" s="409"/>
      <c r="VWC136" s="409"/>
      <c r="VWD136" s="409"/>
      <c r="VWE136" s="409"/>
      <c r="VWF136" s="409"/>
      <c r="VWG136" s="409"/>
      <c r="VWH136" s="409"/>
      <c r="VWI136" s="409"/>
      <c r="VWJ136" s="409"/>
      <c r="VWK136" s="409"/>
      <c r="VWL136" s="409"/>
      <c r="VWM136" s="409"/>
      <c r="VWN136" s="409"/>
      <c r="VWO136" s="409"/>
      <c r="VWP136" s="409"/>
      <c r="VWQ136" s="409"/>
      <c r="VWR136" s="409"/>
      <c r="VWS136" s="409"/>
      <c r="VWT136" s="409"/>
      <c r="VWU136" s="409"/>
      <c r="VWV136" s="409"/>
      <c r="VWW136" s="409"/>
      <c r="VWX136" s="409"/>
      <c r="VWY136" s="409"/>
      <c r="VWZ136" s="409"/>
      <c r="VXA136" s="409"/>
      <c r="VXB136" s="409"/>
      <c r="VXC136" s="409"/>
      <c r="VXD136" s="409"/>
      <c r="VXE136" s="409"/>
      <c r="VXF136" s="409"/>
      <c r="VXG136" s="409"/>
      <c r="VXH136" s="409"/>
      <c r="VXI136" s="409"/>
      <c r="VXJ136" s="409"/>
      <c r="VXK136" s="409"/>
      <c r="VXL136" s="409"/>
      <c r="VXM136" s="409"/>
      <c r="VXN136" s="409"/>
      <c r="VXO136" s="409"/>
      <c r="VXP136" s="409"/>
      <c r="VXQ136" s="409"/>
      <c r="VXR136" s="409"/>
      <c r="VXS136" s="409"/>
      <c r="VXT136" s="409"/>
      <c r="VXU136" s="409"/>
      <c r="VXV136" s="409"/>
      <c r="VXW136" s="409"/>
      <c r="VXX136" s="409"/>
      <c r="VXY136" s="409"/>
      <c r="VXZ136" s="409"/>
      <c r="VYA136" s="409"/>
      <c r="VYB136" s="409"/>
      <c r="VYC136" s="409"/>
      <c r="VYD136" s="409"/>
      <c r="VYE136" s="409"/>
      <c r="VYF136" s="409"/>
      <c r="VYG136" s="409"/>
      <c r="VYH136" s="409"/>
      <c r="VYI136" s="409"/>
      <c r="VYJ136" s="409"/>
      <c r="VYK136" s="409"/>
      <c r="VYL136" s="409"/>
      <c r="VYM136" s="409"/>
      <c r="VYN136" s="409"/>
      <c r="VYO136" s="409"/>
      <c r="VYP136" s="409"/>
      <c r="VYQ136" s="409"/>
      <c r="VYR136" s="409"/>
      <c r="VYS136" s="409"/>
      <c r="VYT136" s="409"/>
      <c r="VYU136" s="409"/>
      <c r="VYV136" s="409"/>
      <c r="VYW136" s="409"/>
      <c r="VYX136" s="409"/>
      <c r="VYY136" s="409"/>
      <c r="VYZ136" s="409"/>
      <c r="VZA136" s="409"/>
      <c r="VZB136" s="409"/>
      <c r="VZC136" s="409"/>
      <c r="VZD136" s="409"/>
      <c r="VZE136" s="409"/>
      <c r="VZF136" s="409"/>
      <c r="VZG136" s="409"/>
      <c r="VZH136" s="409"/>
      <c r="VZI136" s="409"/>
      <c r="VZJ136" s="409"/>
      <c r="VZK136" s="409"/>
      <c r="VZL136" s="409"/>
      <c r="VZM136" s="409"/>
      <c r="VZN136" s="409"/>
      <c r="VZO136" s="409"/>
      <c r="VZP136" s="409"/>
      <c r="VZQ136" s="409"/>
      <c r="VZR136" s="409"/>
      <c r="VZS136" s="409"/>
      <c r="VZT136" s="409"/>
      <c r="VZU136" s="409"/>
      <c r="VZV136" s="409"/>
      <c r="VZW136" s="409"/>
      <c r="VZX136" s="409"/>
      <c r="VZY136" s="409"/>
      <c r="VZZ136" s="409"/>
      <c r="WAA136" s="409"/>
      <c r="WAB136" s="409"/>
      <c r="WAC136" s="409"/>
      <c r="WAD136" s="409"/>
      <c r="WAE136" s="409"/>
      <c r="WAF136" s="409"/>
      <c r="WAG136" s="409"/>
      <c r="WAH136" s="409"/>
      <c r="WAI136" s="409"/>
      <c r="WAJ136" s="409"/>
      <c r="WAK136" s="409"/>
      <c r="WAL136" s="409"/>
      <c r="WAM136" s="409"/>
      <c r="WAN136" s="409"/>
      <c r="WAO136" s="409"/>
      <c r="WAP136" s="409"/>
      <c r="WAQ136" s="409"/>
      <c r="WAR136" s="409"/>
      <c r="WAS136" s="409"/>
      <c r="WAT136" s="409"/>
      <c r="WAU136" s="409"/>
      <c r="WAV136" s="409"/>
      <c r="WAW136" s="409"/>
      <c r="WAX136" s="409"/>
      <c r="WAY136" s="409"/>
      <c r="WAZ136" s="409"/>
      <c r="WBA136" s="409"/>
      <c r="WBB136" s="409"/>
      <c r="WBC136" s="409"/>
      <c r="WBD136" s="409"/>
      <c r="WBE136" s="409"/>
      <c r="WBF136" s="409"/>
      <c r="WBG136" s="409"/>
      <c r="WBH136" s="409"/>
      <c r="WBI136" s="409"/>
      <c r="WBJ136" s="409"/>
      <c r="WBK136" s="409"/>
      <c r="WBL136" s="409"/>
      <c r="WBM136" s="409"/>
      <c r="WBN136" s="409"/>
      <c r="WBO136" s="409"/>
      <c r="WBP136" s="409"/>
      <c r="WBQ136" s="409"/>
      <c r="WBR136" s="409"/>
      <c r="WBS136" s="409"/>
      <c r="WBT136" s="409"/>
      <c r="WBU136" s="409"/>
      <c r="WBV136" s="409"/>
      <c r="WBW136" s="409"/>
      <c r="WBX136" s="409"/>
      <c r="WBY136" s="409"/>
      <c r="WBZ136" s="409"/>
      <c r="WCA136" s="409"/>
      <c r="WCB136" s="409"/>
      <c r="WCC136" s="409"/>
      <c r="WCD136" s="409"/>
      <c r="WCE136" s="409"/>
      <c r="WCF136" s="409"/>
      <c r="WCG136" s="409"/>
      <c r="WCH136" s="409"/>
      <c r="WCI136" s="409"/>
      <c r="WCJ136" s="409"/>
      <c r="WCK136" s="409"/>
      <c r="WCL136" s="409"/>
      <c r="WCM136" s="409"/>
      <c r="WCN136" s="409"/>
      <c r="WCO136" s="409"/>
      <c r="WCP136" s="409"/>
      <c r="WCQ136" s="409"/>
      <c r="WCR136" s="409"/>
      <c r="WCS136" s="409"/>
      <c r="WCT136" s="409"/>
      <c r="WCU136" s="409"/>
      <c r="WCV136" s="409"/>
      <c r="WCW136" s="409"/>
      <c r="WCX136" s="409"/>
      <c r="WCY136" s="409"/>
      <c r="WCZ136" s="409"/>
      <c r="WDA136" s="409"/>
      <c r="WDB136" s="409"/>
      <c r="WDC136" s="409"/>
      <c r="WDD136" s="409"/>
      <c r="WDE136" s="409"/>
      <c r="WDF136" s="409"/>
      <c r="WDG136" s="409"/>
      <c r="WDH136" s="409"/>
      <c r="WDI136" s="409"/>
      <c r="WDJ136" s="409"/>
      <c r="WDK136" s="409"/>
      <c r="WDL136" s="409"/>
      <c r="WDM136" s="409"/>
      <c r="WDN136" s="409"/>
      <c r="WDO136" s="409"/>
      <c r="WDP136" s="409"/>
      <c r="WDQ136" s="409"/>
      <c r="WDR136" s="409"/>
      <c r="WDS136" s="409"/>
      <c r="WDT136" s="409"/>
      <c r="WDU136" s="409"/>
      <c r="WDV136" s="409"/>
      <c r="WDW136" s="409"/>
      <c r="WDX136" s="409"/>
      <c r="WDY136" s="409"/>
      <c r="WDZ136" s="409"/>
      <c r="WEA136" s="409"/>
      <c r="WEB136" s="409"/>
      <c r="WEC136" s="409"/>
      <c r="WED136" s="409"/>
      <c r="WEE136" s="409"/>
      <c r="WEF136" s="409"/>
      <c r="WEG136" s="409"/>
      <c r="WEH136" s="409"/>
      <c r="WEI136" s="409"/>
      <c r="WEJ136" s="409"/>
      <c r="WEK136" s="409"/>
      <c r="WEL136" s="409"/>
      <c r="WEM136" s="409"/>
      <c r="WEN136" s="409"/>
      <c r="WEO136" s="409"/>
      <c r="WEP136" s="409"/>
      <c r="WEQ136" s="409"/>
      <c r="WER136" s="409"/>
      <c r="WES136" s="409"/>
      <c r="WET136" s="409"/>
      <c r="WEU136" s="409"/>
      <c r="WEV136" s="409"/>
      <c r="WEW136" s="409"/>
      <c r="WEX136" s="409"/>
      <c r="WEY136" s="409"/>
      <c r="WEZ136" s="409"/>
      <c r="WFA136" s="409"/>
      <c r="WFB136" s="409"/>
      <c r="WFC136" s="409"/>
      <c r="WFD136" s="409"/>
      <c r="WFE136" s="409"/>
      <c r="WFF136" s="409"/>
      <c r="WFG136" s="409"/>
      <c r="WFH136" s="409"/>
      <c r="WFI136" s="409"/>
      <c r="WFJ136" s="409"/>
      <c r="WFK136" s="409"/>
      <c r="WFL136" s="409"/>
      <c r="WFM136" s="409"/>
      <c r="WFN136" s="409"/>
      <c r="WFO136" s="409"/>
      <c r="WFP136" s="409"/>
      <c r="WFQ136" s="409"/>
      <c r="WFR136" s="409"/>
      <c r="WFS136" s="409"/>
      <c r="WFT136" s="409"/>
      <c r="WFU136" s="409"/>
      <c r="WFV136" s="409"/>
      <c r="WFW136" s="409"/>
      <c r="WFX136" s="409"/>
      <c r="WFY136" s="409"/>
      <c r="WFZ136" s="409"/>
      <c r="WGA136" s="409"/>
      <c r="WGB136" s="409"/>
      <c r="WGC136" s="409"/>
      <c r="WGD136" s="409"/>
      <c r="WGE136" s="409"/>
      <c r="WGF136" s="409"/>
      <c r="WGG136" s="409"/>
      <c r="WGH136" s="409"/>
      <c r="WGI136" s="409"/>
      <c r="WGJ136" s="409"/>
      <c r="WGK136" s="409"/>
      <c r="WGL136" s="409"/>
      <c r="WGM136" s="409"/>
      <c r="WGN136" s="409"/>
      <c r="WGO136" s="409"/>
      <c r="WGP136" s="409"/>
      <c r="WGQ136" s="409"/>
      <c r="WGR136" s="409"/>
      <c r="WGS136" s="409"/>
      <c r="WGT136" s="409"/>
      <c r="WGU136" s="409"/>
      <c r="WGV136" s="409"/>
      <c r="WGW136" s="409"/>
      <c r="WGX136" s="409"/>
      <c r="WGY136" s="409"/>
      <c r="WGZ136" s="409"/>
      <c r="WHA136" s="409"/>
      <c r="WHB136" s="409"/>
      <c r="WHC136" s="409"/>
      <c r="WHD136" s="409"/>
      <c r="WHE136" s="409"/>
      <c r="WHF136" s="409"/>
      <c r="WHG136" s="409"/>
      <c r="WHH136" s="409"/>
      <c r="WHI136" s="409"/>
      <c r="WHJ136" s="409"/>
      <c r="WHK136" s="409"/>
      <c r="WHL136" s="409"/>
      <c r="WHM136" s="409"/>
      <c r="WHN136" s="409"/>
      <c r="WHO136" s="409"/>
      <c r="WHP136" s="409"/>
      <c r="WHQ136" s="409"/>
      <c r="WHR136" s="409"/>
      <c r="WHS136" s="409"/>
      <c r="WHT136" s="409"/>
      <c r="WHU136" s="409"/>
      <c r="WHV136" s="409"/>
      <c r="WHW136" s="409"/>
      <c r="WHX136" s="409"/>
      <c r="WHY136" s="409"/>
      <c r="WHZ136" s="409"/>
      <c r="WIA136" s="409"/>
      <c r="WIB136" s="409"/>
      <c r="WIC136" s="409"/>
      <c r="WID136" s="409"/>
      <c r="WIE136" s="409"/>
      <c r="WIF136" s="409"/>
      <c r="WIG136" s="409"/>
      <c r="WIH136" s="409"/>
      <c r="WII136" s="409"/>
      <c r="WIJ136" s="409"/>
      <c r="WIK136" s="409"/>
      <c r="WIL136" s="409"/>
      <c r="WIM136" s="409"/>
      <c r="WIN136" s="409"/>
      <c r="WIO136" s="409"/>
      <c r="WIP136" s="409"/>
      <c r="WIQ136" s="409"/>
      <c r="WIR136" s="409"/>
      <c r="WIS136" s="409"/>
      <c r="WIT136" s="409"/>
      <c r="WIU136" s="409"/>
      <c r="WIV136" s="409"/>
      <c r="WIW136" s="409"/>
      <c r="WIX136" s="409"/>
      <c r="WIY136" s="409"/>
      <c r="WIZ136" s="409"/>
      <c r="WJA136" s="409"/>
      <c r="WJB136" s="409"/>
      <c r="WJC136" s="409"/>
      <c r="WJD136" s="409"/>
      <c r="WJE136" s="409"/>
      <c r="WJF136" s="409"/>
      <c r="WJG136" s="409"/>
      <c r="WJH136" s="409"/>
      <c r="WJI136" s="409"/>
      <c r="WJJ136" s="409"/>
      <c r="WJK136" s="409"/>
      <c r="WJL136" s="409"/>
      <c r="WJM136" s="409"/>
      <c r="WJN136" s="409"/>
      <c r="WJO136" s="409"/>
      <c r="WJP136" s="409"/>
      <c r="WJQ136" s="409"/>
      <c r="WJR136" s="409"/>
      <c r="WJS136" s="409"/>
      <c r="WJT136" s="409"/>
      <c r="WJU136" s="409"/>
      <c r="WJV136" s="409"/>
      <c r="WJW136" s="409"/>
      <c r="WJX136" s="409"/>
      <c r="WJY136" s="409"/>
      <c r="WJZ136" s="409"/>
      <c r="WKA136" s="409"/>
      <c r="WKB136" s="409"/>
      <c r="WKC136" s="409"/>
      <c r="WKD136" s="409"/>
      <c r="WKE136" s="409"/>
      <c r="WKF136" s="409"/>
      <c r="WKG136" s="409"/>
      <c r="WKH136" s="409"/>
      <c r="WKI136" s="409"/>
      <c r="WKJ136" s="409"/>
      <c r="WKK136" s="409"/>
      <c r="WKL136" s="409"/>
      <c r="WKM136" s="409"/>
      <c r="WKN136" s="409"/>
      <c r="WKO136" s="409"/>
      <c r="WKP136" s="409"/>
      <c r="WKQ136" s="409"/>
      <c r="WKR136" s="409"/>
      <c r="WKS136" s="409"/>
      <c r="WKT136" s="409"/>
      <c r="WKU136" s="409"/>
      <c r="WKV136" s="409"/>
      <c r="WKW136" s="409"/>
      <c r="WKX136" s="409"/>
      <c r="WKY136" s="409"/>
      <c r="WKZ136" s="409"/>
      <c r="WLA136" s="409"/>
      <c r="WLB136" s="409"/>
      <c r="WLC136" s="409"/>
      <c r="WLD136" s="409"/>
      <c r="WLE136" s="409"/>
      <c r="WLF136" s="409"/>
      <c r="WLG136" s="409"/>
      <c r="WLH136" s="409"/>
      <c r="WLI136" s="409"/>
      <c r="WLJ136" s="409"/>
      <c r="WLK136" s="409"/>
      <c r="WLL136" s="409"/>
      <c r="WLM136" s="409"/>
      <c r="WLN136" s="409"/>
      <c r="WLO136" s="409"/>
      <c r="WLP136" s="409"/>
      <c r="WLQ136" s="409"/>
      <c r="WLR136" s="409"/>
      <c r="WLS136" s="409"/>
      <c r="WLT136" s="409"/>
      <c r="WLU136" s="409"/>
      <c r="WLV136" s="409"/>
      <c r="WLW136" s="409"/>
      <c r="WLX136" s="409"/>
      <c r="WLY136" s="409"/>
      <c r="WLZ136" s="409"/>
      <c r="WMA136" s="409"/>
      <c r="WMB136" s="409"/>
      <c r="WMC136" s="409"/>
      <c r="WMD136" s="409"/>
      <c r="WME136" s="409"/>
      <c r="WMF136" s="409"/>
      <c r="WMG136" s="409"/>
      <c r="WMH136" s="409"/>
      <c r="WMI136" s="409"/>
      <c r="WMJ136" s="409"/>
      <c r="WMK136" s="409"/>
      <c r="WML136" s="409"/>
      <c r="WMM136" s="409"/>
      <c r="WMN136" s="409"/>
      <c r="WMO136" s="409"/>
      <c r="WMP136" s="409"/>
      <c r="WMQ136" s="409"/>
      <c r="WMR136" s="409"/>
      <c r="WMS136" s="409"/>
      <c r="WMT136" s="409"/>
      <c r="WMU136" s="409"/>
      <c r="WMV136" s="409"/>
      <c r="WMW136" s="409"/>
      <c r="WMX136" s="409"/>
      <c r="WMY136" s="409"/>
      <c r="WMZ136" s="409"/>
      <c r="WNA136" s="409"/>
      <c r="WNB136" s="409"/>
      <c r="WNC136" s="409"/>
      <c r="WND136" s="409"/>
      <c r="WNE136" s="409"/>
      <c r="WNF136" s="409"/>
      <c r="WNG136" s="409"/>
      <c r="WNH136" s="409"/>
      <c r="WNI136" s="409"/>
      <c r="WNJ136" s="409"/>
      <c r="WNK136" s="409"/>
      <c r="WNL136" s="409"/>
      <c r="WNM136" s="409"/>
      <c r="WNN136" s="409"/>
      <c r="WNO136" s="409"/>
      <c r="WNP136" s="409"/>
      <c r="WNQ136" s="409"/>
      <c r="WNR136" s="409"/>
      <c r="WNS136" s="409"/>
      <c r="WNT136" s="409"/>
      <c r="WNU136" s="409"/>
      <c r="WNV136" s="409"/>
      <c r="WNW136" s="409"/>
      <c r="WNX136" s="409"/>
      <c r="WNY136" s="409"/>
      <c r="WNZ136" s="409"/>
      <c r="WOA136" s="409"/>
      <c r="WOB136" s="409"/>
      <c r="WOC136" s="409"/>
      <c r="WOD136" s="409"/>
      <c r="WOE136" s="409"/>
      <c r="WOF136" s="409"/>
      <c r="WOG136" s="409"/>
      <c r="WOH136" s="409"/>
      <c r="WOI136" s="409"/>
      <c r="WOJ136" s="409"/>
      <c r="WOK136" s="409"/>
      <c r="WOL136" s="409"/>
      <c r="WOM136" s="409"/>
      <c r="WON136" s="409"/>
      <c r="WOO136" s="409"/>
      <c r="WOP136" s="409"/>
      <c r="WOQ136" s="409"/>
      <c r="WOR136" s="409"/>
      <c r="WOS136" s="409"/>
      <c r="WOT136" s="409"/>
      <c r="WOU136" s="409"/>
      <c r="WOV136" s="409"/>
      <c r="WOW136" s="409"/>
      <c r="WOX136" s="409"/>
      <c r="WOY136" s="409"/>
      <c r="WOZ136" s="409"/>
      <c r="WPA136" s="409"/>
      <c r="WPB136" s="409"/>
      <c r="WPC136" s="409"/>
      <c r="WPD136" s="409"/>
      <c r="WPE136" s="409"/>
      <c r="WPF136" s="409"/>
      <c r="WPG136" s="409"/>
      <c r="WPH136" s="409"/>
      <c r="WPI136" s="409"/>
      <c r="WPJ136" s="409"/>
      <c r="WPK136" s="409"/>
      <c r="WPL136" s="409"/>
      <c r="WPM136" s="409"/>
      <c r="WPN136" s="409"/>
      <c r="WPO136" s="409"/>
      <c r="WPP136" s="409"/>
      <c r="WPQ136" s="409"/>
      <c r="WPR136" s="409"/>
      <c r="WPS136" s="409"/>
      <c r="WPT136" s="409"/>
      <c r="WPU136" s="409"/>
      <c r="WPV136" s="409"/>
      <c r="WPW136" s="409"/>
      <c r="WPX136" s="409"/>
      <c r="WPY136" s="409"/>
      <c r="WPZ136" s="409"/>
      <c r="WQA136" s="409"/>
      <c r="WQB136" s="409"/>
      <c r="WQC136" s="409"/>
      <c r="WQD136" s="409"/>
      <c r="WQE136" s="409"/>
      <c r="WQF136" s="409"/>
      <c r="WQG136" s="409"/>
      <c r="WQH136" s="409"/>
      <c r="WQI136" s="409"/>
      <c r="WQJ136" s="409"/>
      <c r="WQK136" s="409"/>
      <c r="WQL136" s="409"/>
      <c r="WQM136" s="409"/>
      <c r="WQN136" s="409"/>
      <c r="WQO136" s="409"/>
      <c r="WQP136" s="409"/>
      <c r="WQQ136" s="409"/>
      <c r="WQR136" s="409"/>
      <c r="WQS136" s="409"/>
      <c r="WQT136" s="409"/>
      <c r="WQU136" s="409"/>
      <c r="WQV136" s="409"/>
      <c r="WQW136" s="409"/>
      <c r="WQX136" s="409"/>
      <c r="WQY136" s="409"/>
      <c r="WQZ136" s="409"/>
      <c r="WRA136" s="409"/>
      <c r="WRB136" s="409"/>
      <c r="WRC136" s="409"/>
      <c r="WRD136" s="409"/>
      <c r="WRE136" s="409"/>
      <c r="WRF136" s="409"/>
      <c r="WRG136" s="409"/>
      <c r="WRH136" s="409"/>
      <c r="WRI136" s="409"/>
      <c r="WRJ136" s="409"/>
      <c r="WRK136" s="409"/>
      <c r="WRL136" s="409"/>
      <c r="WRM136" s="409"/>
      <c r="WRN136" s="409"/>
      <c r="WRO136" s="409"/>
      <c r="WRP136" s="409"/>
      <c r="WRQ136" s="409"/>
      <c r="WRR136" s="409"/>
      <c r="WRS136" s="409"/>
      <c r="WRT136" s="409"/>
      <c r="WRU136" s="409"/>
      <c r="WRV136" s="409"/>
      <c r="WRW136" s="409"/>
      <c r="WRX136" s="409"/>
      <c r="WRY136" s="409"/>
      <c r="WRZ136" s="409"/>
      <c r="WSA136" s="409"/>
      <c r="WSB136" s="409"/>
      <c r="WSC136" s="409"/>
      <c r="WSD136" s="409"/>
      <c r="WSE136" s="409"/>
      <c r="WSF136" s="409"/>
      <c r="WSG136" s="409"/>
      <c r="WSH136" s="409"/>
      <c r="WSI136" s="409"/>
      <c r="WSJ136" s="409"/>
      <c r="WSK136" s="409"/>
      <c r="WSL136" s="409"/>
      <c r="WSM136" s="409"/>
      <c r="WSN136" s="409"/>
      <c r="WSO136" s="409"/>
      <c r="WSP136" s="409"/>
      <c r="WSQ136" s="409"/>
      <c r="WSR136" s="409"/>
      <c r="WSS136" s="409"/>
      <c r="WST136" s="409"/>
      <c r="WSU136" s="409"/>
      <c r="WSV136" s="409"/>
      <c r="WSW136" s="409"/>
      <c r="WSX136" s="409"/>
      <c r="WSY136" s="409"/>
      <c r="WSZ136" s="409"/>
      <c r="WTA136" s="409"/>
      <c r="WTB136" s="409"/>
      <c r="WTC136" s="409"/>
      <c r="WTD136" s="409"/>
      <c r="WTE136" s="409"/>
      <c r="WTF136" s="409"/>
      <c r="WTG136" s="409"/>
      <c r="WTH136" s="409"/>
      <c r="WTI136" s="409"/>
      <c r="WTJ136" s="409"/>
      <c r="WTK136" s="409"/>
      <c r="WTL136" s="409"/>
      <c r="WTM136" s="409"/>
      <c r="WTN136" s="409"/>
      <c r="WTO136" s="409"/>
      <c r="WTP136" s="409"/>
      <c r="WTQ136" s="409"/>
      <c r="WTR136" s="409"/>
      <c r="WTS136" s="409"/>
      <c r="WTT136" s="409"/>
      <c r="WTU136" s="409"/>
      <c r="WTV136" s="409"/>
      <c r="WTW136" s="409"/>
      <c r="WTX136" s="409"/>
      <c r="WTY136" s="409"/>
      <c r="WTZ136" s="409"/>
      <c r="WUA136" s="409"/>
      <c r="WUB136" s="409"/>
      <c r="WUC136" s="409"/>
      <c r="WUD136" s="409"/>
      <c r="WUE136" s="409"/>
      <c r="WUF136" s="409"/>
      <c r="WUG136" s="409"/>
      <c r="WUH136" s="409"/>
      <c r="WUI136" s="409"/>
      <c r="WUJ136" s="409"/>
      <c r="WUK136" s="409"/>
      <c r="WUL136" s="409"/>
      <c r="WUM136" s="409"/>
      <c r="WUN136" s="409"/>
      <c r="WUO136" s="409"/>
      <c r="WUP136" s="409"/>
      <c r="WUQ136" s="409"/>
      <c r="WUR136" s="409"/>
      <c r="WUS136" s="409"/>
      <c r="WUT136" s="409"/>
      <c r="WUU136" s="409"/>
      <c r="WUV136" s="409"/>
      <c r="WUW136" s="409"/>
      <c r="WUX136" s="409"/>
      <c r="WUY136" s="409"/>
      <c r="WUZ136" s="409"/>
      <c r="WVA136" s="409"/>
      <c r="WVB136" s="409"/>
      <c r="WVC136" s="409"/>
      <c r="WVD136" s="409"/>
      <c r="WVE136" s="409"/>
      <c r="WVF136" s="409"/>
      <c r="WVG136" s="409"/>
      <c r="WVH136" s="409"/>
      <c r="WVI136" s="409"/>
      <c r="WVJ136" s="409"/>
      <c r="WVK136" s="409"/>
      <c r="WVL136" s="409"/>
      <c r="WVM136" s="409"/>
      <c r="WVN136" s="409"/>
      <c r="WVO136" s="409"/>
      <c r="WVP136" s="409"/>
      <c r="WVQ136" s="409"/>
      <c r="WVR136" s="409"/>
      <c r="WVS136" s="409"/>
      <c r="WVT136" s="409"/>
      <c r="WVU136" s="409"/>
      <c r="WVV136" s="409"/>
      <c r="WVW136" s="409"/>
      <c r="WVX136" s="409"/>
      <c r="WVY136" s="409"/>
      <c r="WVZ136" s="409"/>
      <c r="WWA136" s="409"/>
      <c r="WWB136" s="409"/>
      <c r="WWC136" s="409"/>
      <c r="WWD136" s="409"/>
      <c r="WWE136" s="409"/>
      <c r="WWF136" s="409"/>
      <c r="WWG136" s="409"/>
      <c r="WWH136" s="409"/>
      <c r="WWI136" s="409"/>
      <c r="WWJ136" s="409"/>
      <c r="WWK136" s="409"/>
      <c r="WWL136" s="409"/>
      <c r="WWM136" s="409"/>
      <c r="WWN136" s="409"/>
      <c r="WWO136" s="409"/>
      <c r="WWP136" s="409"/>
      <c r="WWQ136" s="409"/>
      <c r="WWR136" s="409"/>
      <c r="WWS136" s="409"/>
      <c r="WWT136" s="409"/>
      <c r="WWU136" s="409"/>
      <c r="WWV136" s="409"/>
      <c r="WWW136" s="409"/>
      <c r="WWX136" s="409"/>
      <c r="WWY136" s="409"/>
      <c r="WWZ136" s="409"/>
      <c r="WXA136" s="409"/>
      <c r="WXB136" s="409"/>
      <c r="WXC136" s="409"/>
      <c r="WXD136" s="409"/>
      <c r="WXE136" s="409"/>
      <c r="WXF136" s="409"/>
      <c r="WXG136" s="409"/>
      <c r="WXH136" s="409"/>
      <c r="WXI136" s="409"/>
      <c r="WXJ136" s="409"/>
      <c r="WXK136" s="409"/>
      <c r="WXL136" s="409"/>
      <c r="WXM136" s="409"/>
      <c r="WXN136" s="409"/>
      <c r="WXO136" s="409"/>
      <c r="WXP136" s="409"/>
      <c r="WXQ136" s="409"/>
      <c r="WXR136" s="409"/>
      <c r="WXS136" s="409"/>
      <c r="WXT136" s="409"/>
      <c r="WXU136" s="409"/>
      <c r="WXV136" s="409"/>
      <c r="WXW136" s="409"/>
      <c r="WXX136" s="409"/>
      <c r="WXY136" s="409"/>
      <c r="WXZ136" s="409"/>
      <c r="WYA136" s="409"/>
      <c r="WYB136" s="409"/>
      <c r="WYC136" s="409"/>
      <c r="WYD136" s="409"/>
      <c r="WYE136" s="409"/>
      <c r="WYF136" s="409"/>
      <c r="WYG136" s="409"/>
      <c r="WYH136" s="409"/>
      <c r="WYI136" s="409"/>
      <c r="WYJ136" s="409"/>
      <c r="WYK136" s="409"/>
      <c r="WYL136" s="409"/>
      <c r="WYM136" s="409"/>
      <c r="WYN136" s="409"/>
      <c r="WYO136" s="409"/>
      <c r="WYP136" s="409"/>
      <c r="WYQ136" s="409"/>
      <c r="WYR136" s="409"/>
      <c r="WYS136" s="409"/>
      <c r="WYT136" s="409"/>
      <c r="WYU136" s="409"/>
      <c r="WYV136" s="409"/>
      <c r="WYW136" s="409"/>
      <c r="WYX136" s="409"/>
      <c r="WYY136" s="409"/>
      <c r="WYZ136" s="409"/>
      <c r="WZA136" s="409"/>
      <c r="WZB136" s="409"/>
      <c r="WZC136" s="409"/>
      <c r="WZD136" s="409"/>
      <c r="WZE136" s="409"/>
      <c r="WZF136" s="409"/>
      <c r="WZG136" s="409"/>
      <c r="WZH136" s="409"/>
      <c r="WZI136" s="409"/>
      <c r="WZJ136" s="409"/>
      <c r="WZK136" s="409"/>
      <c r="WZL136" s="409"/>
      <c r="WZM136" s="409"/>
      <c r="WZN136" s="409"/>
      <c r="WZO136" s="409"/>
      <c r="WZP136" s="409"/>
      <c r="WZQ136" s="409"/>
      <c r="WZR136" s="409"/>
      <c r="WZS136" s="409"/>
      <c r="WZT136" s="409"/>
      <c r="WZU136" s="409"/>
      <c r="WZV136" s="409"/>
      <c r="WZW136" s="409"/>
      <c r="WZX136" s="409"/>
      <c r="WZY136" s="409"/>
      <c r="WZZ136" s="409"/>
      <c r="XAA136" s="409"/>
      <c r="XAB136" s="409"/>
      <c r="XAC136" s="409"/>
      <c r="XAD136" s="409"/>
      <c r="XAE136" s="409"/>
      <c r="XAF136" s="409"/>
      <c r="XAG136" s="409"/>
      <c r="XAH136" s="409"/>
      <c r="XAI136" s="409"/>
      <c r="XAJ136" s="409"/>
      <c r="XAK136" s="409"/>
      <c r="XAL136" s="409"/>
      <c r="XAM136" s="409"/>
      <c r="XAN136" s="409"/>
      <c r="XAO136" s="409"/>
      <c r="XAP136" s="409"/>
      <c r="XAQ136" s="409"/>
      <c r="XAR136" s="409"/>
      <c r="XAS136" s="409"/>
      <c r="XAT136" s="409"/>
      <c r="XAU136" s="409"/>
      <c r="XAV136" s="409"/>
      <c r="XAW136" s="409"/>
      <c r="XAX136" s="409"/>
      <c r="XAY136" s="409"/>
      <c r="XAZ136" s="409"/>
      <c r="XBA136" s="409"/>
      <c r="XBB136" s="409"/>
      <c r="XBC136" s="409"/>
      <c r="XBD136" s="409"/>
      <c r="XBE136" s="409"/>
      <c r="XBF136" s="409"/>
      <c r="XBG136" s="409"/>
      <c r="XBH136" s="409"/>
      <c r="XBI136" s="409"/>
      <c r="XBJ136" s="409"/>
      <c r="XBK136" s="409"/>
      <c r="XBL136" s="409"/>
      <c r="XBM136" s="409"/>
      <c r="XBN136" s="409"/>
      <c r="XBO136" s="409"/>
      <c r="XBP136" s="409"/>
      <c r="XBQ136" s="409"/>
      <c r="XBR136" s="409"/>
      <c r="XBS136" s="409"/>
      <c r="XBT136" s="409"/>
      <c r="XBU136" s="409"/>
      <c r="XBV136" s="409"/>
      <c r="XBW136" s="409"/>
      <c r="XBX136" s="409"/>
      <c r="XBY136" s="409"/>
      <c r="XBZ136" s="409"/>
      <c r="XCA136" s="409"/>
      <c r="XCB136" s="409"/>
      <c r="XCC136" s="409"/>
      <c r="XCD136" s="409"/>
      <c r="XCE136" s="409"/>
      <c r="XCF136" s="409"/>
      <c r="XCG136" s="409"/>
      <c r="XCH136" s="409"/>
      <c r="XCI136" s="409"/>
      <c r="XCJ136" s="409"/>
      <c r="XCK136" s="409"/>
      <c r="XCL136" s="409"/>
      <c r="XCM136" s="409"/>
      <c r="XCN136" s="409"/>
      <c r="XCO136" s="409"/>
      <c r="XCP136" s="409"/>
      <c r="XCQ136" s="409"/>
      <c r="XCR136" s="409"/>
      <c r="XCS136" s="409"/>
      <c r="XCT136" s="409"/>
      <c r="XCU136" s="409"/>
      <c r="XCV136" s="409"/>
      <c r="XCW136" s="409"/>
      <c r="XCX136" s="409"/>
      <c r="XCY136" s="409"/>
      <c r="XCZ136" s="409"/>
      <c r="XDA136" s="409"/>
      <c r="XDB136" s="409"/>
      <c r="XDC136" s="409"/>
      <c r="XDD136" s="409"/>
      <c r="XDE136" s="409"/>
      <c r="XDF136" s="409"/>
      <c r="XDG136" s="409"/>
      <c r="XDH136" s="409"/>
      <c r="XDI136" s="409"/>
      <c r="XDJ136" s="409"/>
      <c r="XDK136" s="409"/>
      <c r="XDL136" s="409"/>
      <c r="XDM136" s="409"/>
      <c r="XDN136" s="409"/>
      <c r="XDO136" s="409"/>
      <c r="XDP136" s="409"/>
      <c r="XDQ136" s="409"/>
      <c r="XDR136" s="409"/>
      <c r="XDS136" s="409"/>
      <c r="XDT136" s="409"/>
      <c r="XDU136" s="409"/>
      <c r="XDV136" s="409"/>
      <c r="XDW136" s="409"/>
      <c r="XDX136" s="409"/>
      <c r="XDY136" s="409"/>
      <c r="XDZ136" s="409"/>
      <c r="XEA136" s="409"/>
      <c r="XEB136" s="409"/>
      <c r="XEC136" s="409"/>
      <c r="XED136" s="409"/>
      <c r="XEE136" s="409"/>
      <c r="XEF136" s="409"/>
      <c r="XEG136" s="409"/>
      <c r="XEH136" s="409"/>
      <c r="XEI136" s="409"/>
      <c r="XEJ136" s="409"/>
      <c r="XEK136" s="409"/>
      <c r="XEL136" s="409"/>
      <c r="XEM136" s="409"/>
      <c r="XEN136" s="409"/>
      <c r="XEO136" s="409"/>
      <c r="XEP136" s="409"/>
      <c r="XEQ136" s="409"/>
      <c r="XER136" s="409"/>
      <c r="XES136" s="409"/>
      <c r="XET136" s="409"/>
      <c r="XEU136" s="409"/>
      <c r="XEV136" s="409"/>
      <c r="XEW136" s="409"/>
      <c r="XEX136" s="409"/>
      <c r="XEY136" s="409"/>
      <c r="XEZ136" s="409"/>
      <c r="XFA136" s="409"/>
    </row>
    <row r="137" spans="1:16381" s="41" customFormat="1" ht="14.1" customHeight="1">
      <c r="A137" s="131"/>
      <c r="B137" s="409"/>
      <c r="C137" s="409"/>
      <c r="D137" s="409"/>
      <c r="E137" s="409"/>
      <c r="F137" s="409"/>
      <c r="G137" s="409"/>
      <c r="H137" s="409"/>
      <c r="I137" s="409"/>
      <c r="J137" s="409"/>
      <c r="K137" s="409"/>
      <c r="L137" s="409"/>
      <c r="M137" s="409"/>
      <c r="N137" s="64"/>
      <c r="O137" s="409"/>
      <c r="P137" s="409"/>
      <c r="Q137" s="409"/>
      <c r="R137" s="409"/>
      <c r="S137" s="409"/>
      <c r="T137" s="409"/>
      <c r="U137" s="409"/>
      <c r="V137" s="409"/>
      <c r="W137" s="409"/>
      <c r="X137" s="409"/>
      <c r="Y137" s="409"/>
      <c r="Z137" s="409"/>
      <c r="AA137" s="409"/>
      <c r="AB137" s="409"/>
      <c r="AC137" s="409"/>
      <c r="AD137" s="409"/>
      <c r="AE137" s="409"/>
      <c r="AF137" s="409"/>
      <c r="AG137" s="409"/>
      <c r="AH137" s="409"/>
      <c r="AI137" s="409"/>
      <c r="AJ137" s="409"/>
      <c r="AK137" s="409"/>
      <c r="AL137" s="409"/>
      <c r="AM137" s="409"/>
      <c r="AN137" s="409"/>
      <c r="AO137" s="409"/>
      <c r="AP137" s="409"/>
      <c r="AQ137" s="409"/>
      <c r="AR137" s="409"/>
      <c r="AS137" s="409"/>
      <c r="AT137" s="409"/>
      <c r="AU137" s="409"/>
      <c r="AV137" s="409"/>
      <c r="AW137" s="409"/>
      <c r="AX137" s="409"/>
      <c r="AY137" s="409"/>
      <c r="AZ137" s="409"/>
      <c r="BA137" s="409"/>
      <c r="BB137" s="409"/>
      <c r="BC137" s="409"/>
      <c r="BD137" s="409"/>
      <c r="BE137" s="409"/>
      <c r="BF137" s="409"/>
      <c r="BG137" s="409"/>
      <c r="BH137" s="409"/>
      <c r="BI137" s="409"/>
      <c r="BJ137" s="409"/>
      <c r="BK137" s="409"/>
      <c r="BL137" s="409"/>
      <c r="BM137" s="409"/>
      <c r="BN137" s="409"/>
      <c r="BO137" s="409"/>
      <c r="BP137" s="409"/>
      <c r="BQ137" s="409"/>
      <c r="BR137" s="409"/>
      <c r="BS137" s="409"/>
      <c r="BT137" s="409"/>
      <c r="BU137" s="409"/>
      <c r="BV137" s="409"/>
      <c r="BW137" s="409"/>
      <c r="BX137" s="409"/>
      <c r="BY137" s="409"/>
      <c r="BZ137" s="409"/>
      <c r="CA137" s="409"/>
      <c r="CB137" s="409"/>
      <c r="CC137" s="409"/>
      <c r="CD137" s="409"/>
      <c r="CE137" s="409"/>
      <c r="CF137" s="409"/>
      <c r="CG137" s="409"/>
      <c r="CH137" s="409"/>
      <c r="CI137" s="409"/>
      <c r="CJ137" s="409"/>
      <c r="CK137" s="409"/>
      <c r="CL137" s="409"/>
      <c r="CM137" s="409"/>
      <c r="CN137" s="409"/>
      <c r="CO137" s="409"/>
      <c r="CP137" s="409"/>
      <c r="CQ137" s="409"/>
      <c r="CR137" s="409"/>
      <c r="CS137" s="409"/>
      <c r="CT137" s="409"/>
      <c r="CU137" s="409"/>
      <c r="CV137" s="409"/>
      <c r="CW137" s="409"/>
      <c r="CX137" s="409"/>
      <c r="CY137" s="409"/>
      <c r="CZ137" s="409"/>
      <c r="DA137" s="409"/>
      <c r="DB137" s="409"/>
      <c r="DC137" s="409"/>
      <c r="DD137" s="409"/>
      <c r="DE137" s="409"/>
      <c r="DF137" s="409"/>
      <c r="DG137" s="409"/>
      <c r="DH137" s="409"/>
      <c r="DI137" s="409"/>
      <c r="DJ137" s="409"/>
      <c r="DK137" s="409"/>
      <c r="DL137" s="409"/>
      <c r="DM137" s="409"/>
      <c r="DN137" s="409"/>
      <c r="DO137" s="409"/>
      <c r="DP137" s="409"/>
      <c r="DQ137" s="409"/>
      <c r="DR137" s="409"/>
      <c r="DS137" s="409"/>
      <c r="DT137" s="409"/>
      <c r="DU137" s="409"/>
      <c r="DV137" s="409"/>
      <c r="DW137" s="409"/>
      <c r="DX137" s="409"/>
      <c r="DY137" s="409"/>
      <c r="DZ137" s="409"/>
      <c r="EA137" s="409"/>
      <c r="EB137" s="409"/>
      <c r="EC137" s="409"/>
      <c r="ED137" s="409"/>
      <c r="EE137" s="409"/>
      <c r="EF137" s="409"/>
      <c r="EG137" s="409"/>
      <c r="EH137" s="409"/>
      <c r="EI137" s="409"/>
      <c r="EJ137" s="409"/>
      <c r="EK137" s="409"/>
      <c r="EL137" s="409"/>
      <c r="EM137" s="409"/>
      <c r="EN137" s="409"/>
      <c r="EO137" s="409"/>
      <c r="EP137" s="409"/>
      <c r="EQ137" s="409"/>
      <c r="ER137" s="409"/>
      <c r="ES137" s="409"/>
      <c r="ET137" s="409"/>
      <c r="EU137" s="409"/>
      <c r="EV137" s="409"/>
      <c r="EW137" s="409"/>
      <c r="EX137" s="409"/>
      <c r="EY137" s="409"/>
      <c r="EZ137" s="409"/>
      <c r="FA137" s="409"/>
      <c r="FB137" s="409"/>
      <c r="FC137" s="409"/>
      <c r="FD137" s="409"/>
      <c r="FE137" s="409"/>
      <c r="FF137" s="409"/>
      <c r="FG137" s="409"/>
      <c r="FH137" s="409"/>
      <c r="FI137" s="409"/>
      <c r="FJ137" s="409"/>
      <c r="FK137" s="409"/>
      <c r="FL137" s="409"/>
      <c r="FM137" s="409"/>
      <c r="FN137" s="409"/>
      <c r="FO137" s="409"/>
      <c r="FP137" s="409"/>
      <c r="FQ137" s="409"/>
      <c r="FR137" s="409"/>
      <c r="FS137" s="409"/>
      <c r="FT137" s="409"/>
      <c r="FU137" s="409"/>
      <c r="FV137" s="409"/>
      <c r="FW137" s="409"/>
      <c r="FX137" s="409"/>
      <c r="FY137" s="409"/>
      <c r="FZ137" s="409"/>
      <c r="GA137" s="409"/>
      <c r="GB137" s="409"/>
      <c r="GC137" s="409"/>
      <c r="GD137" s="409"/>
      <c r="GE137" s="409"/>
      <c r="GF137" s="409"/>
      <c r="GG137" s="409"/>
      <c r="GH137" s="409"/>
      <c r="GI137" s="409"/>
      <c r="GJ137" s="409"/>
      <c r="GK137" s="409"/>
      <c r="GL137" s="409"/>
      <c r="GM137" s="409"/>
      <c r="GN137" s="409"/>
      <c r="GO137" s="409"/>
      <c r="GP137" s="409"/>
      <c r="GQ137" s="409"/>
      <c r="GR137" s="409"/>
      <c r="GS137" s="409"/>
      <c r="GT137" s="409"/>
      <c r="GU137" s="409"/>
      <c r="GV137" s="409"/>
      <c r="GW137" s="409"/>
      <c r="GX137" s="409"/>
      <c r="GY137" s="409"/>
      <c r="GZ137" s="409"/>
      <c r="HA137" s="409"/>
      <c r="HB137" s="409"/>
      <c r="HC137" s="409"/>
      <c r="HD137" s="409"/>
      <c r="HE137" s="409"/>
      <c r="HF137" s="409"/>
      <c r="HG137" s="409"/>
      <c r="HH137" s="409"/>
      <c r="HI137" s="409"/>
      <c r="HJ137" s="409"/>
      <c r="HK137" s="409"/>
      <c r="HL137" s="409"/>
      <c r="HM137" s="409"/>
      <c r="HN137" s="409"/>
      <c r="HO137" s="409"/>
      <c r="HP137" s="409"/>
      <c r="HQ137" s="409"/>
      <c r="HR137" s="409"/>
      <c r="HS137" s="409"/>
      <c r="HT137" s="409"/>
      <c r="HU137" s="409"/>
      <c r="HV137" s="409"/>
      <c r="HW137" s="409"/>
      <c r="HX137" s="409"/>
      <c r="HY137" s="409"/>
      <c r="HZ137" s="409"/>
      <c r="IA137" s="409"/>
      <c r="IB137" s="409"/>
      <c r="IC137" s="409"/>
      <c r="ID137" s="409"/>
      <c r="IE137" s="409"/>
      <c r="IF137" s="409"/>
      <c r="IG137" s="409"/>
      <c r="IH137" s="409"/>
      <c r="II137" s="409"/>
      <c r="IJ137" s="409"/>
      <c r="IK137" s="409"/>
      <c r="IL137" s="409"/>
      <c r="IM137" s="409"/>
      <c r="IN137" s="409"/>
      <c r="IO137" s="409"/>
      <c r="IP137" s="409"/>
      <c r="IQ137" s="409"/>
      <c r="IR137" s="409"/>
      <c r="IS137" s="409"/>
      <c r="IT137" s="409"/>
      <c r="IU137" s="409"/>
      <c r="IV137" s="409"/>
      <c r="IW137" s="409"/>
      <c r="IX137" s="409"/>
      <c r="IY137" s="409"/>
      <c r="IZ137" s="409"/>
      <c r="JA137" s="409"/>
      <c r="JB137" s="409"/>
      <c r="JC137" s="409"/>
      <c r="JD137" s="409"/>
      <c r="JE137" s="409"/>
      <c r="JF137" s="409"/>
      <c r="JG137" s="409"/>
      <c r="JH137" s="409"/>
      <c r="JI137" s="409"/>
      <c r="JJ137" s="409"/>
      <c r="JK137" s="409"/>
      <c r="JL137" s="409"/>
      <c r="JM137" s="409"/>
      <c r="JN137" s="409"/>
      <c r="JO137" s="409"/>
      <c r="JP137" s="409"/>
      <c r="JQ137" s="409"/>
      <c r="JR137" s="409"/>
      <c r="JS137" s="409"/>
      <c r="JT137" s="409"/>
      <c r="JU137" s="409"/>
      <c r="JV137" s="409"/>
      <c r="JW137" s="409"/>
      <c r="JX137" s="409"/>
      <c r="JY137" s="409"/>
      <c r="JZ137" s="409"/>
      <c r="KA137" s="409"/>
      <c r="KB137" s="409"/>
      <c r="KC137" s="409"/>
      <c r="KD137" s="409"/>
      <c r="KE137" s="409"/>
      <c r="KF137" s="409"/>
      <c r="KG137" s="409"/>
      <c r="KH137" s="409"/>
      <c r="KI137" s="409"/>
      <c r="KJ137" s="409"/>
      <c r="KK137" s="409"/>
      <c r="KL137" s="409"/>
      <c r="KM137" s="409"/>
      <c r="KN137" s="409"/>
      <c r="KO137" s="409"/>
      <c r="KP137" s="409"/>
      <c r="KQ137" s="409"/>
      <c r="KR137" s="409"/>
      <c r="KS137" s="409"/>
      <c r="KT137" s="409"/>
      <c r="KU137" s="409"/>
      <c r="KV137" s="409"/>
      <c r="KW137" s="409"/>
      <c r="KX137" s="409"/>
      <c r="KY137" s="409"/>
      <c r="KZ137" s="409"/>
      <c r="LA137" s="409"/>
      <c r="LB137" s="409"/>
      <c r="LC137" s="409"/>
      <c r="LD137" s="409"/>
      <c r="LE137" s="409"/>
      <c r="LF137" s="409"/>
      <c r="LG137" s="409"/>
      <c r="LH137" s="409"/>
      <c r="LI137" s="409"/>
      <c r="LJ137" s="409"/>
      <c r="LK137" s="409"/>
      <c r="LL137" s="409"/>
      <c r="LM137" s="409"/>
      <c r="LN137" s="409"/>
      <c r="LO137" s="409"/>
      <c r="LP137" s="409"/>
      <c r="LQ137" s="409"/>
      <c r="LR137" s="409"/>
      <c r="LS137" s="409"/>
      <c r="LT137" s="409"/>
      <c r="LU137" s="409"/>
      <c r="LV137" s="409"/>
      <c r="LW137" s="409"/>
      <c r="LX137" s="409"/>
      <c r="LY137" s="409"/>
      <c r="LZ137" s="409"/>
      <c r="MA137" s="409"/>
      <c r="MB137" s="409"/>
      <c r="MC137" s="409"/>
      <c r="MD137" s="409"/>
      <c r="ME137" s="409"/>
      <c r="MF137" s="409"/>
      <c r="MG137" s="409"/>
      <c r="MH137" s="409"/>
      <c r="MI137" s="409"/>
      <c r="MJ137" s="409"/>
      <c r="MK137" s="409"/>
      <c r="ML137" s="409"/>
      <c r="MM137" s="409"/>
      <c r="MN137" s="409"/>
      <c r="MO137" s="409"/>
      <c r="MP137" s="409"/>
      <c r="MQ137" s="409"/>
      <c r="MR137" s="409"/>
      <c r="MS137" s="409"/>
      <c r="MT137" s="409"/>
      <c r="MU137" s="409"/>
      <c r="MV137" s="409"/>
      <c r="MW137" s="409"/>
      <c r="MX137" s="409"/>
      <c r="MY137" s="409"/>
      <c r="MZ137" s="409"/>
      <c r="NA137" s="409"/>
      <c r="NB137" s="409"/>
      <c r="NC137" s="409"/>
      <c r="ND137" s="409"/>
      <c r="NE137" s="409"/>
      <c r="NF137" s="409"/>
      <c r="NG137" s="409"/>
      <c r="NH137" s="409"/>
      <c r="NI137" s="409"/>
      <c r="NJ137" s="409"/>
      <c r="NK137" s="409"/>
      <c r="NL137" s="409"/>
      <c r="NM137" s="409"/>
      <c r="NN137" s="409"/>
      <c r="NO137" s="409"/>
      <c r="NP137" s="409"/>
      <c r="NQ137" s="409"/>
      <c r="NR137" s="409"/>
      <c r="NS137" s="409"/>
      <c r="NT137" s="409"/>
      <c r="NU137" s="409"/>
      <c r="NV137" s="409"/>
      <c r="NW137" s="409"/>
      <c r="NX137" s="409"/>
      <c r="NY137" s="409"/>
      <c r="NZ137" s="409"/>
      <c r="OA137" s="409"/>
      <c r="OB137" s="409"/>
      <c r="OC137" s="409"/>
      <c r="OD137" s="409"/>
      <c r="OE137" s="409"/>
      <c r="OF137" s="409"/>
      <c r="OG137" s="409"/>
      <c r="OH137" s="409"/>
      <c r="OI137" s="409"/>
      <c r="OJ137" s="409"/>
      <c r="OK137" s="409"/>
      <c r="OL137" s="409"/>
      <c r="OM137" s="409"/>
      <c r="ON137" s="409"/>
      <c r="OO137" s="409"/>
      <c r="OP137" s="409"/>
      <c r="OQ137" s="409"/>
      <c r="OR137" s="409"/>
      <c r="OS137" s="409"/>
      <c r="OT137" s="409"/>
      <c r="OU137" s="409"/>
      <c r="OV137" s="409"/>
      <c r="OW137" s="409"/>
      <c r="OX137" s="409"/>
      <c r="OY137" s="409"/>
      <c r="OZ137" s="409"/>
      <c r="PA137" s="409"/>
      <c r="PB137" s="409"/>
      <c r="PC137" s="409"/>
      <c r="PD137" s="409"/>
      <c r="PE137" s="409"/>
      <c r="PF137" s="409"/>
      <c r="PG137" s="409"/>
      <c r="PH137" s="409"/>
      <c r="PI137" s="409"/>
      <c r="PJ137" s="409"/>
      <c r="PK137" s="409"/>
      <c r="PL137" s="409"/>
      <c r="PM137" s="409"/>
      <c r="PN137" s="409"/>
      <c r="PO137" s="409"/>
      <c r="PP137" s="409"/>
      <c r="PQ137" s="409"/>
      <c r="PR137" s="409"/>
      <c r="PS137" s="409"/>
      <c r="PT137" s="409"/>
      <c r="PU137" s="409"/>
      <c r="PV137" s="409"/>
      <c r="PW137" s="409"/>
      <c r="PX137" s="409"/>
      <c r="PY137" s="409"/>
      <c r="PZ137" s="409"/>
      <c r="QA137" s="409"/>
      <c r="QB137" s="409"/>
      <c r="QC137" s="409"/>
      <c r="QD137" s="409"/>
      <c r="QE137" s="409"/>
      <c r="QF137" s="409"/>
      <c r="QG137" s="409"/>
      <c r="QH137" s="409"/>
      <c r="QI137" s="409"/>
      <c r="QJ137" s="409"/>
      <c r="QK137" s="409"/>
      <c r="QL137" s="409"/>
      <c r="QM137" s="409"/>
      <c r="QN137" s="409"/>
      <c r="QO137" s="409"/>
      <c r="QP137" s="409"/>
      <c r="QQ137" s="409"/>
      <c r="QR137" s="409"/>
      <c r="QS137" s="409"/>
      <c r="QT137" s="409"/>
      <c r="QU137" s="409"/>
      <c r="QV137" s="409"/>
      <c r="QW137" s="409"/>
      <c r="QX137" s="409"/>
      <c r="QY137" s="409"/>
      <c r="QZ137" s="409"/>
      <c r="RA137" s="409"/>
      <c r="RB137" s="409"/>
      <c r="RC137" s="409"/>
      <c r="RD137" s="409"/>
      <c r="RE137" s="409"/>
      <c r="RF137" s="409"/>
      <c r="RG137" s="409"/>
      <c r="RH137" s="409"/>
      <c r="RI137" s="409"/>
      <c r="RJ137" s="409"/>
      <c r="RK137" s="409"/>
      <c r="RL137" s="409"/>
      <c r="RM137" s="409"/>
      <c r="RN137" s="409"/>
      <c r="RO137" s="409"/>
      <c r="RP137" s="409"/>
      <c r="RQ137" s="409"/>
      <c r="RR137" s="409"/>
      <c r="RS137" s="409"/>
      <c r="RT137" s="409"/>
      <c r="RU137" s="409"/>
      <c r="RV137" s="409"/>
      <c r="RW137" s="409"/>
      <c r="RX137" s="409"/>
      <c r="RY137" s="409"/>
      <c r="RZ137" s="409"/>
      <c r="SA137" s="409"/>
      <c r="SB137" s="409"/>
      <c r="SC137" s="409"/>
      <c r="SD137" s="409"/>
      <c r="SE137" s="409"/>
      <c r="SF137" s="409"/>
      <c r="SG137" s="409"/>
      <c r="SH137" s="409"/>
      <c r="SI137" s="409"/>
      <c r="SJ137" s="409"/>
      <c r="SK137" s="409"/>
      <c r="SL137" s="409"/>
      <c r="SM137" s="409"/>
      <c r="SN137" s="409"/>
      <c r="SO137" s="409"/>
      <c r="SP137" s="409"/>
      <c r="SQ137" s="409"/>
      <c r="SR137" s="409"/>
      <c r="SS137" s="409"/>
      <c r="ST137" s="409"/>
      <c r="SU137" s="409"/>
      <c r="SV137" s="409"/>
      <c r="SW137" s="409"/>
      <c r="SX137" s="409"/>
      <c r="SY137" s="409"/>
      <c r="SZ137" s="409"/>
      <c r="TA137" s="409"/>
      <c r="TB137" s="409"/>
      <c r="TC137" s="409"/>
      <c r="TD137" s="409"/>
      <c r="TE137" s="409"/>
      <c r="TF137" s="409"/>
      <c r="TG137" s="409"/>
      <c r="TH137" s="409"/>
      <c r="TI137" s="409"/>
      <c r="TJ137" s="409"/>
      <c r="TK137" s="409"/>
      <c r="TL137" s="409"/>
      <c r="TM137" s="409"/>
      <c r="TN137" s="409"/>
      <c r="TO137" s="409"/>
      <c r="TP137" s="409"/>
      <c r="TQ137" s="409"/>
      <c r="TR137" s="409"/>
      <c r="TS137" s="409"/>
      <c r="TT137" s="409"/>
      <c r="TU137" s="409"/>
      <c r="TV137" s="409"/>
      <c r="TW137" s="409"/>
      <c r="TX137" s="409"/>
      <c r="TY137" s="409"/>
      <c r="TZ137" s="409"/>
      <c r="UA137" s="409"/>
      <c r="UB137" s="409"/>
      <c r="UC137" s="409"/>
      <c r="UD137" s="409"/>
      <c r="UE137" s="409"/>
      <c r="UF137" s="409"/>
      <c r="UG137" s="409"/>
      <c r="UH137" s="409"/>
      <c r="UI137" s="409"/>
      <c r="UJ137" s="409"/>
      <c r="UK137" s="409"/>
      <c r="UL137" s="409"/>
      <c r="UM137" s="409"/>
      <c r="UN137" s="409"/>
      <c r="UO137" s="409"/>
      <c r="UP137" s="409"/>
      <c r="UQ137" s="409"/>
      <c r="UR137" s="409"/>
      <c r="US137" s="409"/>
      <c r="UT137" s="409"/>
      <c r="UU137" s="409"/>
      <c r="UV137" s="409"/>
      <c r="UW137" s="409"/>
      <c r="UX137" s="409"/>
      <c r="UY137" s="409"/>
      <c r="UZ137" s="409"/>
      <c r="VA137" s="409"/>
      <c r="VB137" s="409"/>
      <c r="VC137" s="409"/>
      <c r="VD137" s="409"/>
      <c r="VE137" s="409"/>
      <c r="VF137" s="409"/>
      <c r="VG137" s="409"/>
      <c r="VH137" s="409"/>
      <c r="VI137" s="409"/>
      <c r="VJ137" s="409"/>
      <c r="VK137" s="409"/>
      <c r="VL137" s="409"/>
      <c r="VM137" s="409"/>
      <c r="VN137" s="409"/>
      <c r="VO137" s="409"/>
      <c r="VP137" s="409"/>
      <c r="VQ137" s="409"/>
      <c r="VR137" s="409"/>
      <c r="VS137" s="409"/>
      <c r="VT137" s="409"/>
      <c r="VU137" s="409"/>
      <c r="VV137" s="409"/>
      <c r="VW137" s="409"/>
      <c r="VX137" s="409"/>
      <c r="VY137" s="409"/>
      <c r="VZ137" s="409"/>
      <c r="WA137" s="409"/>
      <c r="WB137" s="409"/>
      <c r="WC137" s="409"/>
      <c r="WD137" s="409"/>
      <c r="WE137" s="409"/>
      <c r="WF137" s="409"/>
      <c r="WG137" s="409"/>
      <c r="WH137" s="409"/>
      <c r="WI137" s="409"/>
      <c r="WJ137" s="409"/>
      <c r="WK137" s="409"/>
      <c r="WL137" s="409"/>
      <c r="WM137" s="409"/>
      <c r="WN137" s="409"/>
      <c r="WO137" s="409"/>
      <c r="WP137" s="409"/>
      <c r="WQ137" s="409"/>
      <c r="WR137" s="409"/>
      <c r="WS137" s="409"/>
      <c r="WT137" s="409"/>
      <c r="WU137" s="409"/>
      <c r="WV137" s="409"/>
      <c r="WW137" s="409"/>
      <c r="WX137" s="409"/>
      <c r="WY137" s="409"/>
      <c r="WZ137" s="409"/>
      <c r="XA137" s="409"/>
      <c r="XB137" s="409"/>
      <c r="XC137" s="409"/>
      <c r="XD137" s="409"/>
      <c r="XE137" s="409"/>
      <c r="XF137" s="409"/>
      <c r="XG137" s="409"/>
      <c r="XH137" s="409"/>
      <c r="XI137" s="409"/>
      <c r="XJ137" s="409"/>
      <c r="XK137" s="409"/>
      <c r="XL137" s="409"/>
      <c r="XM137" s="409"/>
      <c r="XN137" s="409"/>
      <c r="XO137" s="409"/>
      <c r="XP137" s="409"/>
      <c r="XQ137" s="409"/>
      <c r="XR137" s="409"/>
      <c r="XS137" s="409"/>
      <c r="XT137" s="409"/>
      <c r="XU137" s="409"/>
      <c r="XV137" s="409"/>
      <c r="XW137" s="409"/>
      <c r="XX137" s="409"/>
      <c r="XY137" s="409"/>
      <c r="XZ137" s="409"/>
      <c r="YA137" s="409"/>
      <c r="YB137" s="409"/>
      <c r="YC137" s="409"/>
      <c r="YD137" s="409"/>
      <c r="YE137" s="409"/>
      <c r="YF137" s="409"/>
      <c r="YG137" s="409"/>
      <c r="YH137" s="409"/>
      <c r="YI137" s="409"/>
      <c r="YJ137" s="409"/>
      <c r="YK137" s="409"/>
      <c r="YL137" s="409"/>
      <c r="YM137" s="409"/>
      <c r="YN137" s="409"/>
      <c r="YO137" s="409"/>
      <c r="YP137" s="409"/>
      <c r="YQ137" s="409"/>
      <c r="YR137" s="409"/>
      <c r="YS137" s="409"/>
      <c r="YT137" s="409"/>
      <c r="YU137" s="409"/>
      <c r="YV137" s="409"/>
      <c r="YW137" s="409"/>
      <c r="YX137" s="409"/>
      <c r="YY137" s="409"/>
      <c r="YZ137" s="409"/>
      <c r="ZA137" s="409"/>
      <c r="ZB137" s="409"/>
      <c r="ZC137" s="409"/>
      <c r="ZD137" s="409"/>
      <c r="ZE137" s="409"/>
      <c r="ZF137" s="409"/>
      <c r="ZG137" s="409"/>
      <c r="ZH137" s="409"/>
      <c r="ZI137" s="409"/>
      <c r="ZJ137" s="409"/>
      <c r="ZK137" s="409"/>
      <c r="ZL137" s="409"/>
      <c r="ZM137" s="409"/>
      <c r="ZN137" s="409"/>
      <c r="ZO137" s="409"/>
      <c r="ZP137" s="409"/>
      <c r="ZQ137" s="409"/>
      <c r="ZR137" s="409"/>
      <c r="ZS137" s="409"/>
      <c r="ZT137" s="409"/>
      <c r="ZU137" s="409"/>
      <c r="ZV137" s="409"/>
      <c r="ZW137" s="409"/>
      <c r="ZX137" s="409"/>
      <c r="ZY137" s="409"/>
      <c r="ZZ137" s="409"/>
      <c r="AAA137" s="409"/>
      <c r="AAB137" s="409"/>
      <c r="AAC137" s="409"/>
      <c r="AAD137" s="409"/>
      <c r="AAE137" s="409"/>
      <c r="AAF137" s="409"/>
      <c r="AAG137" s="409"/>
      <c r="AAH137" s="409"/>
      <c r="AAI137" s="409"/>
      <c r="AAJ137" s="409"/>
      <c r="AAK137" s="409"/>
      <c r="AAL137" s="409"/>
      <c r="AAM137" s="409"/>
      <c r="AAN137" s="409"/>
      <c r="AAO137" s="409"/>
      <c r="AAP137" s="409"/>
      <c r="AAQ137" s="409"/>
      <c r="AAR137" s="409"/>
      <c r="AAS137" s="409"/>
      <c r="AAT137" s="409"/>
      <c r="AAU137" s="409"/>
      <c r="AAV137" s="409"/>
      <c r="AAW137" s="409"/>
      <c r="AAX137" s="409"/>
      <c r="AAY137" s="409"/>
      <c r="AAZ137" s="409"/>
      <c r="ABA137" s="409"/>
      <c r="ABB137" s="409"/>
      <c r="ABC137" s="409"/>
      <c r="ABD137" s="409"/>
      <c r="ABE137" s="409"/>
      <c r="ABF137" s="409"/>
      <c r="ABG137" s="409"/>
      <c r="ABH137" s="409"/>
      <c r="ABI137" s="409"/>
      <c r="ABJ137" s="409"/>
      <c r="ABK137" s="409"/>
      <c r="ABL137" s="409"/>
      <c r="ABM137" s="409"/>
      <c r="ABN137" s="409"/>
      <c r="ABO137" s="409"/>
      <c r="ABP137" s="409"/>
      <c r="ABQ137" s="409"/>
      <c r="ABR137" s="409"/>
      <c r="ABS137" s="409"/>
      <c r="ABT137" s="409"/>
      <c r="ABU137" s="409"/>
      <c r="ABV137" s="409"/>
      <c r="ABW137" s="409"/>
      <c r="ABX137" s="409"/>
      <c r="ABY137" s="409"/>
      <c r="ABZ137" s="409"/>
      <c r="ACA137" s="409"/>
      <c r="ACB137" s="409"/>
      <c r="ACC137" s="409"/>
      <c r="ACD137" s="409"/>
      <c r="ACE137" s="409"/>
      <c r="ACF137" s="409"/>
      <c r="ACG137" s="409"/>
      <c r="ACH137" s="409"/>
      <c r="ACI137" s="409"/>
      <c r="ACJ137" s="409"/>
      <c r="ACK137" s="409"/>
      <c r="ACL137" s="409"/>
      <c r="ACM137" s="409"/>
      <c r="ACN137" s="409"/>
      <c r="ACO137" s="409"/>
      <c r="ACP137" s="409"/>
      <c r="ACQ137" s="409"/>
      <c r="ACR137" s="409"/>
      <c r="ACS137" s="409"/>
      <c r="ACT137" s="409"/>
      <c r="ACU137" s="409"/>
      <c r="ACV137" s="409"/>
      <c r="ACW137" s="409"/>
      <c r="ACX137" s="409"/>
      <c r="ACY137" s="409"/>
      <c r="ACZ137" s="409"/>
      <c r="ADA137" s="409"/>
      <c r="ADB137" s="409"/>
      <c r="ADC137" s="409"/>
      <c r="ADD137" s="409"/>
      <c r="ADE137" s="409"/>
      <c r="ADF137" s="409"/>
      <c r="ADG137" s="409"/>
      <c r="ADH137" s="409"/>
      <c r="ADI137" s="409"/>
      <c r="ADJ137" s="409"/>
      <c r="ADK137" s="409"/>
      <c r="ADL137" s="409"/>
      <c r="ADM137" s="409"/>
      <c r="ADN137" s="409"/>
      <c r="ADO137" s="409"/>
      <c r="ADP137" s="409"/>
      <c r="ADQ137" s="409"/>
      <c r="ADR137" s="409"/>
      <c r="ADS137" s="409"/>
      <c r="ADT137" s="409"/>
      <c r="ADU137" s="409"/>
      <c r="ADV137" s="409"/>
      <c r="ADW137" s="409"/>
      <c r="ADX137" s="409"/>
      <c r="ADY137" s="409"/>
      <c r="ADZ137" s="409"/>
      <c r="AEA137" s="409"/>
      <c r="AEB137" s="409"/>
      <c r="AEC137" s="409"/>
      <c r="AED137" s="409"/>
      <c r="AEE137" s="409"/>
      <c r="AEF137" s="409"/>
      <c r="AEG137" s="409"/>
      <c r="AEH137" s="409"/>
      <c r="AEI137" s="409"/>
      <c r="AEJ137" s="409"/>
      <c r="AEK137" s="409"/>
      <c r="AEL137" s="409"/>
      <c r="AEM137" s="409"/>
      <c r="AEN137" s="409"/>
      <c r="AEO137" s="409"/>
      <c r="AEP137" s="409"/>
      <c r="AEQ137" s="409"/>
      <c r="AER137" s="409"/>
      <c r="AES137" s="409"/>
      <c r="AET137" s="409"/>
      <c r="AEU137" s="409"/>
      <c r="AEV137" s="409"/>
      <c r="AEW137" s="409"/>
      <c r="AEX137" s="409"/>
      <c r="AEY137" s="409"/>
      <c r="AEZ137" s="409"/>
      <c r="AFA137" s="409"/>
      <c r="AFB137" s="409"/>
      <c r="AFC137" s="409"/>
      <c r="AFD137" s="409"/>
      <c r="AFE137" s="409"/>
      <c r="AFF137" s="409"/>
      <c r="AFG137" s="409"/>
      <c r="AFH137" s="409"/>
      <c r="AFI137" s="409"/>
      <c r="AFJ137" s="409"/>
      <c r="AFK137" s="409"/>
      <c r="AFL137" s="409"/>
      <c r="AFM137" s="409"/>
      <c r="AFN137" s="409"/>
      <c r="AFO137" s="409"/>
      <c r="AFP137" s="409"/>
      <c r="AFQ137" s="409"/>
      <c r="AFR137" s="409"/>
      <c r="AFS137" s="409"/>
      <c r="AFT137" s="409"/>
      <c r="AFU137" s="409"/>
      <c r="AFV137" s="409"/>
      <c r="AFW137" s="409"/>
      <c r="AFX137" s="409"/>
      <c r="AFY137" s="409"/>
      <c r="AFZ137" s="409"/>
      <c r="AGA137" s="409"/>
      <c r="AGB137" s="409"/>
      <c r="AGC137" s="409"/>
      <c r="AGD137" s="409"/>
      <c r="AGE137" s="409"/>
      <c r="AGF137" s="409"/>
      <c r="AGG137" s="409"/>
      <c r="AGH137" s="409"/>
      <c r="AGI137" s="409"/>
      <c r="AGJ137" s="409"/>
      <c r="AGK137" s="409"/>
      <c r="AGL137" s="409"/>
      <c r="AGM137" s="409"/>
      <c r="AGN137" s="409"/>
      <c r="AGO137" s="409"/>
      <c r="AGP137" s="409"/>
      <c r="AGQ137" s="409"/>
      <c r="AGR137" s="409"/>
      <c r="AGS137" s="409"/>
      <c r="AGT137" s="409"/>
      <c r="AGU137" s="409"/>
      <c r="AGV137" s="409"/>
      <c r="AGW137" s="409"/>
      <c r="AGX137" s="409"/>
      <c r="AGY137" s="409"/>
      <c r="AGZ137" s="409"/>
      <c r="AHA137" s="409"/>
      <c r="AHB137" s="409"/>
      <c r="AHC137" s="409"/>
      <c r="AHD137" s="409"/>
      <c r="AHE137" s="409"/>
      <c r="AHF137" s="409"/>
      <c r="AHG137" s="409"/>
      <c r="AHH137" s="409"/>
      <c r="AHI137" s="409"/>
      <c r="AHJ137" s="409"/>
      <c r="AHK137" s="409"/>
      <c r="AHL137" s="409"/>
      <c r="AHM137" s="409"/>
      <c r="AHN137" s="409"/>
      <c r="AHO137" s="409"/>
      <c r="AHP137" s="409"/>
      <c r="AHQ137" s="409"/>
      <c r="AHR137" s="409"/>
      <c r="AHS137" s="409"/>
      <c r="AHT137" s="409"/>
      <c r="AHU137" s="409"/>
      <c r="AHV137" s="409"/>
      <c r="AHW137" s="409"/>
      <c r="AHX137" s="409"/>
      <c r="AHY137" s="409"/>
      <c r="AHZ137" s="409"/>
      <c r="AIA137" s="409"/>
      <c r="AIB137" s="409"/>
      <c r="AIC137" s="409"/>
      <c r="AID137" s="409"/>
      <c r="AIE137" s="409"/>
      <c r="AIF137" s="409"/>
      <c r="AIG137" s="409"/>
      <c r="AIH137" s="409"/>
      <c r="AII137" s="409"/>
      <c r="AIJ137" s="409"/>
      <c r="AIK137" s="409"/>
      <c r="AIL137" s="409"/>
      <c r="AIM137" s="409"/>
      <c r="AIN137" s="409"/>
      <c r="AIO137" s="409"/>
      <c r="AIP137" s="409"/>
      <c r="AIQ137" s="409"/>
      <c r="AIR137" s="409"/>
      <c r="AIS137" s="409"/>
      <c r="AIT137" s="409"/>
      <c r="AIU137" s="409"/>
      <c r="AIV137" s="409"/>
      <c r="AIW137" s="409"/>
      <c r="AIX137" s="409"/>
      <c r="AIY137" s="409"/>
      <c r="AIZ137" s="409"/>
      <c r="AJA137" s="409"/>
      <c r="AJB137" s="409"/>
      <c r="AJC137" s="409"/>
      <c r="AJD137" s="409"/>
      <c r="AJE137" s="409"/>
      <c r="AJF137" s="409"/>
      <c r="AJG137" s="409"/>
      <c r="AJH137" s="409"/>
      <c r="AJI137" s="409"/>
      <c r="AJJ137" s="409"/>
      <c r="AJK137" s="409"/>
      <c r="AJL137" s="409"/>
      <c r="AJM137" s="409"/>
      <c r="AJN137" s="409"/>
      <c r="AJO137" s="409"/>
      <c r="AJP137" s="409"/>
      <c r="AJQ137" s="409"/>
      <c r="AJR137" s="409"/>
      <c r="AJS137" s="409"/>
      <c r="AJT137" s="409"/>
      <c r="AJU137" s="409"/>
      <c r="AJV137" s="409"/>
      <c r="AJW137" s="409"/>
      <c r="AJX137" s="409"/>
      <c r="AJY137" s="409"/>
      <c r="AJZ137" s="409"/>
      <c r="AKA137" s="409"/>
      <c r="AKB137" s="409"/>
      <c r="AKC137" s="409"/>
      <c r="AKD137" s="409"/>
      <c r="AKE137" s="409"/>
      <c r="AKF137" s="409"/>
      <c r="AKG137" s="409"/>
      <c r="AKH137" s="409"/>
      <c r="AKI137" s="409"/>
      <c r="AKJ137" s="409"/>
      <c r="AKK137" s="409"/>
      <c r="AKL137" s="409"/>
      <c r="AKM137" s="409"/>
      <c r="AKN137" s="409"/>
      <c r="AKO137" s="409"/>
      <c r="AKP137" s="409"/>
      <c r="AKQ137" s="409"/>
      <c r="AKR137" s="409"/>
      <c r="AKS137" s="409"/>
      <c r="AKT137" s="409"/>
      <c r="AKU137" s="409"/>
      <c r="AKV137" s="409"/>
      <c r="AKW137" s="409"/>
      <c r="AKX137" s="409"/>
      <c r="AKY137" s="409"/>
      <c r="AKZ137" s="409"/>
      <c r="ALA137" s="409"/>
      <c r="ALB137" s="409"/>
      <c r="ALC137" s="409"/>
      <c r="ALD137" s="409"/>
      <c r="ALE137" s="409"/>
      <c r="ALF137" s="409"/>
      <c r="ALG137" s="409"/>
      <c r="ALH137" s="409"/>
      <c r="ALI137" s="409"/>
      <c r="ALJ137" s="409"/>
      <c r="ALK137" s="409"/>
      <c r="ALL137" s="409"/>
      <c r="ALM137" s="409"/>
      <c r="ALN137" s="409"/>
      <c r="ALO137" s="409"/>
      <c r="ALP137" s="409"/>
      <c r="ALQ137" s="409"/>
      <c r="ALR137" s="409"/>
      <c r="ALS137" s="409"/>
      <c r="ALT137" s="409"/>
      <c r="ALU137" s="409"/>
      <c r="ALV137" s="409"/>
      <c r="ALW137" s="409"/>
      <c r="ALX137" s="409"/>
      <c r="ALY137" s="409"/>
      <c r="ALZ137" s="409"/>
      <c r="AMA137" s="409"/>
      <c r="AMB137" s="409"/>
      <c r="AMC137" s="409"/>
      <c r="AMD137" s="409"/>
      <c r="AME137" s="409"/>
      <c r="AMF137" s="409"/>
      <c r="AMG137" s="409"/>
      <c r="AMH137" s="409"/>
      <c r="AMI137" s="409"/>
      <c r="AMJ137" s="409"/>
      <c r="AMK137" s="409"/>
      <c r="AML137" s="409"/>
      <c r="AMM137" s="409"/>
      <c r="AMN137" s="409"/>
      <c r="AMO137" s="409"/>
      <c r="AMP137" s="409"/>
      <c r="AMQ137" s="409"/>
      <c r="AMR137" s="409"/>
      <c r="AMS137" s="409"/>
      <c r="AMT137" s="409"/>
      <c r="AMU137" s="409"/>
      <c r="AMV137" s="409"/>
      <c r="AMW137" s="409"/>
      <c r="AMX137" s="409"/>
      <c r="AMY137" s="409"/>
      <c r="AMZ137" s="409"/>
      <c r="ANA137" s="409"/>
      <c r="ANB137" s="409"/>
      <c r="ANC137" s="409"/>
      <c r="AND137" s="409"/>
      <c r="ANE137" s="409"/>
      <c r="ANF137" s="409"/>
      <c r="ANG137" s="409"/>
      <c r="ANH137" s="409"/>
      <c r="ANI137" s="409"/>
      <c r="ANJ137" s="409"/>
      <c r="ANK137" s="409"/>
      <c r="ANL137" s="409"/>
      <c r="ANM137" s="409"/>
      <c r="ANN137" s="409"/>
      <c r="ANO137" s="409"/>
      <c r="ANP137" s="409"/>
      <c r="ANQ137" s="409"/>
      <c r="ANR137" s="409"/>
      <c r="ANS137" s="409"/>
      <c r="ANT137" s="409"/>
      <c r="ANU137" s="409"/>
      <c r="ANV137" s="409"/>
      <c r="ANW137" s="409"/>
      <c r="ANX137" s="409"/>
      <c r="ANY137" s="409"/>
      <c r="ANZ137" s="409"/>
      <c r="AOA137" s="409"/>
      <c r="AOB137" s="409"/>
      <c r="AOC137" s="409"/>
      <c r="AOD137" s="409"/>
      <c r="AOE137" s="409"/>
      <c r="AOF137" s="409"/>
      <c r="AOG137" s="409"/>
      <c r="AOH137" s="409"/>
      <c r="AOI137" s="409"/>
      <c r="AOJ137" s="409"/>
      <c r="AOK137" s="409"/>
      <c r="AOL137" s="409"/>
      <c r="AOM137" s="409"/>
      <c r="AON137" s="409"/>
      <c r="AOO137" s="409"/>
      <c r="AOP137" s="409"/>
      <c r="AOQ137" s="409"/>
      <c r="AOR137" s="409"/>
      <c r="AOS137" s="409"/>
      <c r="AOT137" s="409"/>
      <c r="AOU137" s="409"/>
      <c r="AOV137" s="409"/>
      <c r="AOW137" s="409"/>
      <c r="AOX137" s="409"/>
      <c r="AOY137" s="409"/>
      <c r="AOZ137" s="409"/>
      <c r="APA137" s="409"/>
      <c r="APB137" s="409"/>
      <c r="APC137" s="409"/>
      <c r="APD137" s="409"/>
      <c r="APE137" s="409"/>
      <c r="APF137" s="409"/>
      <c r="APG137" s="409"/>
      <c r="APH137" s="409"/>
      <c r="API137" s="409"/>
      <c r="APJ137" s="409"/>
      <c r="APK137" s="409"/>
      <c r="APL137" s="409"/>
      <c r="APM137" s="409"/>
      <c r="APN137" s="409"/>
      <c r="APO137" s="409"/>
      <c r="APP137" s="409"/>
      <c r="APQ137" s="409"/>
      <c r="APR137" s="409"/>
      <c r="APS137" s="409"/>
      <c r="APT137" s="409"/>
      <c r="APU137" s="409"/>
      <c r="APV137" s="409"/>
      <c r="APW137" s="409"/>
      <c r="APX137" s="409"/>
      <c r="APY137" s="409"/>
      <c r="APZ137" s="409"/>
      <c r="AQA137" s="409"/>
      <c r="AQB137" s="409"/>
      <c r="AQC137" s="409"/>
      <c r="AQD137" s="409"/>
      <c r="AQE137" s="409"/>
      <c r="AQF137" s="409"/>
      <c r="AQG137" s="409"/>
      <c r="AQH137" s="409"/>
      <c r="AQI137" s="409"/>
      <c r="AQJ137" s="409"/>
      <c r="AQK137" s="409"/>
      <c r="AQL137" s="409"/>
      <c r="AQM137" s="409"/>
      <c r="AQN137" s="409"/>
      <c r="AQO137" s="409"/>
      <c r="AQP137" s="409"/>
      <c r="AQQ137" s="409"/>
      <c r="AQR137" s="409"/>
      <c r="AQS137" s="409"/>
      <c r="AQT137" s="409"/>
      <c r="AQU137" s="409"/>
      <c r="AQV137" s="409"/>
      <c r="AQW137" s="409"/>
      <c r="AQX137" s="409"/>
      <c r="AQY137" s="409"/>
      <c r="AQZ137" s="409"/>
      <c r="ARA137" s="409"/>
      <c r="ARB137" s="409"/>
      <c r="ARC137" s="409"/>
      <c r="ARD137" s="409"/>
      <c r="ARE137" s="409"/>
      <c r="ARF137" s="409"/>
      <c r="ARG137" s="409"/>
      <c r="ARH137" s="409"/>
      <c r="ARI137" s="409"/>
      <c r="ARJ137" s="409"/>
      <c r="ARK137" s="409"/>
      <c r="ARL137" s="409"/>
      <c r="ARM137" s="409"/>
      <c r="ARN137" s="409"/>
      <c r="ARO137" s="409"/>
      <c r="ARP137" s="409"/>
      <c r="ARQ137" s="409"/>
      <c r="ARR137" s="409"/>
      <c r="ARS137" s="409"/>
      <c r="ART137" s="409"/>
      <c r="ARU137" s="409"/>
      <c r="ARV137" s="409"/>
      <c r="ARW137" s="409"/>
      <c r="ARX137" s="409"/>
      <c r="ARY137" s="409"/>
      <c r="ARZ137" s="409"/>
      <c r="ASA137" s="409"/>
      <c r="ASB137" s="409"/>
      <c r="ASC137" s="409"/>
      <c r="ASD137" s="409"/>
      <c r="ASE137" s="409"/>
      <c r="ASF137" s="409"/>
      <c r="ASG137" s="409"/>
      <c r="ASH137" s="409"/>
      <c r="ASI137" s="409"/>
      <c r="ASJ137" s="409"/>
      <c r="ASK137" s="409"/>
      <c r="ASL137" s="409"/>
      <c r="ASM137" s="409"/>
      <c r="ASN137" s="409"/>
      <c r="ASO137" s="409"/>
      <c r="ASP137" s="409"/>
      <c r="ASQ137" s="409"/>
      <c r="ASR137" s="409"/>
      <c r="ASS137" s="409"/>
      <c r="AST137" s="409"/>
      <c r="ASU137" s="409"/>
      <c r="ASV137" s="409"/>
      <c r="ASW137" s="409"/>
      <c r="ASX137" s="409"/>
      <c r="ASY137" s="409"/>
      <c r="ASZ137" s="409"/>
      <c r="ATA137" s="409"/>
      <c r="ATB137" s="409"/>
      <c r="ATC137" s="409"/>
      <c r="ATD137" s="409"/>
      <c r="ATE137" s="409"/>
      <c r="ATF137" s="409"/>
      <c r="ATG137" s="409"/>
      <c r="ATH137" s="409"/>
      <c r="ATI137" s="409"/>
      <c r="ATJ137" s="409"/>
      <c r="ATK137" s="409"/>
      <c r="ATL137" s="409"/>
      <c r="ATM137" s="409"/>
      <c r="ATN137" s="409"/>
      <c r="ATO137" s="409"/>
      <c r="ATP137" s="409"/>
      <c r="ATQ137" s="409"/>
      <c r="ATR137" s="409"/>
      <c r="ATS137" s="409"/>
      <c r="ATT137" s="409"/>
      <c r="ATU137" s="409"/>
      <c r="ATV137" s="409"/>
      <c r="ATW137" s="409"/>
      <c r="ATX137" s="409"/>
      <c r="ATY137" s="409"/>
      <c r="ATZ137" s="409"/>
      <c r="AUA137" s="409"/>
      <c r="AUB137" s="409"/>
      <c r="AUC137" s="409"/>
      <c r="AUD137" s="409"/>
      <c r="AUE137" s="409"/>
      <c r="AUF137" s="409"/>
      <c r="AUG137" s="409"/>
      <c r="AUH137" s="409"/>
      <c r="AUI137" s="409"/>
      <c r="AUJ137" s="409"/>
      <c r="AUK137" s="409"/>
      <c r="AUL137" s="409"/>
      <c r="AUM137" s="409"/>
      <c r="AUN137" s="409"/>
      <c r="AUO137" s="409"/>
      <c r="AUP137" s="409"/>
      <c r="AUQ137" s="409"/>
      <c r="AUR137" s="409"/>
      <c r="AUS137" s="409"/>
      <c r="AUT137" s="409"/>
      <c r="AUU137" s="409"/>
      <c r="AUV137" s="409"/>
      <c r="AUW137" s="409"/>
      <c r="AUX137" s="409"/>
      <c r="AUY137" s="409"/>
      <c r="AUZ137" s="409"/>
      <c r="AVA137" s="409"/>
      <c r="AVB137" s="409"/>
      <c r="AVC137" s="409"/>
      <c r="AVD137" s="409"/>
      <c r="AVE137" s="409"/>
      <c r="AVF137" s="409"/>
      <c r="AVG137" s="409"/>
      <c r="AVH137" s="409"/>
      <c r="AVI137" s="409"/>
      <c r="AVJ137" s="409"/>
      <c r="AVK137" s="409"/>
      <c r="AVL137" s="409"/>
      <c r="AVM137" s="409"/>
      <c r="AVN137" s="409"/>
      <c r="AVO137" s="409"/>
      <c r="AVP137" s="409"/>
      <c r="AVQ137" s="409"/>
      <c r="AVR137" s="409"/>
      <c r="AVS137" s="409"/>
      <c r="AVT137" s="409"/>
      <c r="AVU137" s="409"/>
      <c r="AVV137" s="409"/>
      <c r="AVW137" s="409"/>
      <c r="AVX137" s="409"/>
      <c r="AVY137" s="409"/>
      <c r="AVZ137" s="409"/>
      <c r="AWA137" s="409"/>
      <c r="AWB137" s="409"/>
      <c r="AWC137" s="409"/>
      <c r="AWD137" s="409"/>
      <c r="AWE137" s="409"/>
      <c r="AWF137" s="409"/>
      <c r="AWG137" s="409"/>
      <c r="AWH137" s="409"/>
      <c r="AWI137" s="409"/>
      <c r="AWJ137" s="409"/>
      <c r="AWK137" s="409"/>
      <c r="AWL137" s="409"/>
      <c r="AWM137" s="409"/>
      <c r="AWN137" s="409"/>
      <c r="AWO137" s="409"/>
      <c r="AWP137" s="409"/>
      <c r="AWQ137" s="409"/>
      <c r="AWR137" s="409"/>
      <c r="AWS137" s="409"/>
      <c r="AWT137" s="409"/>
      <c r="AWU137" s="409"/>
      <c r="AWV137" s="409"/>
      <c r="AWW137" s="409"/>
      <c r="AWX137" s="409"/>
      <c r="AWY137" s="409"/>
      <c r="AWZ137" s="409"/>
      <c r="AXA137" s="409"/>
      <c r="AXB137" s="409"/>
      <c r="AXC137" s="409"/>
      <c r="AXD137" s="409"/>
      <c r="AXE137" s="409"/>
      <c r="AXF137" s="409"/>
      <c r="AXG137" s="409"/>
      <c r="AXH137" s="409"/>
      <c r="AXI137" s="409"/>
      <c r="AXJ137" s="409"/>
      <c r="AXK137" s="409"/>
      <c r="AXL137" s="409"/>
      <c r="AXM137" s="409"/>
      <c r="AXN137" s="409"/>
      <c r="AXO137" s="409"/>
      <c r="AXP137" s="409"/>
      <c r="AXQ137" s="409"/>
      <c r="AXR137" s="409"/>
      <c r="AXS137" s="409"/>
      <c r="AXT137" s="409"/>
      <c r="AXU137" s="409"/>
      <c r="AXV137" s="409"/>
      <c r="AXW137" s="409"/>
      <c r="AXX137" s="409"/>
      <c r="AXY137" s="409"/>
      <c r="AXZ137" s="409"/>
      <c r="AYA137" s="409"/>
      <c r="AYB137" s="409"/>
      <c r="AYC137" s="409"/>
      <c r="AYD137" s="409"/>
      <c r="AYE137" s="409"/>
      <c r="AYF137" s="409"/>
      <c r="AYG137" s="409"/>
      <c r="AYH137" s="409"/>
      <c r="AYI137" s="409"/>
      <c r="AYJ137" s="409"/>
      <c r="AYK137" s="409"/>
      <c r="AYL137" s="409"/>
      <c r="AYM137" s="409"/>
      <c r="AYN137" s="409"/>
      <c r="AYO137" s="409"/>
      <c r="AYP137" s="409"/>
      <c r="AYQ137" s="409"/>
      <c r="AYR137" s="409"/>
      <c r="AYS137" s="409"/>
      <c r="AYT137" s="409"/>
      <c r="AYU137" s="409"/>
      <c r="AYV137" s="409"/>
      <c r="AYW137" s="409"/>
      <c r="AYX137" s="409"/>
      <c r="AYY137" s="409"/>
      <c r="AYZ137" s="409"/>
      <c r="AZA137" s="409"/>
      <c r="AZB137" s="409"/>
      <c r="AZC137" s="409"/>
      <c r="AZD137" s="409"/>
      <c r="AZE137" s="409"/>
      <c r="AZF137" s="409"/>
      <c r="AZG137" s="409"/>
      <c r="AZH137" s="409"/>
      <c r="AZI137" s="409"/>
      <c r="AZJ137" s="409"/>
      <c r="AZK137" s="409"/>
      <c r="AZL137" s="409"/>
      <c r="AZM137" s="409"/>
      <c r="AZN137" s="409"/>
      <c r="AZO137" s="409"/>
      <c r="AZP137" s="409"/>
      <c r="AZQ137" s="409"/>
      <c r="AZR137" s="409"/>
      <c r="AZS137" s="409"/>
      <c r="AZT137" s="409"/>
      <c r="AZU137" s="409"/>
      <c r="AZV137" s="409"/>
      <c r="AZW137" s="409"/>
      <c r="AZX137" s="409"/>
      <c r="AZY137" s="409"/>
      <c r="AZZ137" s="409"/>
      <c r="BAA137" s="409"/>
      <c r="BAB137" s="409"/>
      <c r="BAC137" s="409"/>
      <c r="BAD137" s="409"/>
      <c r="BAE137" s="409"/>
      <c r="BAF137" s="409"/>
      <c r="BAG137" s="409"/>
      <c r="BAH137" s="409"/>
      <c r="BAI137" s="409"/>
      <c r="BAJ137" s="409"/>
      <c r="BAK137" s="409"/>
      <c r="BAL137" s="409"/>
      <c r="BAM137" s="409"/>
      <c r="BAN137" s="409"/>
      <c r="BAO137" s="409"/>
      <c r="BAP137" s="409"/>
      <c r="BAQ137" s="409"/>
      <c r="BAR137" s="409"/>
      <c r="BAS137" s="409"/>
      <c r="BAT137" s="409"/>
      <c r="BAU137" s="409"/>
      <c r="BAV137" s="409"/>
      <c r="BAW137" s="409"/>
      <c r="BAX137" s="409"/>
      <c r="BAY137" s="409"/>
      <c r="BAZ137" s="409"/>
      <c r="BBA137" s="409"/>
      <c r="BBB137" s="409"/>
      <c r="BBC137" s="409"/>
      <c r="BBD137" s="409"/>
      <c r="BBE137" s="409"/>
      <c r="BBF137" s="409"/>
      <c r="BBG137" s="409"/>
      <c r="BBH137" s="409"/>
      <c r="BBI137" s="409"/>
      <c r="BBJ137" s="409"/>
      <c r="BBK137" s="409"/>
      <c r="BBL137" s="409"/>
      <c r="BBM137" s="409"/>
      <c r="BBN137" s="409"/>
      <c r="BBO137" s="409"/>
      <c r="BBP137" s="409"/>
      <c r="BBQ137" s="409"/>
      <c r="BBR137" s="409"/>
      <c r="BBS137" s="409"/>
      <c r="BBT137" s="409"/>
      <c r="BBU137" s="409"/>
      <c r="BBV137" s="409"/>
      <c r="BBW137" s="409"/>
      <c r="BBX137" s="409"/>
      <c r="BBY137" s="409"/>
      <c r="BBZ137" s="409"/>
      <c r="BCA137" s="409"/>
      <c r="BCB137" s="409"/>
      <c r="BCC137" s="409"/>
      <c r="BCD137" s="409"/>
      <c r="BCE137" s="409"/>
      <c r="BCF137" s="409"/>
      <c r="BCG137" s="409"/>
      <c r="BCH137" s="409"/>
      <c r="BCI137" s="409"/>
      <c r="BCJ137" s="409"/>
      <c r="BCK137" s="409"/>
      <c r="BCL137" s="409"/>
      <c r="BCM137" s="409"/>
      <c r="BCN137" s="409"/>
      <c r="BCO137" s="409"/>
      <c r="BCP137" s="409"/>
      <c r="BCQ137" s="409"/>
      <c r="BCR137" s="409"/>
      <c r="BCS137" s="409"/>
      <c r="BCT137" s="409"/>
      <c r="BCU137" s="409"/>
      <c r="BCV137" s="409"/>
      <c r="BCW137" s="409"/>
      <c r="BCX137" s="409"/>
      <c r="BCY137" s="409"/>
      <c r="BCZ137" s="409"/>
      <c r="BDA137" s="409"/>
      <c r="BDB137" s="409"/>
      <c r="BDC137" s="409"/>
      <c r="BDD137" s="409"/>
      <c r="BDE137" s="409"/>
      <c r="BDF137" s="409"/>
      <c r="BDG137" s="409"/>
      <c r="BDH137" s="409"/>
      <c r="BDI137" s="409"/>
      <c r="BDJ137" s="409"/>
      <c r="BDK137" s="409"/>
      <c r="BDL137" s="409"/>
      <c r="BDM137" s="409"/>
      <c r="BDN137" s="409"/>
      <c r="BDO137" s="409"/>
      <c r="BDP137" s="409"/>
      <c r="BDQ137" s="409"/>
      <c r="BDR137" s="409"/>
      <c r="BDS137" s="409"/>
      <c r="BDT137" s="409"/>
      <c r="BDU137" s="409"/>
      <c r="BDV137" s="409"/>
      <c r="BDW137" s="409"/>
      <c r="BDX137" s="409"/>
      <c r="BDY137" s="409"/>
      <c r="BDZ137" s="409"/>
      <c r="BEA137" s="409"/>
      <c r="BEB137" s="409"/>
      <c r="BEC137" s="409"/>
      <c r="BED137" s="409"/>
      <c r="BEE137" s="409"/>
      <c r="BEF137" s="409"/>
      <c r="BEG137" s="409"/>
      <c r="BEH137" s="409"/>
      <c r="BEI137" s="409"/>
      <c r="BEJ137" s="409"/>
      <c r="BEK137" s="409"/>
      <c r="BEL137" s="409"/>
      <c r="BEM137" s="409"/>
      <c r="BEN137" s="409"/>
      <c r="BEO137" s="409"/>
      <c r="BEP137" s="409"/>
      <c r="BEQ137" s="409"/>
      <c r="BER137" s="409"/>
      <c r="BES137" s="409"/>
      <c r="BET137" s="409"/>
      <c r="BEU137" s="409"/>
      <c r="BEV137" s="409"/>
      <c r="BEW137" s="409"/>
      <c r="BEX137" s="409"/>
      <c r="BEY137" s="409"/>
      <c r="BEZ137" s="409"/>
      <c r="BFA137" s="409"/>
      <c r="BFB137" s="409"/>
      <c r="BFC137" s="409"/>
      <c r="BFD137" s="409"/>
      <c r="BFE137" s="409"/>
      <c r="BFF137" s="409"/>
      <c r="BFG137" s="409"/>
      <c r="BFH137" s="409"/>
      <c r="BFI137" s="409"/>
      <c r="BFJ137" s="409"/>
      <c r="BFK137" s="409"/>
      <c r="BFL137" s="409"/>
      <c r="BFM137" s="409"/>
      <c r="BFN137" s="409"/>
      <c r="BFO137" s="409"/>
      <c r="BFP137" s="409"/>
      <c r="BFQ137" s="409"/>
      <c r="BFR137" s="409"/>
      <c r="BFS137" s="409"/>
      <c r="BFT137" s="409"/>
      <c r="BFU137" s="409"/>
      <c r="BFV137" s="409"/>
      <c r="BFW137" s="409"/>
      <c r="BFX137" s="409"/>
      <c r="BFY137" s="409"/>
      <c r="BFZ137" s="409"/>
      <c r="BGA137" s="409"/>
      <c r="BGB137" s="409"/>
      <c r="BGC137" s="409"/>
      <c r="BGD137" s="409"/>
      <c r="BGE137" s="409"/>
      <c r="BGF137" s="409"/>
      <c r="BGG137" s="409"/>
      <c r="BGH137" s="409"/>
      <c r="BGI137" s="409"/>
      <c r="BGJ137" s="409"/>
      <c r="BGK137" s="409"/>
      <c r="BGL137" s="409"/>
      <c r="BGM137" s="409"/>
      <c r="BGN137" s="409"/>
      <c r="BGO137" s="409"/>
      <c r="BGP137" s="409"/>
      <c r="BGQ137" s="409"/>
      <c r="BGR137" s="409"/>
      <c r="BGS137" s="409"/>
      <c r="BGT137" s="409"/>
      <c r="BGU137" s="409"/>
      <c r="BGV137" s="409"/>
      <c r="BGW137" s="409"/>
      <c r="BGX137" s="409"/>
      <c r="BGY137" s="409"/>
      <c r="BGZ137" s="409"/>
      <c r="BHA137" s="409"/>
      <c r="BHB137" s="409"/>
      <c r="BHC137" s="409"/>
      <c r="BHD137" s="409"/>
      <c r="BHE137" s="409"/>
      <c r="BHF137" s="409"/>
      <c r="BHG137" s="409"/>
      <c r="BHH137" s="409"/>
      <c r="BHI137" s="409"/>
      <c r="BHJ137" s="409"/>
      <c r="BHK137" s="409"/>
      <c r="BHL137" s="409"/>
      <c r="BHM137" s="409"/>
      <c r="BHN137" s="409"/>
      <c r="BHO137" s="409"/>
      <c r="BHP137" s="409"/>
      <c r="BHQ137" s="409"/>
      <c r="BHR137" s="409"/>
      <c r="BHS137" s="409"/>
      <c r="BHT137" s="409"/>
      <c r="BHU137" s="409"/>
      <c r="BHV137" s="409"/>
      <c r="BHW137" s="409"/>
      <c r="BHX137" s="409"/>
      <c r="BHY137" s="409"/>
      <c r="BHZ137" s="409"/>
      <c r="BIA137" s="409"/>
      <c r="BIB137" s="409"/>
      <c r="BIC137" s="409"/>
      <c r="BID137" s="409"/>
      <c r="BIE137" s="409"/>
      <c r="BIF137" s="409"/>
      <c r="BIG137" s="409"/>
      <c r="BIH137" s="409"/>
      <c r="BII137" s="409"/>
      <c r="BIJ137" s="409"/>
      <c r="BIK137" s="409"/>
      <c r="BIL137" s="409"/>
      <c r="BIM137" s="409"/>
      <c r="BIN137" s="409"/>
      <c r="BIO137" s="409"/>
      <c r="BIP137" s="409"/>
      <c r="BIQ137" s="409"/>
      <c r="BIR137" s="409"/>
      <c r="BIS137" s="409"/>
      <c r="BIT137" s="409"/>
      <c r="BIU137" s="409"/>
      <c r="BIV137" s="409"/>
      <c r="BIW137" s="409"/>
      <c r="BIX137" s="409"/>
      <c r="BIY137" s="409"/>
      <c r="BIZ137" s="409"/>
      <c r="BJA137" s="409"/>
      <c r="BJB137" s="409"/>
      <c r="BJC137" s="409"/>
      <c r="BJD137" s="409"/>
      <c r="BJE137" s="409"/>
      <c r="BJF137" s="409"/>
      <c r="BJG137" s="409"/>
      <c r="BJH137" s="409"/>
      <c r="BJI137" s="409"/>
      <c r="BJJ137" s="409"/>
      <c r="BJK137" s="409"/>
      <c r="BJL137" s="409"/>
      <c r="BJM137" s="409"/>
      <c r="BJN137" s="409"/>
      <c r="BJO137" s="409"/>
      <c r="BJP137" s="409"/>
      <c r="BJQ137" s="409"/>
      <c r="BJR137" s="409"/>
      <c r="BJS137" s="409"/>
      <c r="BJT137" s="409"/>
      <c r="BJU137" s="409"/>
      <c r="BJV137" s="409"/>
      <c r="BJW137" s="409"/>
      <c r="BJX137" s="409"/>
      <c r="BJY137" s="409"/>
      <c r="BJZ137" s="409"/>
      <c r="BKA137" s="409"/>
      <c r="BKB137" s="409"/>
      <c r="BKC137" s="409"/>
      <c r="BKD137" s="409"/>
      <c r="BKE137" s="409"/>
      <c r="BKF137" s="409"/>
      <c r="BKG137" s="409"/>
      <c r="BKH137" s="409"/>
      <c r="BKI137" s="409"/>
      <c r="BKJ137" s="409"/>
      <c r="BKK137" s="409"/>
      <c r="BKL137" s="409"/>
      <c r="BKM137" s="409"/>
      <c r="BKN137" s="409"/>
      <c r="BKO137" s="409"/>
      <c r="BKP137" s="409"/>
      <c r="BKQ137" s="409"/>
      <c r="BKR137" s="409"/>
      <c r="BKS137" s="409"/>
      <c r="BKT137" s="409"/>
      <c r="BKU137" s="409"/>
      <c r="BKV137" s="409"/>
      <c r="BKW137" s="409"/>
      <c r="BKX137" s="409"/>
      <c r="BKY137" s="409"/>
      <c r="BKZ137" s="409"/>
      <c r="BLA137" s="409"/>
      <c r="BLB137" s="409"/>
      <c r="BLC137" s="409"/>
      <c r="BLD137" s="409"/>
      <c r="BLE137" s="409"/>
      <c r="BLF137" s="409"/>
      <c r="BLG137" s="409"/>
      <c r="BLH137" s="409"/>
      <c r="BLI137" s="409"/>
      <c r="BLJ137" s="409"/>
      <c r="BLK137" s="409"/>
      <c r="BLL137" s="409"/>
      <c r="BLM137" s="409"/>
      <c r="BLN137" s="409"/>
      <c r="BLO137" s="409"/>
      <c r="BLP137" s="409"/>
      <c r="BLQ137" s="409"/>
      <c r="BLR137" s="409"/>
      <c r="BLS137" s="409"/>
      <c r="BLT137" s="409"/>
      <c r="BLU137" s="409"/>
      <c r="BLV137" s="409"/>
      <c r="BLW137" s="409"/>
      <c r="BLX137" s="409"/>
      <c r="BLY137" s="409"/>
      <c r="BLZ137" s="409"/>
      <c r="BMA137" s="409"/>
      <c r="BMB137" s="409"/>
      <c r="BMC137" s="409"/>
      <c r="BMD137" s="409"/>
      <c r="BME137" s="409"/>
      <c r="BMF137" s="409"/>
      <c r="BMG137" s="409"/>
      <c r="BMH137" s="409"/>
      <c r="BMI137" s="409"/>
      <c r="BMJ137" s="409"/>
      <c r="BMK137" s="409"/>
      <c r="BML137" s="409"/>
      <c r="BMM137" s="409"/>
      <c r="BMN137" s="409"/>
      <c r="BMO137" s="409"/>
      <c r="BMP137" s="409"/>
      <c r="BMQ137" s="409"/>
      <c r="BMR137" s="409"/>
      <c r="BMS137" s="409"/>
      <c r="BMT137" s="409"/>
      <c r="BMU137" s="409"/>
      <c r="BMV137" s="409"/>
      <c r="BMW137" s="409"/>
      <c r="BMX137" s="409"/>
      <c r="BMY137" s="409"/>
      <c r="BMZ137" s="409"/>
      <c r="BNA137" s="409"/>
      <c r="BNB137" s="409"/>
      <c r="BNC137" s="409"/>
      <c r="BND137" s="409"/>
      <c r="BNE137" s="409"/>
      <c r="BNF137" s="409"/>
      <c r="BNG137" s="409"/>
      <c r="BNH137" s="409"/>
      <c r="BNI137" s="409"/>
      <c r="BNJ137" s="409"/>
      <c r="BNK137" s="409"/>
      <c r="BNL137" s="409"/>
      <c r="BNM137" s="409"/>
      <c r="BNN137" s="409"/>
      <c r="BNO137" s="409"/>
      <c r="BNP137" s="409"/>
      <c r="BNQ137" s="409"/>
      <c r="BNR137" s="409"/>
      <c r="BNS137" s="409"/>
      <c r="BNT137" s="409"/>
      <c r="BNU137" s="409"/>
      <c r="BNV137" s="409"/>
      <c r="BNW137" s="409"/>
      <c r="BNX137" s="409"/>
      <c r="BNY137" s="409"/>
      <c r="BNZ137" s="409"/>
      <c r="BOA137" s="409"/>
      <c r="BOB137" s="409"/>
      <c r="BOC137" s="409"/>
      <c r="BOD137" s="409"/>
      <c r="BOE137" s="409"/>
      <c r="BOF137" s="409"/>
      <c r="BOG137" s="409"/>
      <c r="BOH137" s="409"/>
      <c r="BOI137" s="409"/>
      <c r="BOJ137" s="409"/>
      <c r="BOK137" s="409"/>
      <c r="BOL137" s="409"/>
      <c r="BOM137" s="409"/>
      <c r="BON137" s="409"/>
      <c r="BOO137" s="409"/>
      <c r="BOP137" s="409"/>
      <c r="BOQ137" s="409"/>
      <c r="BOR137" s="409"/>
      <c r="BOS137" s="409"/>
      <c r="BOT137" s="409"/>
      <c r="BOU137" s="409"/>
      <c r="BOV137" s="409"/>
      <c r="BOW137" s="409"/>
      <c r="BOX137" s="409"/>
      <c r="BOY137" s="409"/>
      <c r="BOZ137" s="409"/>
      <c r="BPA137" s="409"/>
      <c r="BPB137" s="409"/>
      <c r="BPC137" s="409"/>
      <c r="BPD137" s="409"/>
      <c r="BPE137" s="409"/>
      <c r="BPF137" s="409"/>
      <c r="BPG137" s="409"/>
      <c r="BPH137" s="409"/>
      <c r="BPI137" s="409"/>
      <c r="BPJ137" s="409"/>
      <c r="BPK137" s="409"/>
      <c r="BPL137" s="409"/>
      <c r="BPM137" s="409"/>
      <c r="BPN137" s="409"/>
      <c r="BPO137" s="409"/>
      <c r="BPP137" s="409"/>
      <c r="BPQ137" s="409"/>
      <c r="BPR137" s="409"/>
      <c r="BPS137" s="409"/>
      <c r="BPT137" s="409"/>
      <c r="BPU137" s="409"/>
      <c r="BPV137" s="409"/>
      <c r="BPW137" s="409"/>
      <c r="BPX137" s="409"/>
      <c r="BPY137" s="409"/>
      <c r="BPZ137" s="409"/>
      <c r="BQA137" s="409"/>
      <c r="BQB137" s="409"/>
      <c r="BQC137" s="409"/>
      <c r="BQD137" s="409"/>
      <c r="BQE137" s="409"/>
      <c r="BQF137" s="409"/>
      <c r="BQG137" s="409"/>
      <c r="BQH137" s="409"/>
      <c r="BQI137" s="409"/>
      <c r="BQJ137" s="409"/>
      <c r="BQK137" s="409"/>
      <c r="BQL137" s="409"/>
      <c r="BQM137" s="409"/>
      <c r="BQN137" s="409"/>
      <c r="BQO137" s="409"/>
      <c r="BQP137" s="409"/>
      <c r="BQQ137" s="409"/>
      <c r="BQR137" s="409"/>
      <c r="BQS137" s="409"/>
      <c r="BQT137" s="409"/>
      <c r="BQU137" s="409"/>
      <c r="BQV137" s="409"/>
      <c r="BQW137" s="409"/>
      <c r="BQX137" s="409"/>
      <c r="BQY137" s="409"/>
      <c r="BQZ137" s="409"/>
      <c r="BRA137" s="409"/>
      <c r="BRB137" s="409"/>
      <c r="BRC137" s="409"/>
      <c r="BRD137" s="409"/>
      <c r="BRE137" s="409"/>
      <c r="BRF137" s="409"/>
      <c r="BRG137" s="409"/>
      <c r="BRH137" s="409"/>
      <c r="BRI137" s="409"/>
      <c r="BRJ137" s="409"/>
      <c r="BRK137" s="409"/>
      <c r="BRL137" s="409"/>
      <c r="BRM137" s="409"/>
      <c r="BRN137" s="409"/>
      <c r="BRO137" s="409"/>
      <c r="BRP137" s="409"/>
      <c r="BRQ137" s="409"/>
      <c r="BRR137" s="409"/>
      <c r="BRS137" s="409"/>
      <c r="BRT137" s="409"/>
      <c r="BRU137" s="409"/>
      <c r="BRV137" s="409"/>
      <c r="BRW137" s="409"/>
      <c r="BRX137" s="409"/>
      <c r="BRY137" s="409"/>
      <c r="BRZ137" s="409"/>
      <c r="BSA137" s="409"/>
      <c r="BSB137" s="409"/>
      <c r="BSC137" s="409"/>
      <c r="BSD137" s="409"/>
      <c r="BSE137" s="409"/>
      <c r="BSF137" s="409"/>
      <c r="BSG137" s="409"/>
      <c r="BSH137" s="409"/>
      <c r="BSI137" s="409"/>
      <c r="BSJ137" s="409"/>
      <c r="BSK137" s="409"/>
      <c r="BSL137" s="409"/>
      <c r="BSM137" s="409"/>
      <c r="BSN137" s="409"/>
      <c r="BSO137" s="409"/>
      <c r="BSP137" s="409"/>
      <c r="BSQ137" s="409"/>
      <c r="BSR137" s="409"/>
      <c r="BSS137" s="409"/>
      <c r="BST137" s="409"/>
      <c r="BSU137" s="409"/>
      <c r="BSV137" s="409"/>
      <c r="BSW137" s="409"/>
      <c r="BSX137" s="409"/>
      <c r="BSY137" s="409"/>
      <c r="BSZ137" s="409"/>
      <c r="BTA137" s="409"/>
      <c r="BTB137" s="409"/>
      <c r="BTC137" s="409"/>
      <c r="BTD137" s="409"/>
      <c r="BTE137" s="409"/>
      <c r="BTF137" s="409"/>
      <c r="BTG137" s="409"/>
      <c r="BTH137" s="409"/>
      <c r="BTI137" s="409"/>
      <c r="BTJ137" s="409"/>
      <c r="BTK137" s="409"/>
      <c r="BTL137" s="409"/>
      <c r="BTM137" s="409"/>
      <c r="BTN137" s="409"/>
      <c r="BTO137" s="409"/>
      <c r="BTP137" s="409"/>
      <c r="BTQ137" s="409"/>
      <c r="BTR137" s="409"/>
      <c r="BTS137" s="409"/>
      <c r="BTT137" s="409"/>
      <c r="BTU137" s="409"/>
      <c r="BTV137" s="409"/>
      <c r="BTW137" s="409"/>
      <c r="BTX137" s="409"/>
      <c r="BTY137" s="409"/>
      <c r="BTZ137" s="409"/>
      <c r="BUA137" s="409"/>
      <c r="BUB137" s="409"/>
      <c r="BUC137" s="409"/>
      <c r="BUD137" s="409"/>
      <c r="BUE137" s="409"/>
      <c r="BUF137" s="409"/>
      <c r="BUG137" s="409"/>
      <c r="BUH137" s="409"/>
      <c r="BUI137" s="409"/>
      <c r="BUJ137" s="409"/>
      <c r="BUK137" s="409"/>
      <c r="BUL137" s="409"/>
      <c r="BUM137" s="409"/>
      <c r="BUN137" s="409"/>
      <c r="BUO137" s="409"/>
      <c r="BUP137" s="409"/>
      <c r="BUQ137" s="409"/>
      <c r="BUR137" s="409"/>
      <c r="BUS137" s="409"/>
      <c r="BUT137" s="409"/>
      <c r="BUU137" s="409"/>
      <c r="BUV137" s="409"/>
      <c r="BUW137" s="409"/>
      <c r="BUX137" s="409"/>
      <c r="BUY137" s="409"/>
      <c r="BUZ137" s="409"/>
      <c r="BVA137" s="409"/>
      <c r="BVB137" s="409"/>
      <c r="BVC137" s="409"/>
      <c r="BVD137" s="409"/>
      <c r="BVE137" s="409"/>
      <c r="BVF137" s="409"/>
      <c r="BVG137" s="409"/>
      <c r="BVH137" s="409"/>
      <c r="BVI137" s="409"/>
      <c r="BVJ137" s="409"/>
      <c r="BVK137" s="409"/>
      <c r="BVL137" s="409"/>
      <c r="BVM137" s="409"/>
      <c r="BVN137" s="409"/>
      <c r="BVO137" s="409"/>
      <c r="BVP137" s="409"/>
      <c r="BVQ137" s="409"/>
      <c r="BVR137" s="409"/>
      <c r="BVS137" s="409"/>
      <c r="BVT137" s="409"/>
      <c r="BVU137" s="409"/>
      <c r="BVV137" s="409"/>
      <c r="BVW137" s="409"/>
      <c r="BVX137" s="409"/>
      <c r="BVY137" s="409"/>
      <c r="BVZ137" s="409"/>
      <c r="BWA137" s="409"/>
      <c r="BWB137" s="409"/>
      <c r="BWC137" s="409"/>
      <c r="BWD137" s="409"/>
      <c r="BWE137" s="409"/>
      <c r="BWF137" s="409"/>
      <c r="BWG137" s="409"/>
      <c r="BWH137" s="409"/>
      <c r="BWI137" s="409"/>
      <c r="BWJ137" s="409"/>
      <c r="BWK137" s="409"/>
      <c r="BWL137" s="409"/>
      <c r="BWM137" s="409"/>
      <c r="BWN137" s="409"/>
      <c r="BWO137" s="409"/>
      <c r="BWP137" s="409"/>
      <c r="BWQ137" s="409"/>
      <c r="BWR137" s="409"/>
      <c r="BWS137" s="409"/>
      <c r="BWT137" s="409"/>
      <c r="BWU137" s="409"/>
      <c r="BWV137" s="409"/>
      <c r="BWW137" s="409"/>
      <c r="BWX137" s="409"/>
      <c r="BWY137" s="409"/>
      <c r="BWZ137" s="409"/>
      <c r="BXA137" s="409"/>
      <c r="BXB137" s="409"/>
      <c r="BXC137" s="409"/>
      <c r="BXD137" s="409"/>
      <c r="BXE137" s="409"/>
      <c r="BXF137" s="409"/>
      <c r="BXG137" s="409"/>
      <c r="BXH137" s="409"/>
      <c r="BXI137" s="409"/>
      <c r="BXJ137" s="409"/>
      <c r="BXK137" s="409"/>
      <c r="BXL137" s="409"/>
      <c r="BXM137" s="409"/>
      <c r="BXN137" s="409"/>
      <c r="BXO137" s="409"/>
      <c r="BXP137" s="409"/>
      <c r="BXQ137" s="409"/>
      <c r="BXR137" s="409"/>
      <c r="BXS137" s="409"/>
      <c r="BXT137" s="409"/>
      <c r="BXU137" s="409"/>
      <c r="BXV137" s="409"/>
      <c r="BXW137" s="409"/>
      <c r="BXX137" s="409"/>
      <c r="BXY137" s="409"/>
      <c r="BXZ137" s="409"/>
      <c r="BYA137" s="409"/>
      <c r="BYB137" s="409"/>
      <c r="BYC137" s="409"/>
      <c r="BYD137" s="409"/>
      <c r="BYE137" s="409"/>
      <c r="BYF137" s="409"/>
      <c r="BYG137" s="409"/>
      <c r="BYH137" s="409"/>
      <c r="BYI137" s="409"/>
      <c r="BYJ137" s="409"/>
      <c r="BYK137" s="409"/>
      <c r="BYL137" s="409"/>
      <c r="BYM137" s="409"/>
      <c r="BYN137" s="409"/>
      <c r="BYO137" s="409"/>
      <c r="BYP137" s="409"/>
      <c r="BYQ137" s="409"/>
      <c r="BYR137" s="409"/>
      <c r="BYS137" s="409"/>
      <c r="BYT137" s="409"/>
      <c r="BYU137" s="409"/>
      <c r="BYV137" s="409"/>
      <c r="BYW137" s="409"/>
      <c r="BYX137" s="409"/>
      <c r="BYY137" s="409"/>
      <c r="BYZ137" s="409"/>
      <c r="BZA137" s="409"/>
      <c r="BZB137" s="409"/>
      <c r="BZC137" s="409"/>
      <c r="BZD137" s="409"/>
      <c r="BZE137" s="409"/>
      <c r="BZF137" s="409"/>
      <c r="BZG137" s="409"/>
      <c r="BZH137" s="409"/>
      <c r="BZI137" s="409"/>
      <c r="BZJ137" s="409"/>
      <c r="BZK137" s="409"/>
      <c r="BZL137" s="409"/>
      <c r="BZM137" s="409"/>
      <c r="BZN137" s="409"/>
      <c r="BZO137" s="409"/>
      <c r="BZP137" s="409"/>
      <c r="BZQ137" s="409"/>
      <c r="BZR137" s="409"/>
      <c r="BZS137" s="409"/>
      <c r="BZT137" s="409"/>
      <c r="BZU137" s="409"/>
      <c r="BZV137" s="409"/>
      <c r="BZW137" s="409"/>
      <c r="BZX137" s="409"/>
      <c r="BZY137" s="409"/>
      <c r="BZZ137" s="409"/>
      <c r="CAA137" s="409"/>
      <c r="CAB137" s="409"/>
      <c r="CAC137" s="409"/>
      <c r="CAD137" s="409"/>
      <c r="CAE137" s="409"/>
      <c r="CAF137" s="409"/>
      <c r="CAG137" s="409"/>
      <c r="CAH137" s="409"/>
      <c r="CAI137" s="409"/>
      <c r="CAJ137" s="409"/>
      <c r="CAK137" s="409"/>
      <c r="CAL137" s="409"/>
      <c r="CAM137" s="409"/>
      <c r="CAN137" s="409"/>
      <c r="CAO137" s="409"/>
      <c r="CAP137" s="409"/>
      <c r="CAQ137" s="409"/>
      <c r="CAR137" s="409"/>
      <c r="CAS137" s="409"/>
      <c r="CAT137" s="409"/>
      <c r="CAU137" s="409"/>
      <c r="CAV137" s="409"/>
      <c r="CAW137" s="409"/>
      <c r="CAX137" s="409"/>
      <c r="CAY137" s="409"/>
      <c r="CAZ137" s="409"/>
      <c r="CBA137" s="409"/>
      <c r="CBB137" s="409"/>
      <c r="CBC137" s="409"/>
      <c r="CBD137" s="409"/>
      <c r="CBE137" s="409"/>
      <c r="CBF137" s="409"/>
      <c r="CBG137" s="409"/>
      <c r="CBH137" s="409"/>
      <c r="CBI137" s="409"/>
      <c r="CBJ137" s="409"/>
      <c r="CBK137" s="409"/>
      <c r="CBL137" s="409"/>
      <c r="CBM137" s="409"/>
      <c r="CBN137" s="409"/>
      <c r="CBO137" s="409"/>
      <c r="CBP137" s="409"/>
      <c r="CBQ137" s="409"/>
      <c r="CBR137" s="409"/>
      <c r="CBS137" s="409"/>
      <c r="CBT137" s="409"/>
      <c r="CBU137" s="409"/>
      <c r="CBV137" s="409"/>
      <c r="CBW137" s="409"/>
      <c r="CBX137" s="409"/>
      <c r="CBY137" s="409"/>
      <c r="CBZ137" s="409"/>
      <c r="CCA137" s="409"/>
      <c r="CCB137" s="409"/>
      <c r="CCC137" s="409"/>
      <c r="CCD137" s="409"/>
      <c r="CCE137" s="409"/>
      <c r="CCF137" s="409"/>
      <c r="CCG137" s="409"/>
      <c r="CCH137" s="409"/>
      <c r="CCI137" s="409"/>
      <c r="CCJ137" s="409"/>
      <c r="CCK137" s="409"/>
      <c r="CCL137" s="409"/>
      <c r="CCM137" s="409"/>
      <c r="CCN137" s="409"/>
      <c r="CCO137" s="409"/>
      <c r="CCP137" s="409"/>
      <c r="CCQ137" s="409"/>
      <c r="CCR137" s="409"/>
      <c r="CCS137" s="409"/>
      <c r="CCT137" s="409"/>
      <c r="CCU137" s="409"/>
      <c r="CCV137" s="409"/>
      <c r="CCW137" s="409"/>
      <c r="CCX137" s="409"/>
      <c r="CCY137" s="409"/>
      <c r="CCZ137" s="409"/>
      <c r="CDA137" s="409"/>
      <c r="CDB137" s="409"/>
      <c r="CDC137" s="409"/>
      <c r="CDD137" s="409"/>
      <c r="CDE137" s="409"/>
      <c r="CDF137" s="409"/>
      <c r="CDG137" s="409"/>
      <c r="CDH137" s="409"/>
      <c r="CDI137" s="409"/>
      <c r="CDJ137" s="409"/>
      <c r="CDK137" s="409"/>
      <c r="CDL137" s="409"/>
      <c r="CDM137" s="409"/>
      <c r="CDN137" s="409"/>
      <c r="CDO137" s="409"/>
      <c r="CDP137" s="409"/>
      <c r="CDQ137" s="409"/>
      <c r="CDR137" s="409"/>
      <c r="CDS137" s="409"/>
      <c r="CDT137" s="409"/>
      <c r="CDU137" s="409"/>
      <c r="CDV137" s="409"/>
      <c r="CDW137" s="409"/>
      <c r="CDX137" s="409"/>
      <c r="CDY137" s="409"/>
      <c r="CDZ137" s="409"/>
      <c r="CEA137" s="409"/>
      <c r="CEB137" s="409"/>
      <c r="CEC137" s="409"/>
      <c r="CED137" s="409"/>
      <c r="CEE137" s="409"/>
      <c r="CEF137" s="409"/>
      <c r="CEG137" s="409"/>
      <c r="CEH137" s="409"/>
      <c r="CEI137" s="409"/>
      <c r="CEJ137" s="409"/>
      <c r="CEK137" s="409"/>
      <c r="CEL137" s="409"/>
      <c r="CEM137" s="409"/>
      <c r="CEN137" s="409"/>
      <c r="CEO137" s="409"/>
      <c r="CEP137" s="409"/>
      <c r="CEQ137" s="409"/>
      <c r="CER137" s="409"/>
      <c r="CES137" s="409"/>
      <c r="CET137" s="409"/>
      <c r="CEU137" s="409"/>
      <c r="CEV137" s="409"/>
      <c r="CEW137" s="409"/>
      <c r="CEX137" s="409"/>
      <c r="CEY137" s="409"/>
      <c r="CEZ137" s="409"/>
      <c r="CFA137" s="409"/>
      <c r="CFB137" s="409"/>
      <c r="CFC137" s="409"/>
      <c r="CFD137" s="409"/>
      <c r="CFE137" s="409"/>
      <c r="CFF137" s="409"/>
      <c r="CFG137" s="409"/>
      <c r="CFH137" s="409"/>
      <c r="CFI137" s="409"/>
      <c r="CFJ137" s="409"/>
      <c r="CFK137" s="409"/>
      <c r="CFL137" s="409"/>
      <c r="CFM137" s="409"/>
      <c r="CFN137" s="409"/>
      <c r="CFO137" s="409"/>
      <c r="CFP137" s="409"/>
      <c r="CFQ137" s="409"/>
      <c r="CFR137" s="409"/>
      <c r="CFS137" s="409"/>
      <c r="CFT137" s="409"/>
      <c r="CFU137" s="409"/>
      <c r="CFV137" s="409"/>
      <c r="CFW137" s="409"/>
      <c r="CFX137" s="409"/>
      <c r="CFY137" s="409"/>
      <c r="CFZ137" s="409"/>
      <c r="CGA137" s="409"/>
      <c r="CGB137" s="409"/>
      <c r="CGC137" s="409"/>
      <c r="CGD137" s="409"/>
      <c r="CGE137" s="409"/>
      <c r="CGF137" s="409"/>
      <c r="CGG137" s="409"/>
      <c r="CGH137" s="409"/>
      <c r="CGI137" s="409"/>
      <c r="CGJ137" s="409"/>
      <c r="CGK137" s="409"/>
      <c r="CGL137" s="409"/>
      <c r="CGM137" s="409"/>
      <c r="CGN137" s="409"/>
      <c r="CGO137" s="409"/>
      <c r="CGP137" s="409"/>
      <c r="CGQ137" s="409"/>
      <c r="CGR137" s="409"/>
      <c r="CGS137" s="409"/>
      <c r="CGT137" s="409"/>
      <c r="CGU137" s="409"/>
      <c r="CGV137" s="409"/>
      <c r="CGW137" s="409"/>
      <c r="CGX137" s="409"/>
      <c r="CGY137" s="409"/>
      <c r="CGZ137" s="409"/>
      <c r="CHA137" s="409"/>
      <c r="CHB137" s="409"/>
      <c r="CHC137" s="409"/>
      <c r="CHD137" s="409"/>
      <c r="CHE137" s="409"/>
      <c r="CHF137" s="409"/>
      <c r="CHG137" s="409"/>
      <c r="CHH137" s="409"/>
      <c r="CHI137" s="409"/>
      <c r="CHJ137" s="409"/>
      <c r="CHK137" s="409"/>
      <c r="CHL137" s="409"/>
      <c r="CHM137" s="409"/>
      <c r="CHN137" s="409"/>
      <c r="CHO137" s="409"/>
      <c r="CHP137" s="409"/>
      <c r="CHQ137" s="409"/>
      <c r="CHR137" s="409"/>
      <c r="CHS137" s="409"/>
      <c r="CHT137" s="409"/>
      <c r="CHU137" s="409"/>
      <c r="CHV137" s="409"/>
      <c r="CHW137" s="409"/>
      <c r="CHX137" s="409"/>
      <c r="CHY137" s="409"/>
      <c r="CHZ137" s="409"/>
      <c r="CIA137" s="409"/>
      <c r="CIB137" s="409"/>
      <c r="CIC137" s="409"/>
      <c r="CID137" s="409"/>
      <c r="CIE137" s="409"/>
      <c r="CIF137" s="409"/>
      <c r="CIG137" s="409"/>
      <c r="CIH137" s="409"/>
      <c r="CII137" s="409"/>
      <c r="CIJ137" s="409"/>
      <c r="CIK137" s="409"/>
      <c r="CIL137" s="409"/>
      <c r="CIM137" s="409"/>
      <c r="CIN137" s="409"/>
      <c r="CIO137" s="409"/>
      <c r="CIP137" s="409"/>
      <c r="CIQ137" s="409"/>
      <c r="CIR137" s="409"/>
      <c r="CIS137" s="409"/>
      <c r="CIT137" s="409"/>
      <c r="CIU137" s="409"/>
      <c r="CIV137" s="409"/>
      <c r="CIW137" s="409"/>
      <c r="CIX137" s="409"/>
      <c r="CIY137" s="409"/>
      <c r="CIZ137" s="409"/>
      <c r="CJA137" s="409"/>
      <c r="CJB137" s="409"/>
      <c r="CJC137" s="409"/>
      <c r="CJD137" s="409"/>
      <c r="CJE137" s="409"/>
      <c r="CJF137" s="409"/>
      <c r="CJG137" s="409"/>
      <c r="CJH137" s="409"/>
      <c r="CJI137" s="409"/>
      <c r="CJJ137" s="409"/>
      <c r="CJK137" s="409"/>
      <c r="CJL137" s="409"/>
      <c r="CJM137" s="409"/>
      <c r="CJN137" s="409"/>
      <c r="CJO137" s="409"/>
      <c r="CJP137" s="409"/>
      <c r="CJQ137" s="409"/>
      <c r="CJR137" s="409"/>
      <c r="CJS137" s="409"/>
      <c r="CJT137" s="409"/>
      <c r="CJU137" s="409"/>
      <c r="CJV137" s="409"/>
      <c r="CJW137" s="409"/>
      <c r="CJX137" s="409"/>
      <c r="CJY137" s="409"/>
      <c r="CJZ137" s="409"/>
      <c r="CKA137" s="409"/>
      <c r="CKB137" s="409"/>
      <c r="CKC137" s="409"/>
      <c r="CKD137" s="409"/>
      <c r="CKE137" s="409"/>
      <c r="CKF137" s="409"/>
      <c r="CKG137" s="409"/>
      <c r="CKH137" s="409"/>
      <c r="CKI137" s="409"/>
      <c r="CKJ137" s="409"/>
      <c r="CKK137" s="409"/>
      <c r="CKL137" s="409"/>
      <c r="CKM137" s="409"/>
      <c r="CKN137" s="409"/>
      <c r="CKO137" s="409"/>
      <c r="CKP137" s="409"/>
      <c r="CKQ137" s="409"/>
      <c r="CKR137" s="409"/>
      <c r="CKS137" s="409"/>
      <c r="CKT137" s="409"/>
      <c r="CKU137" s="409"/>
      <c r="CKV137" s="409"/>
      <c r="CKW137" s="409"/>
      <c r="CKX137" s="409"/>
      <c r="CKY137" s="409"/>
      <c r="CKZ137" s="409"/>
      <c r="CLA137" s="409"/>
      <c r="CLB137" s="409"/>
      <c r="CLC137" s="409"/>
      <c r="CLD137" s="409"/>
      <c r="CLE137" s="409"/>
      <c r="CLF137" s="409"/>
      <c r="CLG137" s="409"/>
      <c r="CLH137" s="409"/>
      <c r="CLI137" s="409"/>
      <c r="CLJ137" s="409"/>
      <c r="CLK137" s="409"/>
      <c r="CLL137" s="409"/>
      <c r="CLM137" s="409"/>
      <c r="CLN137" s="409"/>
      <c r="CLO137" s="409"/>
      <c r="CLP137" s="409"/>
      <c r="CLQ137" s="409"/>
      <c r="CLR137" s="409"/>
      <c r="CLS137" s="409"/>
      <c r="CLT137" s="409"/>
      <c r="CLU137" s="409"/>
      <c r="CLV137" s="409"/>
      <c r="CLW137" s="409"/>
      <c r="CLX137" s="409"/>
      <c r="CLY137" s="409"/>
      <c r="CLZ137" s="409"/>
      <c r="CMA137" s="409"/>
      <c r="CMB137" s="409"/>
      <c r="CMC137" s="409"/>
      <c r="CMD137" s="409"/>
      <c r="CME137" s="409"/>
      <c r="CMF137" s="409"/>
      <c r="CMG137" s="409"/>
      <c r="CMH137" s="409"/>
      <c r="CMI137" s="409"/>
      <c r="CMJ137" s="409"/>
      <c r="CMK137" s="409"/>
      <c r="CML137" s="409"/>
      <c r="CMM137" s="409"/>
      <c r="CMN137" s="409"/>
      <c r="CMO137" s="409"/>
      <c r="CMP137" s="409"/>
      <c r="CMQ137" s="409"/>
      <c r="CMR137" s="409"/>
      <c r="CMS137" s="409"/>
      <c r="CMT137" s="409"/>
      <c r="CMU137" s="409"/>
      <c r="CMV137" s="409"/>
      <c r="CMW137" s="409"/>
      <c r="CMX137" s="409"/>
      <c r="CMY137" s="409"/>
      <c r="CMZ137" s="409"/>
      <c r="CNA137" s="409"/>
      <c r="CNB137" s="409"/>
      <c r="CNC137" s="409"/>
      <c r="CND137" s="409"/>
      <c r="CNE137" s="409"/>
      <c r="CNF137" s="409"/>
      <c r="CNG137" s="409"/>
      <c r="CNH137" s="409"/>
      <c r="CNI137" s="409"/>
      <c r="CNJ137" s="409"/>
      <c r="CNK137" s="409"/>
      <c r="CNL137" s="409"/>
      <c r="CNM137" s="409"/>
      <c r="CNN137" s="409"/>
      <c r="CNO137" s="409"/>
      <c r="CNP137" s="409"/>
      <c r="CNQ137" s="409"/>
      <c r="CNR137" s="409"/>
      <c r="CNS137" s="409"/>
      <c r="CNT137" s="409"/>
      <c r="CNU137" s="409"/>
      <c r="CNV137" s="409"/>
      <c r="CNW137" s="409"/>
      <c r="CNX137" s="409"/>
      <c r="CNY137" s="409"/>
      <c r="CNZ137" s="409"/>
      <c r="COA137" s="409"/>
      <c r="COB137" s="409"/>
      <c r="COC137" s="409"/>
      <c r="COD137" s="409"/>
      <c r="COE137" s="409"/>
      <c r="COF137" s="409"/>
      <c r="COG137" s="409"/>
      <c r="COH137" s="409"/>
      <c r="COI137" s="409"/>
      <c r="COJ137" s="409"/>
      <c r="COK137" s="409"/>
      <c r="COL137" s="409"/>
      <c r="COM137" s="409"/>
      <c r="CON137" s="409"/>
      <c r="COO137" s="409"/>
      <c r="COP137" s="409"/>
      <c r="COQ137" s="409"/>
      <c r="COR137" s="409"/>
      <c r="COS137" s="409"/>
      <c r="COT137" s="409"/>
      <c r="COU137" s="409"/>
      <c r="COV137" s="409"/>
      <c r="COW137" s="409"/>
      <c r="COX137" s="409"/>
      <c r="COY137" s="409"/>
      <c r="COZ137" s="409"/>
      <c r="CPA137" s="409"/>
      <c r="CPB137" s="409"/>
      <c r="CPC137" s="409"/>
      <c r="CPD137" s="409"/>
      <c r="CPE137" s="409"/>
      <c r="CPF137" s="409"/>
      <c r="CPG137" s="409"/>
      <c r="CPH137" s="409"/>
      <c r="CPI137" s="409"/>
      <c r="CPJ137" s="409"/>
      <c r="CPK137" s="409"/>
      <c r="CPL137" s="409"/>
      <c r="CPM137" s="409"/>
      <c r="CPN137" s="409"/>
      <c r="CPO137" s="409"/>
      <c r="CPP137" s="409"/>
      <c r="CPQ137" s="409"/>
      <c r="CPR137" s="409"/>
      <c r="CPS137" s="409"/>
      <c r="CPT137" s="409"/>
      <c r="CPU137" s="409"/>
      <c r="CPV137" s="409"/>
      <c r="CPW137" s="409"/>
      <c r="CPX137" s="409"/>
      <c r="CPY137" s="409"/>
      <c r="CPZ137" s="409"/>
      <c r="CQA137" s="409"/>
      <c r="CQB137" s="409"/>
      <c r="CQC137" s="409"/>
      <c r="CQD137" s="409"/>
      <c r="CQE137" s="409"/>
      <c r="CQF137" s="409"/>
      <c r="CQG137" s="409"/>
      <c r="CQH137" s="409"/>
      <c r="CQI137" s="409"/>
      <c r="CQJ137" s="409"/>
      <c r="CQK137" s="409"/>
      <c r="CQL137" s="409"/>
      <c r="CQM137" s="409"/>
      <c r="CQN137" s="409"/>
      <c r="CQO137" s="409"/>
      <c r="CQP137" s="409"/>
      <c r="CQQ137" s="409"/>
      <c r="CQR137" s="409"/>
      <c r="CQS137" s="409"/>
      <c r="CQT137" s="409"/>
      <c r="CQU137" s="409"/>
      <c r="CQV137" s="409"/>
      <c r="CQW137" s="409"/>
      <c r="CQX137" s="409"/>
      <c r="CQY137" s="409"/>
      <c r="CQZ137" s="409"/>
      <c r="CRA137" s="409"/>
      <c r="CRB137" s="409"/>
      <c r="CRC137" s="409"/>
      <c r="CRD137" s="409"/>
      <c r="CRE137" s="409"/>
      <c r="CRF137" s="409"/>
      <c r="CRG137" s="409"/>
      <c r="CRH137" s="409"/>
      <c r="CRI137" s="409"/>
      <c r="CRJ137" s="409"/>
      <c r="CRK137" s="409"/>
      <c r="CRL137" s="409"/>
      <c r="CRM137" s="409"/>
      <c r="CRN137" s="409"/>
      <c r="CRO137" s="409"/>
      <c r="CRP137" s="409"/>
      <c r="CRQ137" s="409"/>
      <c r="CRR137" s="409"/>
      <c r="CRS137" s="409"/>
      <c r="CRT137" s="409"/>
      <c r="CRU137" s="409"/>
      <c r="CRV137" s="409"/>
      <c r="CRW137" s="409"/>
      <c r="CRX137" s="409"/>
      <c r="CRY137" s="409"/>
      <c r="CRZ137" s="409"/>
      <c r="CSA137" s="409"/>
      <c r="CSB137" s="409"/>
      <c r="CSC137" s="409"/>
      <c r="CSD137" s="409"/>
      <c r="CSE137" s="409"/>
      <c r="CSF137" s="409"/>
      <c r="CSG137" s="409"/>
      <c r="CSH137" s="409"/>
      <c r="CSI137" s="409"/>
      <c r="CSJ137" s="409"/>
      <c r="CSK137" s="409"/>
      <c r="CSL137" s="409"/>
      <c r="CSM137" s="409"/>
      <c r="CSN137" s="409"/>
      <c r="CSO137" s="409"/>
      <c r="CSP137" s="409"/>
      <c r="CSQ137" s="409"/>
      <c r="CSR137" s="409"/>
      <c r="CSS137" s="409"/>
      <c r="CST137" s="409"/>
      <c r="CSU137" s="409"/>
      <c r="CSV137" s="409"/>
      <c r="CSW137" s="409"/>
      <c r="CSX137" s="409"/>
      <c r="CSY137" s="409"/>
      <c r="CSZ137" s="409"/>
      <c r="CTA137" s="409"/>
      <c r="CTB137" s="409"/>
      <c r="CTC137" s="409"/>
      <c r="CTD137" s="409"/>
      <c r="CTE137" s="409"/>
      <c r="CTF137" s="409"/>
      <c r="CTG137" s="409"/>
      <c r="CTH137" s="409"/>
      <c r="CTI137" s="409"/>
      <c r="CTJ137" s="409"/>
      <c r="CTK137" s="409"/>
      <c r="CTL137" s="409"/>
      <c r="CTM137" s="409"/>
      <c r="CTN137" s="409"/>
      <c r="CTO137" s="409"/>
      <c r="CTP137" s="409"/>
      <c r="CTQ137" s="409"/>
      <c r="CTR137" s="409"/>
      <c r="CTS137" s="409"/>
      <c r="CTT137" s="409"/>
      <c r="CTU137" s="409"/>
      <c r="CTV137" s="409"/>
      <c r="CTW137" s="409"/>
      <c r="CTX137" s="409"/>
      <c r="CTY137" s="409"/>
      <c r="CTZ137" s="409"/>
      <c r="CUA137" s="409"/>
      <c r="CUB137" s="409"/>
      <c r="CUC137" s="409"/>
      <c r="CUD137" s="409"/>
      <c r="CUE137" s="409"/>
      <c r="CUF137" s="409"/>
      <c r="CUG137" s="409"/>
      <c r="CUH137" s="409"/>
      <c r="CUI137" s="409"/>
      <c r="CUJ137" s="409"/>
      <c r="CUK137" s="409"/>
      <c r="CUL137" s="409"/>
      <c r="CUM137" s="409"/>
      <c r="CUN137" s="409"/>
      <c r="CUO137" s="409"/>
      <c r="CUP137" s="409"/>
      <c r="CUQ137" s="409"/>
      <c r="CUR137" s="409"/>
      <c r="CUS137" s="409"/>
      <c r="CUT137" s="409"/>
      <c r="CUU137" s="409"/>
      <c r="CUV137" s="409"/>
      <c r="CUW137" s="409"/>
      <c r="CUX137" s="409"/>
      <c r="CUY137" s="409"/>
      <c r="CUZ137" s="409"/>
      <c r="CVA137" s="409"/>
      <c r="CVB137" s="409"/>
      <c r="CVC137" s="409"/>
      <c r="CVD137" s="409"/>
      <c r="CVE137" s="409"/>
      <c r="CVF137" s="409"/>
      <c r="CVG137" s="409"/>
      <c r="CVH137" s="409"/>
      <c r="CVI137" s="409"/>
      <c r="CVJ137" s="409"/>
      <c r="CVK137" s="409"/>
      <c r="CVL137" s="409"/>
      <c r="CVM137" s="409"/>
      <c r="CVN137" s="409"/>
      <c r="CVO137" s="409"/>
      <c r="CVP137" s="409"/>
      <c r="CVQ137" s="409"/>
      <c r="CVR137" s="409"/>
      <c r="CVS137" s="409"/>
      <c r="CVT137" s="409"/>
      <c r="CVU137" s="409"/>
      <c r="CVV137" s="409"/>
      <c r="CVW137" s="409"/>
      <c r="CVX137" s="409"/>
      <c r="CVY137" s="409"/>
      <c r="CVZ137" s="409"/>
      <c r="CWA137" s="409"/>
      <c r="CWB137" s="409"/>
      <c r="CWC137" s="409"/>
      <c r="CWD137" s="409"/>
      <c r="CWE137" s="409"/>
      <c r="CWF137" s="409"/>
      <c r="CWG137" s="409"/>
      <c r="CWH137" s="409"/>
      <c r="CWI137" s="409"/>
      <c r="CWJ137" s="409"/>
      <c r="CWK137" s="409"/>
      <c r="CWL137" s="409"/>
      <c r="CWM137" s="409"/>
      <c r="CWN137" s="409"/>
      <c r="CWO137" s="409"/>
      <c r="CWP137" s="409"/>
      <c r="CWQ137" s="409"/>
      <c r="CWR137" s="409"/>
      <c r="CWS137" s="409"/>
      <c r="CWT137" s="409"/>
      <c r="CWU137" s="409"/>
      <c r="CWV137" s="409"/>
      <c r="CWW137" s="409"/>
      <c r="CWX137" s="409"/>
      <c r="CWY137" s="409"/>
      <c r="CWZ137" s="409"/>
      <c r="CXA137" s="409"/>
      <c r="CXB137" s="409"/>
      <c r="CXC137" s="409"/>
      <c r="CXD137" s="409"/>
      <c r="CXE137" s="409"/>
      <c r="CXF137" s="409"/>
      <c r="CXG137" s="409"/>
      <c r="CXH137" s="409"/>
      <c r="CXI137" s="409"/>
      <c r="CXJ137" s="409"/>
      <c r="CXK137" s="409"/>
      <c r="CXL137" s="409"/>
      <c r="CXM137" s="409"/>
      <c r="CXN137" s="409"/>
      <c r="CXO137" s="409"/>
      <c r="CXP137" s="409"/>
      <c r="CXQ137" s="409"/>
      <c r="CXR137" s="409"/>
      <c r="CXS137" s="409"/>
      <c r="CXT137" s="409"/>
      <c r="CXU137" s="409"/>
      <c r="CXV137" s="409"/>
      <c r="CXW137" s="409"/>
      <c r="CXX137" s="409"/>
      <c r="CXY137" s="409"/>
      <c r="CXZ137" s="409"/>
      <c r="CYA137" s="409"/>
      <c r="CYB137" s="409"/>
      <c r="CYC137" s="409"/>
      <c r="CYD137" s="409"/>
      <c r="CYE137" s="409"/>
      <c r="CYF137" s="409"/>
      <c r="CYG137" s="409"/>
      <c r="CYH137" s="409"/>
      <c r="CYI137" s="409"/>
      <c r="CYJ137" s="409"/>
      <c r="CYK137" s="409"/>
      <c r="CYL137" s="409"/>
      <c r="CYM137" s="409"/>
      <c r="CYN137" s="409"/>
      <c r="CYO137" s="409"/>
      <c r="CYP137" s="409"/>
      <c r="CYQ137" s="409"/>
      <c r="CYR137" s="409"/>
      <c r="CYS137" s="409"/>
      <c r="CYT137" s="409"/>
      <c r="CYU137" s="409"/>
      <c r="CYV137" s="409"/>
      <c r="CYW137" s="409"/>
      <c r="CYX137" s="409"/>
      <c r="CYY137" s="409"/>
      <c r="CYZ137" s="409"/>
      <c r="CZA137" s="409"/>
      <c r="CZB137" s="409"/>
      <c r="CZC137" s="409"/>
      <c r="CZD137" s="409"/>
      <c r="CZE137" s="409"/>
      <c r="CZF137" s="409"/>
      <c r="CZG137" s="409"/>
      <c r="CZH137" s="409"/>
      <c r="CZI137" s="409"/>
      <c r="CZJ137" s="409"/>
      <c r="CZK137" s="409"/>
      <c r="CZL137" s="409"/>
      <c r="CZM137" s="409"/>
      <c r="CZN137" s="409"/>
      <c r="CZO137" s="409"/>
      <c r="CZP137" s="409"/>
      <c r="CZQ137" s="409"/>
      <c r="CZR137" s="409"/>
      <c r="CZS137" s="409"/>
      <c r="CZT137" s="409"/>
      <c r="CZU137" s="409"/>
      <c r="CZV137" s="409"/>
      <c r="CZW137" s="409"/>
      <c r="CZX137" s="409"/>
      <c r="CZY137" s="409"/>
      <c r="CZZ137" s="409"/>
      <c r="DAA137" s="409"/>
      <c r="DAB137" s="409"/>
      <c r="DAC137" s="409"/>
      <c r="DAD137" s="409"/>
      <c r="DAE137" s="409"/>
      <c r="DAF137" s="409"/>
      <c r="DAG137" s="409"/>
      <c r="DAH137" s="409"/>
      <c r="DAI137" s="409"/>
      <c r="DAJ137" s="409"/>
      <c r="DAK137" s="409"/>
      <c r="DAL137" s="409"/>
      <c r="DAM137" s="409"/>
      <c r="DAN137" s="409"/>
      <c r="DAO137" s="409"/>
      <c r="DAP137" s="409"/>
      <c r="DAQ137" s="409"/>
      <c r="DAR137" s="409"/>
      <c r="DAS137" s="409"/>
      <c r="DAT137" s="409"/>
      <c r="DAU137" s="409"/>
      <c r="DAV137" s="409"/>
      <c r="DAW137" s="409"/>
      <c r="DAX137" s="409"/>
      <c r="DAY137" s="409"/>
      <c r="DAZ137" s="409"/>
      <c r="DBA137" s="409"/>
      <c r="DBB137" s="409"/>
      <c r="DBC137" s="409"/>
      <c r="DBD137" s="409"/>
      <c r="DBE137" s="409"/>
      <c r="DBF137" s="409"/>
      <c r="DBG137" s="409"/>
      <c r="DBH137" s="409"/>
      <c r="DBI137" s="409"/>
      <c r="DBJ137" s="409"/>
      <c r="DBK137" s="409"/>
      <c r="DBL137" s="409"/>
      <c r="DBM137" s="409"/>
      <c r="DBN137" s="409"/>
      <c r="DBO137" s="409"/>
      <c r="DBP137" s="409"/>
      <c r="DBQ137" s="409"/>
      <c r="DBR137" s="409"/>
      <c r="DBS137" s="409"/>
      <c r="DBT137" s="409"/>
      <c r="DBU137" s="409"/>
      <c r="DBV137" s="409"/>
      <c r="DBW137" s="409"/>
      <c r="DBX137" s="409"/>
      <c r="DBY137" s="409"/>
      <c r="DBZ137" s="409"/>
      <c r="DCA137" s="409"/>
      <c r="DCB137" s="409"/>
      <c r="DCC137" s="409"/>
      <c r="DCD137" s="409"/>
      <c r="DCE137" s="409"/>
      <c r="DCF137" s="409"/>
      <c r="DCG137" s="409"/>
      <c r="DCH137" s="409"/>
      <c r="DCI137" s="409"/>
      <c r="DCJ137" s="409"/>
      <c r="DCK137" s="409"/>
      <c r="DCL137" s="409"/>
      <c r="DCM137" s="409"/>
      <c r="DCN137" s="409"/>
      <c r="DCO137" s="409"/>
      <c r="DCP137" s="409"/>
      <c r="DCQ137" s="409"/>
      <c r="DCR137" s="409"/>
      <c r="DCS137" s="409"/>
      <c r="DCT137" s="409"/>
      <c r="DCU137" s="409"/>
      <c r="DCV137" s="409"/>
      <c r="DCW137" s="409"/>
      <c r="DCX137" s="409"/>
      <c r="DCY137" s="409"/>
      <c r="DCZ137" s="409"/>
      <c r="DDA137" s="409"/>
      <c r="DDB137" s="409"/>
      <c r="DDC137" s="409"/>
      <c r="DDD137" s="409"/>
      <c r="DDE137" s="409"/>
      <c r="DDF137" s="409"/>
      <c r="DDG137" s="409"/>
      <c r="DDH137" s="409"/>
      <c r="DDI137" s="409"/>
      <c r="DDJ137" s="409"/>
      <c r="DDK137" s="409"/>
      <c r="DDL137" s="409"/>
      <c r="DDM137" s="409"/>
      <c r="DDN137" s="409"/>
      <c r="DDO137" s="409"/>
      <c r="DDP137" s="409"/>
      <c r="DDQ137" s="409"/>
      <c r="DDR137" s="409"/>
      <c r="DDS137" s="409"/>
      <c r="DDT137" s="409"/>
      <c r="DDU137" s="409"/>
      <c r="DDV137" s="409"/>
      <c r="DDW137" s="409"/>
      <c r="DDX137" s="409"/>
      <c r="DDY137" s="409"/>
      <c r="DDZ137" s="409"/>
      <c r="DEA137" s="409"/>
      <c r="DEB137" s="409"/>
      <c r="DEC137" s="409"/>
      <c r="DED137" s="409"/>
      <c r="DEE137" s="409"/>
      <c r="DEF137" s="409"/>
      <c r="DEG137" s="409"/>
      <c r="DEH137" s="409"/>
      <c r="DEI137" s="409"/>
      <c r="DEJ137" s="409"/>
      <c r="DEK137" s="409"/>
      <c r="DEL137" s="409"/>
      <c r="DEM137" s="409"/>
      <c r="DEN137" s="409"/>
      <c r="DEO137" s="409"/>
      <c r="DEP137" s="409"/>
      <c r="DEQ137" s="409"/>
      <c r="DER137" s="409"/>
      <c r="DES137" s="409"/>
      <c r="DET137" s="409"/>
      <c r="DEU137" s="409"/>
      <c r="DEV137" s="409"/>
      <c r="DEW137" s="409"/>
      <c r="DEX137" s="409"/>
      <c r="DEY137" s="409"/>
      <c r="DEZ137" s="409"/>
      <c r="DFA137" s="409"/>
      <c r="DFB137" s="409"/>
      <c r="DFC137" s="409"/>
      <c r="DFD137" s="409"/>
      <c r="DFE137" s="409"/>
      <c r="DFF137" s="409"/>
      <c r="DFG137" s="409"/>
      <c r="DFH137" s="409"/>
      <c r="DFI137" s="409"/>
      <c r="DFJ137" s="409"/>
      <c r="DFK137" s="409"/>
      <c r="DFL137" s="409"/>
      <c r="DFM137" s="409"/>
      <c r="DFN137" s="409"/>
      <c r="DFO137" s="409"/>
      <c r="DFP137" s="409"/>
      <c r="DFQ137" s="409"/>
      <c r="DFR137" s="409"/>
      <c r="DFS137" s="409"/>
      <c r="DFT137" s="409"/>
      <c r="DFU137" s="409"/>
      <c r="DFV137" s="409"/>
      <c r="DFW137" s="409"/>
      <c r="DFX137" s="409"/>
      <c r="DFY137" s="409"/>
      <c r="DFZ137" s="409"/>
      <c r="DGA137" s="409"/>
      <c r="DGB137" s="409"/>
      <c r="DGC137" s="409"/>
      <c r="DGD137" s="409"/>
      <c r="DGE137" s="409"/>
      <c r="DGF137" s="409"/>
      <c r="DGG137" s="409"/>
      <c r="DGH137" s="409"/>
      <c r="DGI137" s="409"/>
      <c r="DGJ137" s="409"/>
      <c r="DGK137" s="409"/>
      <c r="DGL137" s="409"/>
      <c r="DGM137" s="409"/>
      <c r="DGN137" s="409"/>
      <c r="DGO137" s="409"/>
      <c r="DGP137" s="409"/>
      <c r="DGQ137" s="409"/>
      <c r="DGR137" s="409"/>
      <c r="DGS137" s="409"/>
      <c r="DGT137" s="409"/>
      <c r="DGU137" s="409"/>
      <c r="DGV137" s="409"/>
      <c r="DGW137" s="409"/>
      <c r="DGX137" s="409"/>
      <c r="DGY137" s="409"/>
      <c r="DGZ137" s="409"/>
      <c r="DHA137" s="409"/>
      <c r="DHB137" s="409"/>
      <c r="DHC137" s="409"/>
      <c r="DHD137" s="409"/>
      <c r="DHE137" s="409"/>
      <c r="DHF137" s="409"/>
      <c r="DHG137" s="409"/>
      <c r="DHH137" s="409"/>
      <c r="DHI137" s="409"/>
      <c r="DHJ137" s="409"/>
      <c r="DHK137" s="409"/>
      <c r="DHL137" s="409"/>
      <c r="DHM137" s="409"/>
      <c r="DHN137" s="409"/>
      <c r="DHO137" s="409"/>
      <c r="DHP137" s="409"/>
      <c r="DHQ137" s="409"/>
      <c r="DHR137" s="409"/>
      <c r="DHS137" s="409"/>
      <c r="DHT137" s="409"/>
      <c r="DHU137" s="409"/>
      <c r="DHV137" s="409"/>
      <c r="DHW137" s="409"/>
      <c r="DHX137" s="409"/>
      <c r="DHY137" s="409"/>
      <c r="DHZ137" s="409"/>
      <c r="DIA137" s="409"/>
      <c r="DIB137" s="409"/>
      <c r="DIC137" s="409"/>
      <c r="DID137" s="409"/>
      <c r="DIE137" s="409"/>
      <c r="DIF137" s="409"/>
      <c r="DIG137" s="409"/>
      <c r="DIH137" s="409"/>
      <c r="DII137" s="409"/>
      <c r="DIJ137" s="409"/>
      <c r="DIK137" s="409"/>
      <c r="DIL137" s="409"/>
      <c r="DIM137" s="409"/>
      <c r="DIN137" s="409"/>
      <c r="DIO137" s="409"/>
      <c r="DIP137" s="409"/>
      <c r="DIQ137" s="409"/>
      <c r="DIR137" s="409"/>
      <c r="DIS137" s="409"/>
      <c r="DIT137" s="409"/>
      <c r="DIU137" s="409"/>
      <c r="DIV137" s="409"/>
      <c r="DIW137" s="409"/>
      <c r="DIX137" s="409"/>
      <c r="DIY137" s="409"/>
      <c r="DIZ137" s="409"/>
      <c r="DJA137" s="409"/>
      <c r="DJB137" s="409"/>
      <c r="DJC137" s="409"/>
      <c r="DJD137" s="409"/>
      <c r="DJE137" s="409"/>
      <c r="DJF137" s="409"/>
      <c r="DJG137" s="409"/>
      <c r="DJH137" s="409"/>
      <c r="DJI137" s="409"/>
      <c r="DJJ137" s="409"/>
      <c r="DJK137" s="409"/>
      <c r="DJL137" s="409"/>
      <c r="DJM137" s="409"/>
      <c r="DJN137" s="409"/>
      <c r="DJO137" s="409"/>
      <c r="DJP137" s="409"/>
      <c r="DJQ137" s="409"/>
      <c r="DJR137" s="409"/>
      <c r="DJS137" s="409"/>
      <c r="DJT137" s="409"/>
      <c r="DJU137" s="409"/>
      <c r="DJV137" s="409"/>
      <c r="DJW137" s="409"/>
      <c r="DJX137" s="409"/>
      <c r="DJY137" s="409"/>
      <c r="DJZ137" s="409"/>
      <c r="DKA137" s="409"/>
      <c r="DKB137" s="409"/>
      <c r="DKC137" s="409"/>
      <c r="DKD137" s="409"/>
      <c r="DKE137" s="409"/>
      <c r="DKF137" s="409"/>
      <c r="DKG137" s="409"/>
      <c r="DKH137" s="409"/>
      <c r="DKI137" s="409"/>
      <c r="DKJ137" s="409"/>
      <c r="DKK137" s="409"/>
      <c r="DKL137" s="409"/>
      <c r="DKM137" s="409"/>
      <c r="DKN137" s="409"/>
      <c r="DKO137" s="409"/>
      <c r="DKP137" s="409"/>
      <c r="DKQ137" s="409"/>
      <c r="DKR137" s="409"/>
      <c r="DKS137" s="409"/>
      <c r="DKT137" s="409"/>
      <c r="DKU137" s="409"/>
      <c r="DKV137" s="409"/>
      <c r="DKW137" s="409"/>
      <c r="DKX137" s="409"/>
      <c r="DKY137" s="409"/>
      <c r="DKZ137" s="409"/>
      <c r="DLA137" s="409"/>
      <c r="DLB137" s="409"/>
      <c r="DLC137" s="409"/>
      <c r="DLD137" s="409"/>
      <c r="DLE137" s="409"/>
      <c r="DLF137" s="409"/>
      <c r="DLG137" s="409"/>
      <c r="DLH137" s="409"/>
      <c r="DLI137" s="409"/>
      <c r="DLJ137" s="409"/>
      <c r="DLK137" s="409"/>
      <c r="DLL137" s="409"/>
      <c r="DLM137" s="409"/>
      <c r="DLN137" s="409"/>
      <c r="DLO137" s="409"/>
      <c r="DLP137" s="409"/>
      <c r="DLQ137" s="409"/>
      <c r="DLR137" s="409"/>
      <c r="DLS137" s="409"/>
      <c r="DLT137" s="409"/>
      <c r="DLU137" s="409"/>
      <c r="DLV137" s="409"/>
      <c r="DLW137" s="409"/>
      <c r="DLX137" s="409"/>
      <c r="DLY137" s="409"/>
      <c r="DLZ137" s="409"/>
      <c r="DMA137" s="409"/>
      <c r="DMB137" s="409"/>
      <c r="DMC137" s="409"/>
      <c r="DMD137" s="409"/>
      <c r="DME137" s="409"/>
      <c r="DMF137" s="409"/>
      <c r="DMG137" s="409"/>
      <c r="DMH137" s="409"/>
      <c r="DMI137" s="409"/>
      <c r="DMJ137" s="409"/>
      <c r="DMK137" s="409"/>
      <c r="DML137" s="409"/>
      <c r="DMM137" s="409"/>
      <c r="DMN137" s="409"/>
      <c r="DMO137" s="409"/>
      <c r="DMP137" s="409"/>
      <c r="DMQ137" s="409"/>
      <c r="DMR137" s="409"/>
      <c r="DMS137" s="409"/>
      <c r="DMT137" s="409"/>
      <c r="DMU137" s="409"/>
      <c r="DMV137" s="409"/>
      <c r="DMW137" s="409"/>
      <c r="DMX137" s="409"/>
      <c r="DMY137" s="409"/>
      <c r="DMZ137" s="409"/>
      <c r="DNA137" s="409"/>
      <c r="DNB137" s="409"/>
      <c r="DNC137" s="409"/>
      <c r="DND137" s="409"/>
      <c r="DNE137" s="409"/>
      <c r="DNF137" s="409"/>
      <c r="DNG137" s="409"/>
      <c r="DNH137" s="409"/>
      <c r="DNI137" s="409"/>
      <c r="DNJ137" s="409"/>
      <c r="DNK137" s="409"/>
      <c r="DNL137" s="409"/>
      <c r="DNM137" s="409"/>
      <c r="DNN137" s="409"/>
      <c r="DNO137" s="409"/>
      <c r="DNP137" s="409"/>
      <c r="DNQ137" s="409"/>
      <c r="DNR137" s="409"/>
      <c r="DNS137" s="409"/>
      <c r="DNT137" s="409"/>
      <c r="DNU137" s="409"/>
      <c r="DNV137" s="409"/>
      <c r="DNW137" s="409"/>
      <c r="DNX137" s="409"/>
      <c r="DNY137" s="409"/>
      <c r="DNZ137" s="409"/>
      <c r="DOA137" s="409"/>
      <c r="DOB137" s="409"/>
      <c r="DOC137" s="409"/>
      <c r="DOD137" s="409"/>
      <c r="DOE137" s="409"/>
      <c r="DOF137" s="409"/>
      <c r="DOG137" s="409"/>
      <c r="DOH137" s="409"/>
      <c r="DOI137" s="409"/>
      <c r="DOJ137" s="409"/>
      <c r="DOK137" s="409"/>
      <c r="DOL137" s="409"/>
      <c r="DOM137" s="409"/>
      <c r="DON137" s="409"/>
      <c r="DOO137" s="409"/>
      <c r="DOP137" s="409"/>
      <c r="DOQ137" s="409"/>
      <c r="DOR137" s="409"/>
      <c r="DOS137" s="409"/>
      <c r="DOT137" s="409"/>
      <c r="DOU137" s="409"/>
      <c r="DOV137" s="409"/>
      <c r="DOW137" s="409"/>
      <c r="DOX137" s="409"/>
      <c r="DOY137" s="409"/>
      <c r="DOZ137" s="409"/>
      <c r="DPA137" s="409"/>
      <c r="DPB137" s="409"/>
      <c r="DPC137" s="409"/>
      <c r="DPD137" s="409"/>
      <c r="DPE137" s="409"/>
      <c r="DPF137" s="409"/>
      <c r="DPG137" s="409"/>
      <c r="DPH137" s="409"/>
      <c r="DPI137" s="409"/>
      <c r="DPJ137" s="409"/>
      <c r="DPK137" s="409"/>
      <c r="DPL137" s="409"/>
      <c r="DPM137" s="409"/>
      <c r="DPN137" s="409"/>
      <c r="DPO137" s="409"/>
      <c r="DPP137" s="409"/>
      <c r="DPQ137" s="409"/>
      <c r="DPR137" s="409"/>
      <c r="DPS137" s="409"/>
      <c r="DPT137" s="409"/>
      <c r="DPU137" s="409"/>
      <c r="DPV137" s="409"/>
      <c r="DPW137" s="409"/>
      <c r="DPX137" s="409"/>
      <c r="DPY137" s="409"/>
      <c r="DPZ137" s="409"/>
      <c r="DQA137" s="409"/>
      <c r="DQB137" s="409"/>
      <c r="DQC137" s="409"/>
      <c r="DQD137" s="409"/>
      <c r="DQE137" s="409"/>
      <c r="DQF137" s="409"/>
      <c r="DQG137" s="409"/>
      <c r="DQH137" s="409"/>
      <c r="DQI137" s="409"/>
      <c r="DQJ137" s="409"/>
      <c r="DQK137" s="409"/>
      <c r="DQL137" s="409"/>
      <c r="DQM137" s="409"/>
      <c r="DQN137" s="409"/>
      <c r="DQO137" s="409"/>
      <c r="DQP137" s="409"/>
      <c r="DQQ137" s="409"/>
      <c r="DQR137" s="409"/>
      <c r="DQS137" s="409"/>
      <c r="DQT137" s="409"/>
      <c r="DQU137" s="409"/>
      <c r="DQV137" s="409"/>
      <c r="DQW137" s="409"/>
      <c r="DQX137" s="409"/>
      <c r="DQY137" s="409"/>
      <c r="DQZ137" s="409"/>
      <c r="DRA137" s="409"/>
      <c r="DRB137" s="409"/>
      <c r="DRC137" s="409"/>
      <c r="DRD137" s="409"/>
      <c r="DRE137" s="409"/>
      <c r="DRF137" s="409"/>
      <c r="DRG137" s="409"/>
      <c r="DRH137" s="409"/>
      <c r="DRI137" s="409"/>
      <c r="DRJ137" s="409"/>
      <c r="DRK137" s="409"/>
      <c r="DRL137" s="409"/>
      <c r="DRM137" s="409"/>
      <c r="DRN137" s="409"/>
      <c r="DRO137" s="409"/>
      <c r="DRP137" s="409"/>
      <c r="DRQ137" s="409"/>
      <c r="DRR137" s="409"/>
      <c r="DRS137" s="409"/>
      <c r="DRT137" s="409"/>
      <c r="DRU137" s="409"/>
      <c r="DRV137" s="409"/>
      <c r="DRW137" s="409"/>
      <c r="DRX137" s="409"/>
      <c r="DRY137" s="409"/>
      <c r="DRZ137" s="409"/>
      <c r="DSA137" s="409"/>
      <c r="DSB137" s="409"/>
      <c r="DSC137" s="409"/>
      <c r="DSD137" s="409"/>
      <c r="DSE137" s="409"/>
      <c r="DSF137" s="409"/>
      <c r="DSG137" s="409"/>
      <c r="DSH137" s="409"/>
      <c r="DSI137" s="409"/>
      <c r="DSJ137" s="409"/>
      <c r="DSK137" s="409"/>
      <c r="DSL137" s="409"/>
      <c r="DSM137" s="409"/>
      <c r="DSN137" s="409"/>
      <c r="DSO137" s="409"/>
      <c r="DSP137" s="409"/>
      <c r="DSQ137" s="409"/>
      <c r="DSR137" s="409"/>
      <c r="DSS137" s="409"/>
      <c r="DST137" s="409"/>
      <c r="DSU137" s="409"/>
      <c r="DSV137" s="409"/>
      <c r="DSW137" s="409"/>
      <c r="DSX137" s="409"/>
      <c r="DSY137" s="409"/>
      <c r="DSZ137" s="409"/>
      <c r="DTA137" s="409"/>
      <c r="DTB137" s="409"/>
      <c r="DTC137" s="409"/>
      <c r="DTD137" s="409"/>
      <c r="DTE137" s="409"/>
      <c r="DTF137" s="409"/>
      <c r="DTG137" s="409"/>
      <c r="DTH137" s="409"/>
      <c r="DTI137" s="409"/>
      <c r="DTJ137" s="409"/>
      <c r="DTK137" s="409"/>
      <c r="DTL137" s="409"/>
      <c r="DTM137" s="409"/>
      <c r="DTN137" s="409"/>
      <c r="DTO137" s="409"/>
      <c r="DTP137" s="409"/>
      <c r="DTQ137" s="409"/>
      <c r="DTR137" s="409"/>
      <c r="DTS137" s="409"/>
      <c r="DTT137" s="409"/>
      <c r="DTU137" s="409"/>
      <c r="DTV137" s="409"/>
      <c r="DTW137" s="409"/>
      <c r="DTX137" s="409"/>
      <c r="DTY137" s="409"/>
      <c r="DTZ137" s="409"/>
      <c r="DUA137" s="409"/>
      <c r="DUB137" s="409"/>
      <c r="DUC137" s="409"/>
      <c r="DUD137" s="409"/>
      <c r="DUE137" s="409"/>
      <c r="DUF137" s="409"/>
      <c r="DUG137" s="409"/>
      <c r="DUH137" s="409"/>
      <c r="DUI137" s="409"/>
      <c r="DUJ137" s="409"/>
      <c r="DUK137" s="409"/>
      <c r="DUL137" s="409"/>
      <c r="DUM137" s="409"/>
      <c r="DUN137" s="409"/>
      <c r="DUO137" s="409"/>
      <c r="DUP137" s="409"/>
      <c r="DUQ137" s="409"/>
      <c r="DUR137" s="409"/>
      <c r="DUS137" s="409"/>
      <c r="DUT137" s="409"/>
      <c r="DUU137" s="409"/>
      <c r="DUV137" s="409"/>
      <c r="DUW137" s="409"/>
      <c r="DUX137" s="409"/>
      <c r="DUY137" s="409"/>
      <c r="DUZ137" s="409"/>
      <c r="DVA137" s="409"/>
      <c r="DVB137" s="409"/>
      <c r="DVC137" s="409"/>
      <c r="DVD137" s="409"/>
      <c r="DVE137" s="409"/>
      <c r="DVF137" s="409"/>
      <c r="DVG137" s="409"/>
      <c r="DVH137" s="409"/>
      <c r="DVI137" s="409"/>
      <c r="DVJ137" s="409"/>
      <c r="DVK137" s="409"/>
      <c r="DVL137" s="409"/>
      <c r="DVM137" s="409"/>
      <c r="DVN137" s="409"/>
      <c r="DVO137" s="409"/>
      <c r="DVP137" s="409"/>
      <c r="DVQ137" s="409"/>
      <c r="DVR137" s="409"/>
      <c r="DVS137" s="409"/>
      <c r="DVT137" s="409"/>
      <c r="DVU137" s="409"/>
      <c r="DVV137" s="409"/>
      <c r="DVW137" s="409"/>
      <c r="DVX137" s="409"/>
      <c r="DVY137" s="409"/>
      <c r="DVZ137" s="409"/>
      <c r="DWA137" s="409"/>
      <c r="DWB137" s="409"/>
      <c r="DWC137" s="409"/>
      <c r="DWD137" s="409"/>
      <c r="DWE137" s="409"/>
      <c r="DWF137" s="409"/>
      <c r="DWG137" s="409"/>
      <c r="DWH137" s="409"/>
      <c r="DWI137" s="409"/>
      <c r="DWJ137" s="409"/>
      <c r="DWK137" s="409"/>
      <c r="DWL137" s="409"/>
      <c r="DWM137" s="409"/>
      <c r="DWN137" s="409"/>
      <c r="DWO137" s="409"/>
      <c r="DWP137" s="409"/>
      <c r="DWQ137" s="409"/>
      <c r="DWR137" s="409"/>
      <c r="DWS137" s="409"/>
      <c r="DWT137" s="409"/>
      <c r="DWU137" s="409"/>
      <c r="DWV137" s="409"/>
      <c r="DWW137" s="409"/>
      <c r="DWX137" s="409"/>
      <c r="DWY137" s="409"/>
      <c r="DWZ137" s="409"/>
      <c r="DXA137" s="409"/>
      <c r="DXB137" s="409"/>
      <c r="DXC137" s="409"/>
      <c r="DXD137" s="409"/>
      <c r="DXE137" s="409"/>
      <c r="DXF137" s="409"/>
      <c r="DXG137" s="409"/>
      <c r="DXH137" s="409"/>
      <c r="DXI137" s="409"/>
      <c r="DXJ137" s="409"/>
      <c r="DXK137" s="409"/>
      <c r="DXL137" s="409"/>
      <c r="DXM137" s="409"/>
      <c r="DXN137" s="409"/>
      <c r="DXO137" s="409"/>
      <c r="DXP137" s="409"/>
      <c r="DXQ137" s="409"/>
      <c r="DXR137" s="409"/>
      <c r="DXS137" s="409"/>
      <c r="DXT137" s="409"/>
      <c r="DXU137" s="409"/>
      <c r="DXV137" s="409"/>
      <c r="DXW137" s="409"/>
      <c r="DXX137" s="409"/>
      <c r="DXY137" s="409"/>
      <c r="DXZ137" s="409"/>
      <c r="DYA137" s="409"/>
      <c r="DYB137" s="409"/>
      <c r="DYC137" s="409"/>
      <c r="DYD137" s="409"/>
      <c r="DYE137" s="409"/>
      <c r="DYF137" s="409"/>
      <c r="DYG137" s="409"/>
      <c r="DYH137" s="409"/>
      <c r="DYI137" s="409"/>
      <c r="DYJ137" s="409"/>
      <c r="DYK137" s="409"/>
      <c r="DYL137" s="409"/>
      <c r="DYM137" s="409"/>
      <c r="DYN137" s="409"/>
      <c r="DYO137" s="409"/>
      <c r="DYP137" s="409"/>
      <c r="DYQ137" s="409"/>
      <c r="DYR137" s="409"/>
      <c r="DYS137" s="409"/>
      <c r="DYT137" s="409"/>
      <c r="DYU137" s="409"/>
      <c r="DYV137" s="409"/>
      <c r="DYW137" s="409"/>
      <c r="DYX137" s="409"/>
      <c r="DYY137" s="409"/>
      <c r="DYZ137" s="409"/>
      <c r="DZA137" s="409"/>
      <c r="DZB137" s="409"/>
      <c r="DZC137" s="409"/>
      <c r="DZD137" s="409"/>
      <c r="DZE137" s="409"/>
      <c r="DZF137" s="409"/>
      <c r="DZG137" s="409"/>
      <c r="DZH137" s="409"/>
      <c r="DZI137" s="409"/>
      <c r="DZJ137" s="409"/>
      <c r="DZK137" s="409"/>
      <c r="DZL137" s="409"/>
      <c r="DZM137" s="409"/>
      <c r="DZN137" s="409"/>
      <c r="DZO137" s="409"/>
      <c r="DZP137" s="409"/>
      <c r="DZQ137" s="409"/>
      <c r="DZR137" s="409"/>
      <c r="DZS137" s="409"/>
      <c r="DZT137" s="409"/>
      <c r="DZU137" s="409"/>
      <c r="DZV137" s="409"/>
      <c r="DZW137" s="409"/>
      <c r="DZX137" s="409"/>
      <c r="DZY137" s="409"/>
      <c r="DZZ137" s="409"/>
      <c r="EAA137" s="409"/>
      <c r="EAB137" s="409"/>
      <c r="EAC137" s="409"/>
      <c r="EAD137" s="409"/>
      <c r="EAE137" s="409"/>
      <c r="EAF137" s="409"/>
      <c r="EAG137" s="409"/>
      <c r="EAH137" s="409"/>
      <c r="EAI137" s="409"/>
      <c r="EAJ137" s="409"/>
      <c r="EAK137" s="409"/>
      <c r="EAL137" s="409"/>
      <c r="EAM137" s="409"/>
      <c r="EAN137" s="409"/>
      <c r="EAO137" s="409"/>
      <c r="EAP137" s="409"/>
      <c r="EAQ137" s="409"/>
      <c r="EAR137" s="409"/>
      <c r="EAS137" s="409"/>
      <c r="EAT137" s="409"/>
      <c r="EAU137" s="409"/>
      <c r="EAV137" s="409"/>
      <c r="EAW137" s="409"/>
      <c r="EAX137" s="409"/>
      <c r="EAY137" s="409"/>
      <c r="EAZ137" s="409"/>
      <c r="EBA137" s="409"/>
      <c r="EBB137" s="409"/>
      <c r="EBC137" s="409"/>
      <c r="EBD137" s="409"/>
      <c r="EBE137" s="409"/>
      <c r="EBF137" s="409"/>
      <c r="EBG137" s="409"/>
      <c r="EBH137" s="409"/>
      <c r="EBI137" s="409"/>
      <c r="EBJ137" s="409"/>
      <c r="EBK137" s="409"/>
      <c r="EBL137" s="409"/>
      <c r="EBM137" s="409"/>
      <c r="EBN137" s="409"/>
      <c r="EBO137" s="409"/>
      <c r="EBP137" s="409"/>
      <c r="EBQ137" s="409"/>
      <c r="EBR137" s="409"/>
      <c r="EBS137" s="409"/>
      <c r="EBT137" s="409"/>
      <c r="EBU137" s="409"/>
      <c r="EBV137" s="409"/>
      <c r="EBW137" s="409"/>
      <c r="EBX137" s="409"/>
      <c r="EBY137" s="409"/>
      <c r="EBZ137" s="409"/>
      <c r="ECA137" s="409"/>
      <c r="ECB137" s="409"/>
      <c r="ECC137" s="409"/>
      <c r="ECD137" s="409"/>
      <c r="ECE137" s="409"/>
      <c r="ECF137" s="409"/>
      <c r="ECG137" s="409"/>
      <c r="ECH137" s="409"/>
      <c r="ECI137" s="409"/>
      <c r="ECJ137" s="409"/>
      <c r="ECK137" s="409"/>
      <c r="ECL137" s="409"/>
      <c r="ECM137" s="409"/>
      <c r="ECN137" s="409"/>
      <c r="ECO137" s="409"/>
      <c r="ECP137" s="409"/>
      <c r="ECQ137" s="409"/>
      <c r="ECR137" s="409"/>
      <c r="ECS137" s="409"/>
      <c r="ECT137" s="409"/>
      <c r="ECU137" s="409"/>
      <c r="ECV137" s="409"/>
      <c r="ECW137" s="409"/>
      <c r="ECX137" s="409"/>
      <c r="ECY137" s="409"/>
      <c r="ECZ137" s="409"/>
      <c r="EDA137" s="409"/>
      <c r="EDB137" s="409"/>
      <c r="EDC137" s="409"/>
      <c r="EDD137" s="409"/>
      <c r="EDE137" s="409"/>
      <c r="EDF137" s="409"/>
      <c r="EDG137" s="409"/>
      <c r="EDH137" s="409"/>
      <c r="EDI137" s="409"/>
      <c r="EDJ137" s="409"/>
      <c r="EDK137" s="409"/>
      <c r="EDL137" s="409"/>
      <c r="EDM137" s="409"/>
      <c r="EDN137" s="409"/>
      <c r="EDO137" s="409"/>
      <c r="EDP137" s="409"/>
      <c r="EDQ137" s="409"/>
      <c r="EDR137" s="409"/>
      <c r="EDS137" s="409"/>
      <c r="EDT137" s="409"/>
      <c r="EDU137" s="409"/>
      <c r="EDV137" s="409"/>
      <c r="EDW137" s="409"/>
      <c r="EDX137" s="409"/>
      <c r="EDY137" s="409"/>
      <c r="EDZ137" s="409"/>
      <c r="EEA137" s="409"/>
      <c r="EEB137" s="409"/>
      <c r="EEC137" s="409"/>
      <c r="EED137" s="409"/>
      <c r="EEE137" s="409"/>
      <c r="EEF137" s="409"/>
      <c r="EEG137" s="409"/>
      <c r="EEH137" s="409"/>
      <c r="EEI137" s="409"/>
      <c r="EEJ137" s="409"/>
      <c r="EEK137" s="409"/>
      <c r="EEL137" s="409"/>
      <c r="EEM137" s="409"/>
      <c r="EEN137" s="409"/>
      <c r="EEO137" s="409"/>
      <c r="EEP137" s="409"/>
      <c r="EEQ137" s="409"/>
      <c r="EER137" s="409"/>
      <c r="EES137" s="409"/>
      <c r="EET137" s="409"/>
      <c r="EEU137" s="409"/>
      <c r="EEV137" s="409"/>
      <c r="EEW137" s="409"/>
      <c r="EEX137" s="409"/>
      <c r="EEY137" s="409"/>
      <c r="EEZ137" s="409"/>
      <c r="EFA137" s="409"/>
      <c r="EFB137" s="409"/>
      <c r="EFC137" s="409"/>
      <c r="EFD137" s="409"/>
      <c r="EFE137" s="409"/>
      <c r="EFF137" s="409"/>
      <c r="EFG137" s="409"/>
      <c r="EFH137" s="409"/>
      <c r="EFI137" s="409"/>
      <c r="EFJ137" s="409"/>
      <c r="EFK137" s="409"/>
      <c r="EFL137" s="409"/>
      <c r="EFM137" s="409"/>
      <c r="EFN137" s="409"/>
      <c r="EFO137" s="409"/>
      <c r="EFP137" s="409"/>
      <c r="EFQ137" s="409"/>
      <c r="EFR137" s="409"/>
      <c r="EFS137" s="409"/>
      <c r="EFT137" s="409"/>
      <c r="EFU137" s="409"/>
      <c r="EFV137" s="409"/>
      <c r="EFW137" s="409"/>
      <c r="EFX137" s="409"/>
      <c r="EFY137" s="409"/>
      <c r="EFZ137" s="409"/>
      <c r="EGA137" s="409"/>
      <c r="EGB137" s="409"/>
      <c r="EGC137" s="409"/>
      <c r="EGD137" s="409"/>
      <c r="EGE137" s="409"/>
      <c r="EGF137" s="409"/>
      <c r="EGG137" s="409"/>
      <c r="EGH137" s="409"/>
      <c r="EGI137" s="409"/>
      <c r="EGJ137" s="409"/>
      <c r="EGK137" s="409"/>
      <c r="EGL137" s="409"/>
      <c r="EGM137" s="409"/>
      <c r="EGN137" s="409"/>
      <c r="EGO137" s="409"/>
      <c r="EGP137" s="409"/>
      <c r="EGQ137" s="409"/>
      <c r="EGR137" s="409"/>
      <c r="EGS137" s="409"/>
      <c r="EGT137" s="409"/>
      <c r="EGU137" s="409"/>
      <c r="EGV137" s="409"/>
      <c r="EGW137" s="409"/>
      <c r="EGX137" s="409"/>
      <c r="EGY137" s="409"/>
      <c r="EGZ137" s="409"/>
      <c r="EHA137" s="409"/>
      <c r="EHB137" s="409"/>
      <c r="EHC137" s="409"/>
      <c r="EHD137" s="409"/>
      <c r="EHE137" s="409"/>
      <c r="EHF137" s="409"/>
      <c r="EHG137" s="409"/>
      <c r="EHH137" s="409"/>
      <c r="EHI137" s="409"/>
      <c r="EHJ137" s="409"/>
      <c r="EHK137" s="409"/>
      <c r="EHL137" s="409"/>
      <c r="EHM137" s="409"/>
      <c r="EHN137" s="409"/>
      <c r="EHO137" s="409"/>
      <c r="EHP137" s="409"/>
      <c r="EHQ137" s="409"/>
      <c r="EHR137" s="409"/>
      <c r="EHS137" s="409"/>
      <c r="EHT137" s="409"/>
      <c r="EHU137" s="409"/>
      <c r="EHV137" s="409"/>
      <c r="EHW137" s="409"/>
      <c r="EHX137" s="409"/>
      <c r="EHY137" s="409"/>
      <c r="EHZ137" s="409"/>
      <c r="EIA137" s="409"/>
      <c r="EIB137" s="409"/>
      <c r="EIC137" s="409"/>
      <c r="EID137" s="409"/>
      <c r="EIE137" s="409"/>
      <c r="EIF137" s="409"/>
      <c r="EIG137" s="409"/>
      <c r="EIH137" s="409"/>
      <c r="EII137" s="409"/>
      <c r="EIJ137" s="409"/>
      <c r="EIK137" s="409"/>
      <c r="EIL137" s="409"/>
      <c r="EIM137" s="409"/>
      <c r="EIN137" s="409"/>
      <c r="EIO137" s="409"/>
      <c r="EIP137" s="409"/>
      <c r="EIQ137" s="409"/>
      <c r="EIR137" s="409"/>
      <c r="EIS137" s="409"/>
      <c r="EIT137" s="409"/>
      <c r="EIU137" s="409"/>
      <c r="EIV137" s="409"/>
      <c r="EIW137" s="409"/>
      <c r="EIX137" s="409"/>
      <c r="EIY137" s="409"/>
      <c r="EIZ137" s="409"/>
      <c r="EJA137" s="409"/>
      <c r="EJB137" s="409"/>
      <c r="EJC137" s="409"/>
      <c r="EJD137" s="409"/>
      <c r="EJE137" s="409"/>
      <c r="EJF137" s="409"/>
      <c r="EJG137" s="409"/>
      <c r="EJH137" s="409"/>
      <c r="EJI137" s="409"/>
      <c r="EJJ137" s="409"/>
      <c r="EJK137" s="409"/>
      <c r="EJL137" s="409"/>
      <c r="EJM137" s="409"/>
      <c r="EJN137" s="409"/>
      <c r="EJO137" s="409"/>
      <c r="EJP137" s="409"/>
      <c r="EJQ137" s="409"/>
      <c r="EJR137" s="409"/>
      <c r="EJS137" s="409"/>
      <c r="EJT137" s="409"/>
      <c r="EJU137" s="409"/>
      <c r="EJV137" s="409"/>
      <c r="EJW137" s="409"/>
      <c r="EJX137" s="409"/>
      <c r="EJY137" s="409"/>
      <c r="EJZ137" s="409"/>
      <c r="EKA137" s="409"/>
      <c r="EKB137" s="409"/>
      <c r="EKC137" s="409"/>
      <c r="EKD137" s="409"/>
      <c r="EKE137" s="409"/>
      <c r="EKF137" s="409"/>
      <c r="EKG137" s="409"/>
      <c r="EKH137" s="409"/>
      <c r="EKI137" s="409"/>
      <c r="EKJ137" s="409"/>
      <c r="EKK137" s="409"/>
      <c r="EKL137" s="409"/>
      <c r="EKM137" s="409"/>
      <c r="EKN137" s="409"/>
      <c r="EKO137" s="409"/>
      <c r="EKP137" s="409"/>
      <c r="EKQ137" s="409"/>
      <c r="EKR137" s="409"/>
      <c r="EKS137" s="409"/>
      <c r="EKT137" s="409"/>
      <c r="EKU137" s="409"/>
      <c r="EKV137" s="409"/>
      <c r="EKW137" s="409"/>
      <c r="EKX137" s="409"/>
      <c r="EKY137" s="409"/>
      <c r="EKZ137" s="409"/>
      <c r="ELA137" s="409"/>
      <c r="ELB137" s="409"/>
      <c r="ELC137" s="409"/>
      <c r="ELD137" s="409"/>
      <c r="ELE137" s="409"/>
      <c r="ELF137" s="409"/>
      <c r="ELG137" s="409"/>
      <c r="ELH137" s="409"/>
      <c r="ELI137" s="409"/>
      <c r="ELJ137" s="409"/>
      <c r="ELK137" s="409"/>
      <c r="ELL137" s="409"/>
      <c r="ELM137" s="409"/>
      <c r="ELN137" s="409"/>
      <c r="ELO137" s="409"/>
      <c r="ELP137" s="409"/>
      <c r="ELQ137" s="409"/>
      <c r="ELR137" s="409"/>
      <c r="ELS137" s="409"/>
      <c r="ELT137" s="409"/>
      <c r="ELU137" s="409"/>
      <c r="ELV137" s="409"/>
      <c r="ELW137" s="409"/>
      <c r="ELX137" s="409"/>
      <c r="ELY137" s="409"/>
      <c r="ELZ137" s="409"/>
      <c r="EMA137" s="409"/>
      <c r="EMB137" s="409"/>
      <c r="EMC137" s="409"/>
      <c r="EMD137" s="409"/>
      <c r="EME137" s="409"/>
      <c r="EMF137" s="409"/>
      <c r="EMG137" s="409"/>
      <c r="EMH137" s="409"/>
      <c r="EMI137" s="409"/>
      <c r="EMJ137" s="409"/>
      <c r="EMK137" s="409"/>
      <c r="EML137" s="409"/>
      <c r="EMM137" s="409"/>
      <c r="EMN137" s="409"/>
      <c r="EMO137" s="409"/>
      <c r="EMP137" s="409"/>
      <c r="EMQ137" s="409"/>
      <c r="EMR137" s="409"/>
      <c r="EMS137" s="409"/>
      <c r="EMT137" s="409"/>
      <c r="EMU137" s="409"/>
      <c r="EMV137" s="409"/>
      <c r="EMW137" s="409"/>
      <c r="EMX137" s="409"/>
      <c r="EMY137" s="409"/>
      <c r="EMZ137" s="409"/>
      <c r="ENA137" s="409"/>
      <c r="ENB137" s="409"/>
      <c r="ENC137" s="409"/>
      <c r="END137" s="409"/>
      <c r="ENE137" s="409"/>
      <c r="ENF137" s="409"/>
      <c r="ENG137" s="409"/>
      <c r="ENH137" s="409"/>
      <c r="ENI137" s="409"/>
      <c r="ENJ137" s="409"/>
      <c r="ENK137" s="409"/>
      <c r="ENL137" s="409"/>
      <c r="ENM137" s="409"/>
      <c r="ENN137" s="409"/>
      <c r="ENO137" s="409"/>
      <c r="ENP137" s="409"/>
      <c r="ENQ137" s="409"/>
      <c r="ENR137" s="409"/>
      <c r="ENS137" s="409"/>
      <c r="ENT137" s="409"/>
      <c r="ENU137" s="409"/>
      <c r="ENV137" s="409"/>
      <c r="ENW137" s="409"/>
      <c r="ENX137" s="409"/>
      <c r="ENY137" s="409"/>
      <c r="ENZ137" s="409"/>
      <c r="EOA137" s="409"/>
      <c r="EOB137" s="409"/>
      <c r="EOC137" s="409"/>
      <c r="EOD137" s="409"/>
      <c r="EOE137" s="409"/>
      <c r="EOF137" s="409"/>
      <c r="EOG137" s="409"/>
      <c r="EOH137" s="409"/>
      <c r="EOI137" s="409"/>
      <c r="EOJ137" s="409"/>
      <c r="EOK137" s="409"/>
      <c r="EOL137" s="409"/>
      <c r="EOM137" s="409"/>
      <c r="EON137" s="409"/>
      <c r="EOO137" s="409"/>
      <c r="EOP137" s="409"/>
      <c r="EOQ137" s="409"/>
      <c r="EOR137" s="409"/>
      <c r="EOS137" s="409"/>
      <c r="EOT137" s="409"/>
      <c r="EOU137" s="409"/>
      <c r="EOV137" s="409"/>
      <c r="EOW137" s="409"/>
      <c r="EOX137" s="409"/>
      <c r="EOY137" s="409"/>
      <c r="EOZ137" s="409"/>
      <c r="EPA137" s="409"/>
      <c r="EPB137" s="409"/>
      <c r="EPC137" s="409"/>
      <c r="EPD137" s="409"/>
      <c r="EPE137" s="409"/>
      <c r="EPF137" s="409"/>
      <c r="EPG137" s="409"/>
      <c r="EPH137" s="409"/>
      <c r="EPI137" s="409"/>
      <c r="EPJ137" s="409"/>
      <c r="EPK137" s="409"/>
      <c r="EPL137" s="409"/>
      <c r="EPM137" s="409"/>
      <c r="EPN137" s="409"/>
      <c r="EPO137" s="409"/>
      <c r="EPP137" s="409"/>
      <c r="EPQ137" s="409"/>
      <c r="EPR137" s="409"/>
      <c r="EPS137" s="409"/>
      <c r="EPT137" s="409"/>
      <c r="EPU137" s="409"/>
      <c r="EPV137" s="409"/>
      <c r="EPW137" s="409"/>
      <c r="EPX137" s="409"/>
      <c r="EPY137" s="409"/>
      <c r="EPZ137" s="409"/>
      <c r="EQA137" s="409"/>
      <c r="EQB137" s="409"/>
      <c r="EQC137" s="409"/>
      <c r="EQD137" s="409"/>
      <c r="EQE137" s="409"/>
      <c r="EQF137" s="409"/>
      <c r="EQG137" s="409"/>
      <c r="EQH137" s="409"/>
      <c r="EQI137" s="409"/>
      <c r="EQJ137" s="409"/>
      <c r="EQK137" s="409"/>
      <c r="EQL137" s="409"/>
      <c r="EQM137" s="409"/>
      <c r="EQN137" s="409"/>
      <c r="EQO137" s="409"/>
      <c r="EQP137" s="409"/>
      <c r="EQQ137" s="409"/>
      <c r="EQR137" s="409"/>
      <c r="EQS137" s="409"/>
      <c r="EQT137" s="409"/>
      <c r="EQU137" s="409"/>
      <c r="EQV137" s="409"/>
      <c r="EQW137" s="409"/>
      <c r="EQX137" s="409"/>
      <c r="EQY137" s="409"/>
      <c r="EQZ137" s="409"/>
      <c r="ERA137" s="409"/>
      <c r="ERB137" s="409"/>
      <c r="ERC137" s="409"/>
      <c r="ERD137" s="409"/>
      <c r="ERE137" s="409"/>
      <c r="ERF137" s="409"/>
      <c r="ERG137" s="409"/>
      <c r="ERH137" s="409"/>
      <c r="ERI137" s="409"/>
      <c r="ERJ137" s="409"/>
      <c r="ERK137" s="409"/>
      <c r="ERL137" s="409"/>
      <c r="ERM137" s="409"/>
      <c r="ERN137" s="409"/>
      <c r="ERO137" s="409"/>
      <c r="ERP137" s="409"/>
      <c r="ERQ137" s="409"/>
      <c r="ERR137" s="409"/>
      <c r="ERS137" s="409"/>
      <c r="ERT137" s="409"/>
      <c r="ERU137" s="409"/>
      <c r="ERV137" s="409"/>
      <c r="ERW137" s="409"/>
      <c r="ERX137" s="409"/>
      <c r="ERY137" s="409"/>
      <c r="ERZ137" s="409"/>
      <c r="ESA137" s="409"/>
      <c r="ESB137" s="409"/>
      <c r="ESC137" s="409"/>
      <c r="ESD137" s="409"/>
      <c r="ESE137" s="409"/>
      <c r="ESF137" s="409"/>
      <c r="ESG137" s="409"/>
      <c r="ESH137" s="409"/>
      <c r="ESI137" s="409"/>
      <c r="ESJ137" s="409"/>
      <c r="ESK137" s="409"/>
      <c r="ESL137" s="409"/>
      <c r="ESM137" s="409"/>
      <c r="ESN137" s="409"/>
      <c r="ESO137" s="409"/>
      <c r="ESP137" s="409"/>
      <c r="ESQ137" s="409"/>
      <c r="ESR137" s="409"/>
      <c r="ESS137" s="409"/>
      <c r="EST137" s="409"/>
      <c r="ESU137" s="409"/>
      <c r="ESV137" s="409"/>
      <c r="ESW137" s="409"/>
      <c r="ESX137" s="409"/>
      <c r="ESY137" s="409"/>
      <c r="ESZ137" s="409"/>
      <c r="ETA137" s="409"/>
      <c r="ETB137" s="409"/>
      <c r="ETC137" s="409"/>
      <c r="ETD137" s="409"/>
      <c r="ETE137" s="409"/>
      <c r="ETF137" s="409"/>
      <c r="ETG137" s="409"/>
      <c r="ETH137" s="409"/>
      <c r="ETI137" s="409"/>
      <c r="ETJ137" s="409"/>
      <c r="ETK137" s="409"/>
      <c r="ETL137" s="409"/>
      <c r="ETM137" s="409"/>
      <c r="ETN137" s="409"/>
      <c r="ETO137" s="409"/>
      <c r="ETP137" s="409"/>
      <c r="ETQ137" s="409"/>
      <c r="ETR137" s="409"/>
      <c r="ETS137" s="409"/>
      <c r="ETT137" s="409"/>
      <c r="ETU137" s="409"/>
      <c r="ETV137" s="409"/>
      <c r="ETW137" s="409"/>
      <c r="ETX137" s="409"/>
      <c r="ETY137" s="409"/>
      <c r="ETZ137" s="409"/>
      <c r="EUA137" s="409"/>
      <c r="EUB137" s="409"/>
      <c r="EUC137" s="409"/>
      <c r="EUD137" s="409"/>
      <c r="EUE137" s="409"/>
      <c r="EUF137" s="409"/>
      <c r="EUG137" s="409"/>
      <c r="EUH137" s="409"/>
      <c r="EUI137" s="409"/>
      <c r="EUJ137" s="409"/>
      <c r="EUK137" s="409"/>
      <c r="EUL137" s="409"/>
      <c r="EUM137" s="409"/>
      <c r="EUN137" s="409"/>
      <c r="EUO137" s="409"/>
      <c r="EUP137" s="409"/>
      <c r="EUQ137" s="409"/>
      <c r="EUR137" s="409"/>
      <c r="EUS137" s="409"/>
      <c r="EUT137" s="409"/>
      <c r="EUU137" s="409"/>
      <c r="EUV137" s="409"/>
      <c r="EUW137" s="409"/>
      <c r="EUX137" s="409"/>
      <c r="EUY137" s="409"/>
      <c r="EUZ137" s="409"/>
      <c r="EVA137" s="409"/>
      <c r="EVB137" s="409"/>
      <c r="EVC137" s="409"/>
      <c r="EVD137" s="409"/>
      <c r="EVE137" s="409"/>
      <c r="EVF137" s="409"/>
      <c r="EVG137" s="409"/>
      <c r="EVH137" s="409"/>
      <c r="EVI137" s="409"/>
      <c r="EVJ137" s="409"/>
      <c r="EVK137" s="409"/>
      <c r="EVL137" s="409"/>
      <c r="EVM137" s="409"/>
      <c r="EVN137" s="409"/>
      <c r="EVO137" s="409"/>
      <c r="EVP137" s="409"/>
      <c r="EVQ137" s="409"/>
      <c r="EVR137" s="409"/>
      <c r="EVS137" s="409"/>
      <c r="EVT137" s="409"/>
      <c r="EVU137" s="409"/>
      <c r="EVV137" s="409"/>
      <c r="EVW137" s="409"/>
      <c r="EVX137" s="409"/>
      <c r="EVY137" s="409"/>
      <c r="EVZ137" s="409"/>
      <c r="EWA137" s="409"/>
      <c r="EWB137" s="409"/>
      <c r="EWC137" s="409"/>
      <c r="EWD137" s="409"/>
      <c r="EWE137" s="409"/>
      <c r="EWF137" s="409"/>
      <c r="EWG137" s="409"/>
      <c r="EWH137" s="409"/>
      <c r="EWI137" s="409"/>
      <c r="EWJ137" s="409"/>
      <c r="EWK137" s="409"/>
      <c r="EWL137" s="409"/>
      <c r="EWM137" s="409"/>
      <c r="EWN137" s="409"/>
      <c r="EWO137" s="409"/>
      <c r="EWP137" s="409"/>
      <c r="EWQ137" s="409"/>
      <c r="EWR137" s="409"/>
      <c r="EWS137" s="409"/>
      <c r="EWT137" s="409"/>
      <c r="EWU137" s="409"/>
      <c r="EWV137" s="409"/>
      <c r="EWW137" s="409"/>
      <c r="EWX137" s="409"/>
      <c r="EWY137" s="409"/>
      <c r="EWZ137" s="409"/>
      <c r="EXA137" s="409"/>
      <c r="EXB137" s="409"/>
      <c r="EXC137" s="409"/>
      <c r="EXD137" s="409"/>
      <c r="EXE137" s="409"/>
      <c r="EXF137" s="409"/>
      <c r="EXG137" s="409"/>
      <c r="EXH137" s="409"/>
      <c r="EXI137" s="409"/>
      <c r="EXJ137" s="409"/>
      <c r="EXK137" s="409"/>
      <c r="EXL137" s="409"/>
      <c r="EXM137" s="409"/>
      <c r="EXN137" s="409"/>
      <c r="EXO137" s="409"/>
      <c r="EXP137" s="409"/>
      <c r="EXQ137" s="409"/>
      <c r="EXR137" s="409"/>
      <c r="EXS137" s="409"/>
      <c r="EXT137" s="409"/>
      <c r="EXU137" s="409"/>
      <c r="EXV137" s="409"/>
      <c r="EXW137" s="409"/>
      <c r="EXX137" s="409"/>
      <c r="EXY137" s="409"/>
      <c r="EXZ137" s="409"/>
      <c r="EYA137" s="409"/>
      <c r="EYB137" s="409"/>
      <c r="EYC137" s="409"/>
      <c r="EYD137" s="409"/>
      <c r="EYE137" s="409"/>
      <c r="EYF137" s="409"/>
      <c r="EYG137" s="409"/>
      <c r="EYH137" s="409"/>
      <c r="EYI137" s="409"/>
      <c r="EYJ137" s="409"/>
      <c r="EYK137" s="409"/>
      <c r="EYL137" s="409"/>
      <c r="EYM137" s="409"/>
      <c r="EYN137" s="409"/>
      <c r="EYO137" s="409"/>
      <c r="EYP137" s="409"/>
      <c r="EYQ137" s="409"/>
      <c r="EYR137" s="409"/>
      <c r="EYS137" s="409"/>
      <c r="EYT137" s="409"/>
      <c r="EYU137" s="409"/>
      <c r="EYV137" s="409"/>
      <c r="EYW137" s="409"/>
      <c r="EYX137" s="409"/>
      <c r="EYY137" s="409"/>
      <c r="EYZ137" s="409"/>
      <c r="EZA137" s="409"/>
      <c r="EZB137" s="409"/>
      <c r="EZC137" s="409"/>
      <c r="EZD137" s="409"/>
      <c r="EZE137" s="409"/>
      <c r="EZF137" s="409"/>
      <c r="EZG137" s="409"/>
      <c r="EZH137" s="409"/>
      <c r="EZI137" s="409"/>
      <c r="EZJ137" s="409"/>
      <c r="EZK137" s="409"/>
      <c r="EZL137" s="409"/>
      <c r="EZM137" s="409"/>
      <c r="EZN137" s="409"/>
      <c r="EZO137" s="409"/>
      <c r="EZP137" s="409"/>
      <c r="EZQ137" s="409"/>
      <c r="EZR137" s="409"/>
      <c r="EZS137" s="409"/>
      <c r="EZT137" s="409"/>
      <c r="EZU137" s="409"/>
      <c r="EZV137" s="409"/>
      <c r="EZW137" s="409"/>
      <c r="EZX137" s="409"/>
      <c r="EZY137" s="409"/>
      <c r="EZZ137" s="409"/>
      <c r="FAA137" s="409"/>
      <c r="FAB137" s="409"/>
      <c r="FAC137" s="409"/>
      <c r="FAD137" s="409"/>
      <c r="FAE137" s="409"/>
      <c r="FAF137" s="409"/>
      <c r="FAG137" s="409"/>
      <c r="FAH137" s="409"/>
      <c r="FAI137" s="409"/>
      <c r="FAJ137" s="409"/>
      <c r="FAK137" s="409"/>
      <c r="FAL137" s="409"/>
      <c r="FAM137" s="409"/>
      <c r="FAN137" s="409"/>
      <c r="FAO137" s="409"/>
      <c r="FAP137" s="409"/>
      <c r="FAQ137" s="409"/>
      <c r="FAR137" s="409"/>
      <c r="FAS137" s="409"/>
      <c r="FAT137" s="409"/>
      <c r="FAU137" s="409"/>
      <c r="FAV137" s="409"/>
      <c r="FAW137" s="409"/>
      <c r="FAX137" s="409"/>
      <c r="FAY137" s="409"/>
      <c r="FAZ137" s="409"/>
      <c r="FBA137" s="409"/>
      <c r="FBB137" s="409"/>
      <c r="FBC137" s="409"/>
      <c r="FBD137" s="409"/>
      <c r="FBE137" s="409"/>
      <c r="FBF137" s="409"/>
      <c r="FBG137" s="409"/>
      <c r="FBH137" s="409"/>
      <c r="FBI137" s="409"/>
      <c r="FBJ137" s="409"/>
      <c r="FBK137" s="409"/>
      <c r="FBL137" s="409"/>
      <c r="FBM137" s="409"/>
      <c r="FBN137" s="409"/>
      <c r="FBO137" s="409"/>
      <c r="FBP137" s="409"/>
      <c r="FBQ137" s="409"/>
      <c r="FBR137" s="409"/>
      <c r="FBS137" s="409"/>
      <c r="FBT137" s="409"/>
      <c r="FBU137" s="409"/>
      <c r="FBV137" s="409"/>
      <c r="FBW137" s="409"/>
      <c r="FBX137" s="409"/>
      <c r="FBY137" s="409"/>
      <c r="FBZ137" s="409"/>
      <c r="FCA137" s="409"/>
      <c r="FCB137" s="409"/>
      <c r="FCC137" s="409"/>
      <c r="FCD137" s="409"/>
      <c r="FCE137" s="409"/>
      <c r="FCF137" s="409"/>
      <c r="FCG137" s="409"/>
      <c r="FCH137" s="409"/>
      <c r="FCI137" s="409"/>
      <c r="FCJ137" s="409"/>
      <c r="FCK137" s="409"/>
      <c r="FCL137" s="409"/>
      <c r="FCM137" s="409"/>
      <c r="FCN137" s="409"/>
      <c r="FCO137" s="409"/>
      <c r="FCP137" s="409"/>
      <c r="FCQ137" s="409"/>
      <c r="FCR137" s="409"/>
      <c r="FCS137" s="409"/>
      <c r="FCT137" s="409"/>
      <c r="FCU137" s="409"/>
      <c r="FCV137" s="409"/>
      <c r="FCW137" s="409"/>
      <c r="FCX137" s="409"/>
      <c r="FCY137" s="409"/>
      <c r="FCZ137" s="409"/>
      <c r="FDA137" s="409"/>
      <c r="FDB137" s="409"/>
      <c r="FDC137" s="409"/>
      <c r="FDD137" s="409"/>
      <c r="FDE137" s="409"/>
      <c r="FDF137" s="409"/>
      <c r="FDG137" s="409"/>
      <c r="FDH137" s="409"/>
      <c r="FDI137" s="409"/>
      <c r="FDJ137" s="409"/>
      <c r="FDK137" s="409"/>
      <c r="FDL137" s="409"/>
      <c r="FDM137" s="409"/>
      <c r="FDN137" s="409"/>
      <c r="FDO137" s="409"/>
      <c r="FDP137" s="409"/>
      <c r="FDQ137" s="409"/>
      <c r="FDR137" s="409"/>
      <c r="FDS137" s="409"/>
      <c r="FDT137" s="409"/>
      <c r="FDU137" s="409"/>
      <c r="FDV137" s="409"/>
      <c r="FDW137" s="409"/>
      <c r="FDX137" s="409"/>
      <c r="FDY137" s="409"/>
      <c r="FDZ137" s="409"/>
      <c r="FEA137" s="409"/>
      <c r="FEB137" s="409"/>
      <c r="FEC137" s="409"/>
      <c r="FED137" s="409"/>
      <c r="FEE137" s="409"/>
      <c r="FEF137" s="409"/>
      <c r="FEG137" s="409"/>
      <c r="FEH137" s="409"/>
      <c r="FEI137" s="409"/>
      <c r="FEJ137" s="409"/>
      <c r="FEK137" s="409"/>
      <c r="FEL137" s="409"/>
      <c r="FEM137" s="409"/>
      <c r="FEN137" s="409"/>
      <c r="FEO137" s="409"/>
      <c r="FEP137" s="409"/>
      <c r="FEQ137" s="409"/>
      <c r="FER137" s="409"/>
      <c r="FES137" s="409"/>
      <c r="FET137" s="409"/>
      <c r="FEU137" s="409"/>
      <c r="FEV137" s="409"/>
      <c r="FEW137" s="409"/>
      <c r="FEX137" s="409"/>
      <c r="FEY137" s="409"/>
      <c r="FEZ137" s="409"/>
      <c r="FFA137" s="409"/>
      <c r="FFB137" s="409"/>
      <c r="FFC137" s="409"/>
      <c r="FFD137" s="409"/>
      <c r="FFE137" s="409"/>
      <c r="FFF137" s="409"/>
      <c r="FFG137" s="409"/>
      <c r="FFH137" s="409"/>
      <c r="FFI137" s="409"/>
      <c r="FFJ137" s="409"/>
      <c r="FFK137" s="409"/>
      <c r="FFL137" s="409"/>
      <c r="FFM137" s="409"/>
      <c r="FFN137" s="409"/>
      <c r="FFO137" s="409"/>
      <c r="FFP137" s="409"/>
      <c r="FFQ137" s="409"/>
      <c r="FFR137" s="409"/>
      <c r="FFS137" s="409"/>
      <c r="FFT137" s="409"/>
      <c r="FFU137" s="409"/>
      <c r="FFV137" s="409"/>
      <c r="FFW137" s="409"/>
      <c r="FFX137" s="409"/>
      <c r="FFY137" s="409"/>
      <c r="FFZ137" s="409"/>
      <c r="FGA137" s="409"/>
      <c r="FGB137" s="409"/>
      <c r="FGC137" s="409"/>
      <c r="FGD137" s="409"/>
      <c r="FGE137" s="409"/>
      <c r="FGF137" s="409"/>
      <c r="FGG137" s="409"/>
      <c r="FGH137" s="409"/>
      <c r="FGI137" s="409"/>
      <c r="FGJ137" s="409"/>
      <c r="FGK137" s="409"/>
      <c r="FGL137" s="409"/>
      <c r="FGM137" s="409"/>
      <c r="FGN137" s="409"/>
      <c r="FGO137" s="409"/>
      <c r="FGP137" s="409"/>
      <c r="FGQ137" s="409"/>
      <c r="FGR137" s="409"/>
      <c r="FGS137" s="409"/>
      <c r="FGT137" s="409"/>
      <c r="FGU137" s="409"/>
      <c r="FGV137" s="409"/>
      <c r="FGW137" s="409"/>
      <c r="FGX137" s="409"/>
      <c r="FGY137" s="409"/>
      <c r="FGZ137" s="409"/>
      <c r="FHA137" s="409"/>
      <c r="FHB137" s="409"/>
      <c r="FHC137" s="409"/>
      <c r="FHD137" s="409"/>
      <c r="FHE137" s="409"/>
      <c r="FHF137" s="409"/>
      <c r="FHG137" s="409"/>
      <c r="FHH137" s="409"/>
      <c r="FHI137" s="409"/>
      <c r="FHJ137" s="409"/>
      <c r="FHK137" s="409"/>
      <c r="FHL137" s="409"/>
      <c r="FHM137" s="409"/>
      <c r="FHN137" s="409"/>
      <c r="FHO137" s="409"/>
      <c r="FHP137" s="409"/>
      <c r="FHQ137" s="409"/>
      <c r="FHR137" s="409"/>
      <c r="FHS137" s="409"/>
      <c r="FHT137" s="409"/>
      <c r="FHU137" s="409"/>
      <c r="FHV137" s="409"/>
      <c r="FHW137" s="409"/>
      <c r="FHX137" s="409"/>
      <c r="FHY137" s="409"/>
      <c r="FHZ137" s="409"/>
      <c r="FIA137" s="409"/>
      <c r="FIB137" s="409"/>
      <c r="FIC137" s="409"/>
      <c r="FID137" s="409"/>
      <c r="FIE137" s="409"/>
      <c r="FIF137" s="409"/>
      <c r="FIG137" s="409"/>
      <c r="FIH137" s="409"/>
      <c r="FII137" s="409"/>
      <c r="FIJ137" s="409"/>
      <c r="FIK137" s="409"/>
      <c r="FIL137" s="409"/>
      <c r="FIM137" s="409"/>
      <c r="FIN137" s="409"/>
      <c r="FIO137" s="409"/>
      <c r="FIP137" s="409"/>
      <c r="FIQ137" s="409"/>
      <c r="FIR137" s="409"/>
      <c r="FIS137" s="409"/>
      <c r="FIT137" s="409"/>
      <c r="FIU137" s="409"/>
      <c r="FIV137" s="409"/>
      <c r="FIW137" s="409"/>
      <c r="FIX137" s="409"/>
      <c r="FIY137" s="409"/>
      <c r="FIZ137" s="409"/>
      <c r="FJA137" s="409"/>
      <c r="FJB137" s="409"/>
      <c r="FJC137" s="409"/>
      <c r="FJD137" s="409"/>
      <c r="FJE137" s="409"/>
      <c r="FJF137" s="409"/>
      <c r="FJG137" s="409"/>
      <c r="FJH137" s="409"/>
      <c r="FJI137" s="409"/>
      <c r="FJJ137" s="409"/>
      <c r="FJK137" s="409"/>
      <c r="FJL137" s="409"/>
      <c r="FJM137" s="409"/>
      <c r="FJN137" s="409"/>
      <c r="FJO137" s="409"/>
      <c r="FJP137" s="409"/>
      <c r="FJQ137" s="409"/>
      <c r="FJR137" s="409"/>
      <c r="FJS137" s="409"/>
      <c r="FJT137" s="409"/>
      <c r="FJU137" s="409"/>
      <c r="FJV137" s="409"/>
      <c r="FJW137" s="409"/>
      <c r="FJX137" s="409"/>
      <c r="FJY137" s="409"/>
      <c r="FJZ137" s="409"/>
      <c r="FKA137" s="409"/>
      <c r="FKB137" s="409"/>
      <c r="FKC137" s="409"/>
      <c r="FKD137" s="409"/>
      <c r="FKE137" s="409"/>
      <c r="FKF137" s="409"/>
      <c r="FKG137" s="409"/>
      <c r="FKH137" s="409"/>
      <c r="FKI137" s="409"/>
      <c r="FKJ137" s="409"/>
      <c r="FKK137" s="409"/>
      <c r="FKL137" s="409"/>
      <c r="FKM137" s="409"/>
      <c r="FKN137" s="409"/>
      <c r="FKO137" s="409"/>
      <c r="FKP137" s="409"/>
      <c r="FKQ137" s="409"/>
      <c r="FKR137" s="409"/>
      <c r="FKS137" s="409"/>
      <c r="FKT137" s="409"/>
      <c r="FKU137" s="409"/>
      <c r="FKV137" s="409"/>
      <c r="FKW137" s="409"/>
      <c r="FKX137" s="409"/>
      <c r="FKY137" s="409"/>
      <c r="FKZ137" s="409"/>
      <c r="FLA137" s="409"/>
      <c r="FLB137" s="409"/>
      <c r="FLC137" s="409"/>
      <c r="FLD137" s="409"/>
      <c r="FLE137" s="409"/>
      <c r="FLF137" s="409"/>
      <c r="FLG137" s="409"/>
      <c r="FLH137" s="409"/>
      <c r="FLI137" s="409"/>
      <c r="FLJ137" s="409"/>
      <c r="FLK137" s="409"/>
      <c r="FLL137" s="409"/>
      <c r="FLM137" s="409"/>
      <c r="FLN137" s="409"/>
      <c r="FLO137" s="409"/>
      <c r="FLP137" s="409"/>
      <c r="FLQ137" s="409"/>
      <c r="FLR137" s="409"/>
      <c r="FLS137" s="409"/>
      <c r="FLT137" s="409"/>
      <c r="FLU137" s="409"/>
      <c r="FLV137" s="409"/>
      <c r="FLW137" s="409"/>
      <c r="FLX137" s="409"/>
      <c r="FLY137" s="409"/>
      <c r="FLZ137" s="409"/>
      <c r="FMA137" s="409"/>
      <c r="FMB137" s="409"/>
      <c r="FMC137" s="409"/>
      <c r="FMD137" s="409"/>
      <c r="FME137" s="409"/>
      <c r="FMF137" s="409"/>
      <c r="FMG137" s="409"/>
      <c r="FMH137" s="409"/>
      <c r="FMI137" s="409"/>
      <c r="FMJ137" s="409"/>
      <c r="FMK137" s="409"/>
      <c r="FML137" s="409"/>
      <c r="FMM137" s="409"/>
      <c r="FMN137" s="409"/>
      <c r="FMO137" s="409"/>
      <c r="FMP137" s="409"/>
      <c r="FMQ137" s="409"/>
      <c r="FMR137" s="409"/>
      <c r="FMS137" s="409"/>
      <c r="FMT137" s="409"/>
      <c r="FMU137" s="409"/>
      <c r="FMV137" s="409"/>
      <c r="FMW137" s="409"/>
      <c r="FMX137" s="409"/>
      <c r="FMY137" s="409"/>
      <c r="FMZ137" s="409"/>
      <c r="FNA137" s="409"/>
      <c r="FNB137" s="409"/>
      <c r="FNC137" s="409"/>
      <c r="FND137" s="409"/>
      <c r="FNE137" s="409"/>
      <c r="FNF137" s="409"/>
      <c r="FNG137" s="409"/>
      <c r="FNH137" s="409"/>
      <c r="FNI137" s="409"/>
      <c r="FNJ137" s="409"/>
      <c r="FNK137" s="409"/>
      <c r="FNL137" s="409"/>
      <c r="FNM137" s="409"/>
      <c r="FNN137" s="409"/>
      <c r="FNO137" s="409"/>
      <c r="FNP137" s="409"/>
      <c r="FNQ137" s="409"/>
      <c r="FNR137" s="409"/>
      <c r="FNS137" s="409"/>
      <c r="FNT137" s="409"/>
      <c r="FNU137" s="409"/>
      <c r="FNV137" s="409"/>
      <c r="FNW137" s="409"/>
      <c r="FNX137" s="409"/>
      <c r="FNY137" s="409"/>
      <c r="FNZ137" s="409"/>
      <c r="FOA137" s="409"/>
      <c r="FOB137" s="409"/>
      <c r="FOC137" s="409"/>
      <c r="FOD137" s="409"/>
      <c r="FOE137" s="409"/>
      <c r="FOF137" s="409"/>
      <c r="FOG137" s="409"/>
      <c r="FOH137" s="409"/>
      <c r="FOI137" s="409"/>
      <c r="FOJ137" s="409"/>
      <c r="FOK137" s="409"/>
      <c r="FOL137" s="409"/>
      <c r="FOM137" s="409"/>
      <c r="FON137" s="409"/>
      <c r="FOO137" s="409"/>
      <c r="FOP137" s="409"/>
      <c r="FOQ137" s="409"/>
      <c r="FOR137" s="409"/>
      <c r="FOS137" s="409"/>
      <c r="FOT137" s="409"/>
      <c r="FOU137" s="409"/>
      <c r="FOV137" s="409"/>
      <c r="FOW137" s="409"/>
      <c r="FOX137" s="409"/>
      <c r="FOY137" s="409"/>
      <c r="FOZ137" s="409"/>
      <c r="FPA137" s="409"/>
      <c r="FPB137" s="409"/>
      <c r="FPC137" s="409"/>
      <c r="FPD137" s="409"/>
      <c r="FPE137" s="409"/>
      <c r="FPF137" s="409"/>
      <c r="FPG137" s="409"/>
      <c r="FPH137" s="409"/>
      <c r="FPI137" s="409"/>
      <c r="FPJ137" s="409"/>
      <c r="FPK137" s="409"/>
      <c r="FPL137" s="409"/>
      <c r="FPM137" s="409"/>
      <c r="FPN137" s="409"/>
      <c r="FPO137" s="409"/>
      <c r="FPP137" s="409"/>
      <c r="FPQ137" s="409"/>
      <c r="FPR137" s="409"/>
      <c r="FPS137" s="409"/>
      <c r="FPT137" s="409"/>
      <c r="FPU137" s="409"/>
      <c r="FPV137" s="409"/>
      <c r="FPW137" s="409"/>
      <c r="FPX137" s="409"/>
      <c r="FPY137" s="409"/>
      <c r="FPZ137" s="409"/>
      <c r="FQA137" s="409"/>
      <c r="FQB137" s="409"/>
      <c r="FQC137" s="409"/>
      <c r="FQD137" s="409"/>
      <c r="FQE137" s="409"/>
      <c r="FQF137" s="409"/>
      <c r="FQG137" s="409"/>
      <c r="FQH137" s="409"/>
      <c r="FQI137" s="409"/>
      <c r="FQJ137" s="409"/>
      <c r="FQK137" s="409"/>
      <c r="FQL137" s="409"/>
      <c r="FQM137" s="409"/>
      <c r="FQN137" s="409"/>
      <c r="FQO137" s="409"/>
      <c r="FQP137" s="409"/>
      <c r="FQQ137" s="409"/>
      <c r="FQR137" s="409"/>
      <c r="FQS137" s="409"/>
      <c r="FQT137" s="409"/>
      <c r="FQU137" s="409"/>
      <c r="FQV137" s="409"/>
      <c r="FQW137" s="409"/>
      <c r="FQX137" s="409"/>
      <c r="FQY137" s="409"/>
      <c r="FQZ137" s="409"/>
      <c r="FRA137" s="409"/>
      <c r="FRB137" s="409"/>
      <c r="FRC137" s="409"/>
      <c r="FRD137" s="409"/>
      <c r="FRE137" s="409"/>
      <c r="FRF137" s="409"/>
      <c r="FRG137" s="409"/>
      <c r="FRH137" s="409"/>
      <c r="FRI137" s="409"/>
      <c r="FRJ137" s="409"/>
      <c r="FRK137" s="409"/>
      <c r="FRL137" s="409"/>
      <c r="FRM137" s="409"/>
      <c r="FRN137" s="409"/>
      <c r="FRO137" s="409"/>
      <c r="FRP137" s="409"/>
      <c r="FRQ137" s="409"/>
      <c r="FRR137" s="409"/>
      <c r="FRS137" s="409"/>
      <c r="FRT137" s="409"/>
      <c r="FRU137" s="409"/>
      <c r="FRV137" s="409"/>
      <c r="FRW137" s="409"/>
      <c r="FRX137" s="409"/>
      <c r="FRY137" s="409"/>
      <c r="FRZ137" s="409"/>
      <c r="FSA137" s="409"/>
      <c r="FSB137" s="409"/>
      <c r="FSC137" s="409"/>
      <c r="FSD137" s="409"/>
      <c r="FSE137" s="409"/>
      <c r="FSF137" s="409"/>
      <c r="FSG137" s="409"/>
      <c r="FSH137" s="409"/>
      <c r="FSI137" s="409"/>
      <c r="FSJ137" s="409"/>
      <c r="FSK137" s="409"/>
      <c r="FSL137" s="409"/>
      <c r="FSM137" s="409"/>
      <c r="FSN137" s="409"/>
      <c r="FSO137" s="409"/>
      <c r="FSP137" s="409"/>
      <c r="FSQ137" s="409"/>
      <c r="FSR137" s="409"/>
      <c r="FSS137" s="409"/>
      <c r="FST137" s="409"/>
      <c r="FSU137" s="409"/>
      <c r="FSV137" s="409"/>
      <c r="FSW137" s="409"/>
      <c r="FSX137" s="409"/>
      <c r="FSY137" s="409"/>
      <c r="FSZ137" s="409"/>
      <c r="FTA137" s="409"/>
      <c r="FTB137" s="409"/>
      <c r="FTC137" s="409"/>
      <c r="FTD137" s="409"/>
      <c r="FTE137" s="409"/>
      <c r="FTF137" s="409"/>
      <c r="FTG137" s="409"/>
      <c r="FTH137" s="409"/>
      <c r="FTI137" s="409"/>
      <c r="FTJ137" s="409"/>
      <c r="FTK137" s="409"/>
      <c r="FTL137" s="409"/>
      <c r="FTM137" s="409"/>
      <c r="FTN137" s="409"/>
      <c r="FTO137" s="409"/>
      <c r="FTP137" s="409"/>
      <c r="FTQ137" s="409"/>
      <c r="FTR137" s="409"/>
      <c r="FTS137" s="409"/>
      <c r="FTT137" s="409"/>
      <c r="FTU137" s="409"/>
      <c r="FTV137" s="409"/>
      <c r="FTW137" s="409"/>
      <c r="FTX137" s="409"/>
      <c r="FTY137" s="409"/>
      <c r="FTZ137" s="409"/>
      <c r="FUA137" s="409"/>
      <c r="FUB137" s="409"/>
      <c r="FUC137" s="409"/>
      <c r="FUD137" s="409"/>
      <c r="FUE137" s="409"/>
      <c r="FUF137" s="409"/>
      <c r="FUG137" s="409"/>
      <c r="FUH137" s="409"/>
      <c r="FUI137" s="409"/>
      <c r="FUJ137" s="409"/>
      <c r="FUK137" s="409"/>
      <c r="FUL137" s="409"/>
      <c r="FUM137" s="409"/>
      <c r="FUN137" s="409"/>
      <c r="FUO137" s="409"/>
      <c r="FUP137" s="409"/>
      <c r="FUQ137" s="409"/>
      <c r="FUR137" s="409"/>
      <c r="FUS137" s="409"/>
      <c r="FUT137" s="409"/>
      <c r="FUU137" s="409"/>
      <c r="FUV137" s="409"/>
      <c r="FUW137" s="409"/>
      <c r="FUX137" s="409"/>
      <c r="FUY137" s="409"/>
      <c r="FUZ137" s="409"/>
      <c r="FVA137" s="409"/>
      <c r="FVB137" s="409"/>
      <c r="FVC137" s="409"/>
      <c r="FVD137" s="409"/>
      <c r="FVE137" s="409"/>
      <c r="FVF137" s="409"/>
      <c r="FVG137" s="409"/>
      <c r="FVH137" s="409"/>
      <c r="FVI137" s="409"/>
      <c r="FVJ137" s="409"/>
      <c r="FVK137" s="409"/>
      <c r="FVL137" s="409"/>
      <c r="FVM137" s="409"/>
      <c r="FVN137" s="409"/>
      <c r="FVO137" s="409"/>
      <c r="FVP137" s="409"/>
      <c r="FVQ137" s="409"/>
      <c r="FVR137" s="409"/>
      <c r="FVS137" s="409"/>
      <c r="FVT137" s="409"/>
      <c r="FVU137" s="409"/>
      <c r="FVV137" s="409"/>
      <c r="FVW137" s="409"/>
      <c r="FVX137" s="409"/>
      <c r="FVY137" s="409"/>
      <c r="FVZ137" s="409"/>
      <c r="FWA137" s="409"/>
      <c r="FWB137" s="409"/>
      <c r="FWC137" s="409"/>
      <c r="FWD137" s="409"/>
      <c r="FWE137" s="409"/>
      <c r="FWF137" s="409"/>
      <c r="FWG137" s="409"/>
      <c r="FWH137" s="409"/>
      <c r="FWI137" s="409"/>
      <c r="FWJ137" s="409"/>
      <c r="FWK137" s="409"/>
      <c r="FWL137" s="409"/>
      <c r="FWM137" s="409"/>
      <c r="FWN137" s="409"/>
      <c r="FWO137" s="409"/>
      <c r="FWP137" s="409"/>
      <c r="FWQ137" s="409"/>
      <c r="FWR137" s="409"/>
      <c r="FWS137" s="409"/>
      <c r="FWT137" s="409"/>
      <c r="FWU137" s="409"/>
      <c r="FWV137" s="409"/>
      <c r="FWW137" s="409"/>
      <c r="FWX137" s="409"/>
      <c r="FWY137" s="409"/>
      <c r="FWZ137" s="409"/>
      <c r="FXA137" s="409"/>
      <c r="FXB137" s="409"/>
      <c r="FXC137" s="409"/>
      <c r="FXD137" s="409"/>
      <c r="FXE137" s="409"/>
      <c r="FXF137" s="409"/>
      <c r="FXG137" s="409"/>
      <c r="FXH137" s="409"/>
      <c r="FXI137" s="409"/>
      <c r="FXJ137" s="409"/>
      <c r="FXK137" s="409"/>
      <c r="FXL137" s="409"/>
      <c r="FXM137" s="409"/>
      <c r="FXN137" s="409"/>
      <c r="FXO137" s="409"/>
      <c r="FXP137" s="409"/>
      <c r="FXQ137" s="409"/>
      <c r="FXR137" s="409"/>
      <c r="FXS137" s="409"/>
      <c r="FXT137" s="409"/>
      <c r="FXU137" s="409"/>
      <c r="FXV137" s="409"/>
      <c r="FXW137" s="409"/>
      <c r="FXX137" s="409"/>
      <c r="FXY137" s="409"/>
      <c r="FXZ137" s="409"/>
      <c r="FYA137" s="409"/>
      <c r="FYB137" s="409"/>
      <c r="FYC137" s="409"/>
      <c r="FYD137" s="409"/>
      <c r="FYE137" s="409"/>
      <c r="FYF137" s="409"/>
      <c r="FYG137" s="409"/>
      <c r="FYH137" s="409"/>
      <c r="FYI137" s="409"/>
      <c r="FYJ137" s="409"/>
      <c r="FYK137" s="409"/>
      <c r="FYL137" s="409"/>
      <c r="FYM137" s="409"/>
      <c r="FYN137" s="409"/>
      <c r="FYO137" s="409"/>
      <c r="FYP137" s="409"/>
      <c r="FYQ137" s="409"/>
      <c r="FYR137" s="409"/>
      <c r="FYS137" s="409"/>
      <c r="FYT137" s="409"/>
      <c r="FYU137" s="409"/>
      <c r="FYV137" s="409"/>
      <c r="FYW137" s="409"/>
      <c r="FYX137" s="409"/>
      <c r="FYY137" s="409"/>
      <c r="FYZ137" s="409"/>
      <c r="FZA137" s="409"/>
      <c r="FZB137" s="409"/>
      <c r="FZC137" s="409"/>
      <c r="FZD137" s="409"/>
      <c r="FZE137" s="409"/>
      <c r="FZF137" s="409"/>
      <c r="FZG137" s="409"/>
      <c r="FZH137" s="409"/>
      <c r="FZI137" s="409"/>
      <c r="FZJ137" s="409"/>
      <c r="FZK137" s="409"/>
      <c r="FZL137" s="409"/>
      <c r="FZM137" s="409"/>
      <c r="FZN137" s="409"/>
      <c r="FZO137" s="409"/>
      <c r="FZP137" s="409"/>
      <c r="FZQ137" s="409"/>
      <c r="FZR137" s="409"/>
      <c r="FZS137" s="409"/>
      <c r="FZT137" s="409"/>
      <c r="FZU137" s="409"/>
      <c r="FZV137" s="409"/>
      <c r="FZW137" s="409"/>
      <c r="FZX137" s="409"/>
      <c r="FZY137" s="409"/>
      <c r="FZZ137" s="409"/>
      <c r="GAA137" s="409"/>
      <c r="GAB137" s="409"/>
      <c r="GAC137" s="409"/>
      <c r="GAD137" s="409"/>
      <c r="GAE137" s="409"/>
      <c r="GAF137" s="409"/>
      <c r="GAG137" s="409"/>
      <c r="GAH137" s="409"/>
      <c r="GAI137" s="409"/>
      <c r="GAJ137" s="409"/>
      <c r="GAK137" s="409"/>
      <c r="GAL137" s="409"/>
      <c r="GAM137" s="409"/>
      <c r="GAN137" s="409"/>
      <c r="GAO137" s="409"/>
      <c r="GAP137" s="409"/>
      <c r="GAQ137" s="409"/>
      <c r="GAR137" s="409"/>
      <c r="GAS137" s="409"/>
      <c r="GAT137" s="409"/>
      <c r="GAU137" s="409"/>
      <c r="GAV137" s="409"/>
      <c r="GAW137" s="409"/>
      <c r="GAX137" s="409"/>
      <c r="GAY137" s="409"/>
      <c r="GAZ137" s="409"/>
      <c r="GBA137" s="409"/>
      <c r="GBB137" s="409"/>
      <c r="GBC137" s="409"/>
      <c r="GBD137" s="409"/>
      <c r="GBE137" s="409"/>
      <c r="GBF137" s="409"/>
      <c r="GBG137" s="409"/>
      <c r="GBH137" s="409"/>
      <c r="GBI137" s="409"/>
      <c r="GBJ137" s="409"/>
      <c r="GBK137" s="409"/>
      <c r="GBL137" s="409"/>
      <c r="GBM137" s="409"/>
      <c r="GBN137" s="409"/>
      <c r="GBO137" s="409"/>
      <c r="GBP137" s="409"/>
      <c r="GBQ137" s="409"/>
      <c r="GBR137" s="409"/>
      <c r="GBS137" s="409"/>
      <c r="GBT137" s="409"/>
      <c r="GBU137" s="409"/>
      <c r="GBV137" s="409"/>
      <c r="GBW137" s="409"/>
      <c r="GBX137" s="409"/>
      <c r="GBY137" s="409"/>
      <c r="GBZ137" s="409"/>
      <c r="GCA137" s="409"/>
      <c r="GCB137" s="409"/>
      <c r="GCC137" s="409"/>
      <c r="GCD137" s="409"/>
      <c r="GCE137" s="409"/>
      <c r="GCF137" s="409"/>
      <c r="GCG137" s="409"/>
      <c r="GCH137" s="409"/>
      <c r="GCI137" s="409"/>
      <c r="GCJ137" s="409"/>
      <c r="GCK137" s="409"/>
      <c r="GCL137" s="409"/>
      <c r="GCM137" s="409"/>
      <c r="GCN137" s="409"/>
      <c r="GCO137" s="409"/>
      <c r="GCP137" s="409"/>
      <c r="GCQ137" s="409"/>
      <c r="GCR137" s="409"/>
      <c r="GCS137" s="409"/>
      <c r="GCT137" s="409"/>
      <c r="GCU137" s="409"/>
      <c r="GCV137" s="409"/>
      <c r="GCW137" s="409"/>
      <c r="GCX137" s="409"/>
      <c r="GCY137" s="409"/>
      <c r="GCZ137" s="409"/>
      <c r="GDA137" s="409"/>
      <c r="GDB137" s="409"/>
      <c r="GDC137" s="409"/>
      <c r="GDD137" s="409"/>
      <c r="GDE137" s="409"/>
      <c r="GDF137" s="409"/>
      <c r="GDG137" s="409"/>
      <c r="GDH137" s="409"/>
      <c r="GDI137" s="409"/>
      <c r="GDJ137" s="409"/>
      <c r="GDK137" s="409"/>
      <c r="GDL137" s="409"/>
      <c r="GDM137" s="409"/>
      <c r="GDN137" s="409"/>
      <c r="GDO137" s="409"/>
      <c r="GDP137" s="409"/>
      <c r="GDQ137" s="409"/>
      <c r="GDR137" s="409"/>
      <c r="GDS137" s="409"/>
      <c r="GDT137" s="409"/>
      <c r="GDU137" s="409"/>
      <c r="GDV137" s="409"/>
      <c r="GDW137" s="409"/>
      <c r="GDX137" s="409"/>
      <c r="GDY137" s="409"/>
      <c r="GDZ137" s="409"/>
      <c r="GEA137" s="409"/>
      <c r="GEB137" s="409"/>
      <c r="GEC137" s="409"/>
      <c r="GED137" s="409"/>
      <c r="GEE137" s="409"/>
      <c r="GEF137" s="409"/>
      <c r="GEG137" s="409"/>
      <c r="GEH137" s="409"/>
      <c r="GEI137" s="409"/>
      <c r="GEJ137" s="409"/>
      <c r="GEK137" s="409"/>
      <c r="GEL137" s="409"/>
      <c r="GEM137" s="409"/>
      <c r="GEN137" s="409"/>
      <c r="GEO137" s="409"/>
      <c r="GEP137" s="409"/>
      <c r="GEQ137" s="409"/>
      <c r="GER137" s="409"/>
      <c r="GES137" s="409"/>
      <c r="GET137" s="409"/>
      <c r="GEU137" s="409"/>
      <c r="GEV137" s="409"/>
      <c r="GEW137" s="409"/>
      <c r="GEX137" s="409"/>
      <c r="GEY137" s="409"/>
      <c r="GEZ137" s="409"/>
      <c r="GFA137" s="409"/>
      <c r="GFB137" s="409"/>
      <c r="GFC137" s="409"/>
      <c r="GFD137" s="409"/>
      <c r="GFE137" s="409"/>
      <c r="GFF137" s="409"/>
      <c r="GFG137" s="409"/>
      <c r="GFH137" s="409"/>
      <c r="GFI137" s="409"/>
      <c r="GFJ137" s="409"/>
      <c r="GFK137" s="409"/>
      <c r="GFL137" s="409"/>
      <c r="GFM137" s="409"/>
      <c r="GFN137" s="409"/>
      <c r="GFO137" s="409"/>
      <c r="GFP137" s="409"/>
      <c r="GFQ137" s="409"/>
      <c r="GFR137" s="409"/>
      <c r="GFS137" s="409"/>
      <c r="GFT137" s="409"/>
      <c r="GFU137" s="409"/>
      <c r="GFV137" s="409"/>
      <c r="GFW137" s="409"/>
      <c r="GFX137" s="409"/>
      <c r="GFY137" s="409"/>
      <c r="GFZ137" s="409"/>
      <c r="GGA137" s="409"/>
      <c r="GGB137" s="409"/>
      <c r="GGC137" s="409"/>
      <c r="GGD137" s="409"/>
      <c r="GGE137" s="409"/>
      <c r="GGF137" s="409"/>
      <c r="GGG137" s="409"/>
      <c r="GGH137" s="409"/>
      <c r="GGI137" s="409"/>
      <c r="GGJ137" s="409"/>
      <c r="GGK137" s="409"/>
      <c r="GGL137" s="409"/>
      <c r="GGM137" s="409"/>
      <c r="GGN137" s="409"/>
      <c r="GGO137" s="409"/>
      <c r="GGP137" s="409"/>
      <c r="GGQ137" s="409"/>
      <c r="GGR137" s="409"/>
      <c r="GGS137" s="409"/>
      <c r="GGT137" s="409"/>
      <c r="GGU137" s="409"/>
      <c r="GGV137" s="409"/>
      <c r="GGW137" s="409"/>
      <c r="GGX137" s="409"/>
      <c r="GGY137" s="409"/>
      <c r="GGZ137" s="409"/>
      <c r="GHA137" s="409"/>
      <c r="GHB137" s="409"/>
      <c r="GHC137" s="409"/>
      <c r="GHD137" s="409"/>
      <c r="GHE137" s="409"/>
      <c r="GHF137" s="409"/>
      <c r="GHG137" s="409"/>
      <c r="GHH137" s="409"/>
      <c r="GHI137" s="409"/>
      <c r="GHJ137" s="409"/>
      <c r="GHK137" s="409"/>
      <c r="GHL137" s="409"/>
      <c r="GHM137" s="409"/>
      <c r="GHN137" s="409"/>
      <c r="GHO137" s="409"/>
      <c r="GHP137" s="409"/>
      <c r="GHQ137" s="409"/>
      <c r="GHR137" s="409"/>
      <c r="GHS137" s="409"/>
      <c r="GHT137" s="409"/>
      <c r="GHU137" s="409"/>
      <c r="GHV137" s="409"/>
      <c r="GHW137" s="409"/>
      <c r="GHX137" s="409"/>
      <c r="GHY137" s="409"/>
      <c r="GHZ137" s="409"/>
      <c r="GIA137" s="409"/>
      <c r="GIB137" s="409"/>
      <c r="GIC137" s="409"/>
      <c r="GID137" s="409"/>
      <c r="GIE137" s="409"/>
      <c r="GIF137" s="409"/>
      <c r="GIG137" s="409"/>
      <c r="GIH137" s="409"/>
      <c r="GII137" s="409"/>
      <c r="GIJ137" s="409"/>
      <c r="GIK137" s="409"/>
      <c r="GIL137" s="409"/>
      <c r="GIM137" s="409"/>
      <c r="GIN137" s="409"/>
      <c r="GIO137" s="409"/>
      <c r="GIP137" s="409"/>
      <c r="GIQ137" s="409"/>
      <c r="GIR137" s="409"/>
      <c r="GIS137" s="409"/>
      <c r="GIT137" s="409"/>
      <c r="GIU137" s="409"/>
      <c r="GIV137" s="409"/>
      <c r="GIW137" s="409"/>
      <c r="GIX137" s="409"/>
      <c r="GIY137" s="409"/>
      <c r="GIZ137" s="409"/>
      <c r="GJA137" s="409"/>
      <c r="GJB137" s="409"/>
      <c r="GJC137" s="409"/>
      <c r="GJD137" s="409"/>
      <c r="GJE137" s="409"/>
      <c r="GJF137" s="409"/>
      <c r="GJG137" s="409"/>
      <c r="GJH137" s="409"/>
      <c r="GJI137" s="409"/>
      <c r="GJJ137" s="409"/>
      <c r="GJK137" s="409"/>
      <c r="GJL137" s="409"/>
      <c r="GJM137" s="409"/>
      <c r="GJN137" s="409"/>
      <c r="GJO137" s="409"/>
      <c r="GJP137" s="409"/>
      <c r="GJQ137" s="409"/>
      <c r="GJR137" s="409"/>
      <c r="GJS137" s="409"/>
      <c r="GJT137" s="409"/>
      <c r="GJU137" s="409"/>
      <c r="GJV137" s="409"/>
      <c r="GJW137" s="409"/>
      <c r="GJX137" s="409"/>
      <c r="GJY137" s="409"/>
      <c r="GJZ137" s="409"/>
      <c r="GKA137" s="409"/>
      <c r="GKB137" s="409"/>
      <c r="GKC137" s="409"/>
      <c r="GKD137" s="409"/>
      <c r="GKE137" s="409"/>
      <c r="GKF137" s="409"/>
      <c r="GKG137" s="409"/>
      <c r="GKH137" s="409"/>
      <c r="GKI137" s="409"/>
      <c r="GKJ137" s="409"/>
      <c r="GKK137" s="409"/>
      <c r="GKL137" s="409"/>
      <c r="GKM137" s="409"/>
      <c r="GKN137" s="409"/>
      <c r="GKO137" s="409"/>
      <c r="GKP137" s="409"/>
      <c r="GKQ137" s="409"/>
      <c r="GKR137" s="409"/>
      <c r="GKS137" s="409"/>
      <c r="GKT137" s="409"/>
      <c r="GKU137" s="409"/>
      <c r="GKV137" s="409"/>
      <c r="GKW137" s="409"/>
      <c r="GKX137" s="409"/>
      <c r="GKY137" s="409"/>
      <c r="GKZ137" s="409"/>
      <c r="GLA137" s="409"/>
      <c r="GLB137" s="409"/>
      <c r="GLC137" s="409"/>
      <c r="GLD137" s="409"/>
      <c r="GLE137" s="409"/>
      <c r="GLF137" s="409"/>
      <c r="GLG137" s="409"/>
      <c r="GLH137" s="409"/>
      <c r="GLI137" s="409"/>
      <c r="GLJ137" s="409"/>
      <c r="GLK137" s="409"/>
      <c r="GLL137" s="409"/>
      <c r="GLM137" s="409"/>
      <c r="GLN137" s="409"/>
      <c r="GLO137" s="409"/>
      <c r="GLP137" s="409"/>
      <c r="GLQ137" s="409"/>
      <c r="GLR137" s="409"/>
      <c r="GLS137" s="409"/>
      <c r="GLT137" s="409"/>
      <c r="GLU137" s="409"/>
      <c r="GLV137" s="409"/>
      <c r="GLW137" s="409"/>
      <c r="GLX137" s="409"/>
      <c r="GLY137" s="409"/>
      <c r="GLZ137" s="409"/>
      <c r="GMA137" s="409"/>
      <c r="GMB137" s="409"/>
      <c r="GMC137" s="409"/>
      <c r="GMD137" s="409"/>
      <c r="GME137" s="409"/>
      <c r="GMF137" s="409"/>
      <c r="GMG137" s="409"/>
      <c r="GMH137" s="409"/>
      <c r="GMI137" s="409"/>
      <c r="GMJ137" s="409"/>
      <c r="GMK137" s="409"/>
      <c r="GML137" s="409"/>
      <c r="GMM137" s="409"/>
      <c r="GMN137" s="409"/>
      <c r="GMO137" s="409"/>
      <c r="GMP137" s="409"/>
      <c r="GMQ137" s="409"/>
      <c r="GMR137" s="409"/>
      <c r="GMS137" s="409"/>
      <c r="GMT137" s="409"/>
      <c r="GMU137" s="409"/>
      <c r="GMV137" s="409"/>
      <c r="GMW137" s="409"/>
      <c r="GMX137" s="409"/>
      <c r="GMY137" s="409"/>
      <c r="GMZ137" s="409"/>
      <c r="GNA137" s="409"/>
      <c r="GNB137" s="409"/>
      <c r="GNC137" s="409"/>
      <c r="GND137" s="409"/>
      <c r="GNE137" s="409"/>
      <c r="GNF137" s="409"/>
      <c r="GNG137" s="409"/>
      <c r="GNH137" s="409"/>
      <c r="GNI137" s="409"/>
      <c r="GNJ137" s="409"/>
      <c r="GNK137" s="409"/>
      <c r="GNL137" s="409"/>
      <c r="GNM137" s="409"/>
      <c r="GNN137" s="409"/>
      <c r="GNO137" s="409"/>
      <c r="GNP137" s="409"/>
      <c r="GNQ137" s="409"/>
      <c r="GNR137" s="409"/>
      <c r="GNS137" s="409"/>
      <c r="GNT137" s="409"/>
      <c r="GNU137" s="409"/>
      <c r="GNV137" s="409"/>
      <c r="GNW137" s="409"/>
      <c r="GNX137" s="409"/>
      <c r="GNY137" s="409"/>
      <c r="GNZ137" s="409"/>
      <c r="GOA137" s="409"/>
      <c r="GOB137" s="409"/>
      <c r="GOC137" s="409"/>
      <c r="GOD137" s="409"/>
      <c r="GOE137" s="409"/>
      <c r="GOF137" s="409"/>
      <c r="GOG137" s="409"/>
      <c r="GOH137" s="409"/>
      <c r="GOI137" s="409"/>
      <c r="GOJ137" s="409"/>
      <c r="GOK137" s="409"/>
      <c r="GOL137" s="409"/>
      <c r="GOM137" s="409"/>
      <c r="GON137" s="409"/>
      <c r="GOO137" s="409"/>
      <c r="GOP137" s="409"/>
      <c r="GOQ137" s="409"/>
      <c r="GOR137" s="409"/>
      <c r="GOS137" s="409"/>
      <c r="GOT137" s="409"/>
      <c r="GOU137" s="409"/>
      <c r="GOV137" s="409"/>
      <c r="GOW137" s="409"/>
      <c r="GOX137" s="409"/>
      <c r="GOY137" s="409"/>
      <c r="GOZ137" s="409"/>
      <c r="GPA137" s="409"/>
      <c r="GPB137" s="409"/>
      <c r="GPC137" s="409"/>
      <c r="GPD137" s="409"/>
      <c r="GPE137" s="409"/>
      <c r="GPF137" s="409"/>
      <c r="GPG137" s="409"/>
      <c r="GPH137" s="409"/>
      <c r="GPI137" s="409"/>
      <c r="GPJ137" s="409"/>
      <c r="GPK137" s="409"/>
      <c r="GPL137" s="409"/>
      <c r="GPM137" s="409"/>
      <c r="GPN137" s="409"/>
      <c r="GPO137" s="409"/>
      <c r="GPP137" s="409"/>
      <c r="GPQ137" s="409"/>
      <c r="GPR137" s="409"/>
      <c r="GPS137" s="409"/>
      <c r="GPT137" s="409"/>
      <c r="GPU137" s="409"/>
      <c r="GPV137" s="409"/>
      <c r="GPW137" s="409"/>
      <c r="GPX137" s="409"/>
      <c r="GPY137" s="409"/>
      <c r="GPZ137" s="409"/>
      <c r="GQA137" s="409"/>
      <c r="GQB137" s="409"/>
      <c r="GQC137" s="409"/>
      <c r="GQD137" s="409"/>
      <c r="GQE137" s="409"/>
      <c r="GQF137" s="409"/>
      <c r="GQG137" s="409"/>
      <c r="GQH137" s="409"/>
      <c r="GQI137" s="409"/>
      <c r="GQJ137" s="409"/>
      <c r="GQK137" s="409"/>
      <c r="GQL137" s="409"/>
      <c r="GQM137" s="409"/>
      <c r="GQN137" s="409"/>
      <c r="GQO137" s="409"/>
      <c r="GQP137" s="409"/>
      <c r="GQQ137" s="409"/>
      <c r="GQR137" s="409"/>
      <c r="GQS137" s="409"/>
      <c r="GQT137" s="409"/>
      <c r="GQU137" s="409"/>
      <c r="GQV137" s="409"/>
      <c r="GQW137" s="409"/>
      <c r="GQX137" s="409"/>
      <c r="GQY137" s="409"/>
      <c r="GQZ137" s="409"/>
      <c r="GRA137" s="409"/>
      <c r="GRB137" s="409"/>
      <c r="GRC137" s="409"/>
      <c r="GRD137" s="409"/>
      <c r="GRE137" s="409"/>
      <c r="GRF137" s="409"/>
      <c r="GRG137" s="409"/>
      <c r="GRH137" s="409"/>
      <c r="GRI137" s="409"/>
      <c r="GRJ137" s="409"/>
      <c r="GRK137" s="409"/>
      <c r="GRL137" s="409"/>
      <c r="GRM137" s="409"/>
      <c r="GRN137" s="409"/>
      <c r="GRO137" s="409"/>
      <c r="GRP137" s="409"/>
      <c r="GRQ137" s="409"/>
      <c r="GRR137" s="409"/>
      <c r="GRS137" s="409"/>
      <c r="GRT137" s="409"/>
      <c r="GRU137" s="409"/>
      <c r="GRV137" s="409"/>
      <c r="GRW137" s="409"/>
      <c r="GRX137" s="409"/>
      <c r="GRY137" s="409"/>
      <c r="GRZ137" s="409"/>
      <c r="GSA137" s="409"/>
      <c r="GSB137" s="409"/>
      <c r="GSC137" s="409"/>
      <c r="GSD137" s="409"/>
      <c r="GSE137" s="409"/>
      <c r="GSF137" s="409"/>
      <c r="GSG137" s="409"/>
      <c r="GSH137" s="409"/>
      <c r="GSI137" s="409"/>
      <c r="GSJ137" s="409"/>
      <c r="GSK137" s="409"/>
      <c r="GSL137" s="409"/>
      <c r="GSM137" s="409"/>
      <c r="GSN137" s="409"/>
      <c r="GSO137" s="409"/>
      <c r="GSP137" s="409"/>
      <c r="GSQ137" s="409"/>
      <c r="GSR137" s="409"/>
      <c r="GSS137" s="409"/>
      <c r="GST137" s="409"/>
      <c r="GSU137" s="409"/>
      <c r="GSV137" s="409"/>
      <c r="GSW137" s="409"/>
      <c r="GSX137" s="409"/>
      <c r="GSY137" s="409"/>
      <c r="GSZ137" s="409"/>
      <c r="GTA137" s="409"/>
      <c r="GTB137" s="409"/>
      <c r="GTC137" s="409"/>
      <c r="GTD137" s="409"/>
      <c r="GTE137" s="409"/>
      <c r="GTF137" s="409"/>
      <c r="GTG137" s="409"/>
      <c r="GTH137" s="409"/>
      <c r="GTI137" s="409"/>
      <c r="GTJ137" s="409"/>
      <c r="GTK137" s="409"/>
      <c r="GTL137" s="409"/>
      <c r="GTM137" s="409"/>
      <c r="GTN137" s="409"/>
      <c r="GTO137" s="409"/>
      <c r="GTP137" s="409"/>
      <c r="GTQ137" s="409"/>
      <c r="GTR137" s="409"/>
      <c r="GTS137" s="409"/>
      <c r="GTT137" s="409"/>
      <c r="GTU137" s="409"/>
      <c r="GTV137" s="409"/>
      <c r="GTW137" s="409"/>
      <c r="GTX137" s="409"/>
      <c r="GTY137" s="409"/>
      <c r="GTZ137" s="409"/>
      <c r="GUA137" s="409"/>
      <c r="GUB137" s="409"/>
      <c r="GUC137" s="409"/>
      <c r="GUD137" s="409"/>
      <c r="GUE137" s="409"/>
      <c r="GUF137" s="409"/>
      <c r="GUG137" s="409"/>
      <c r="GUH137" s="409"/>
      <c r="GUI137" s="409"/>
      <c r="GUJ137" s="409"/>
      <c r="GUK137" s="409"/>
      <c r="GUL137" s="409"/>
      <c r="GUM137" s="409"/>
      <c r="GUN137" s="409"/>
      <c r="GUO137" s="409"/>
      <c r="GUP137" s="409"/>
      <c r="GUQ137" s="409"/>
      <c r="GUR137" s="409"/>
      <c r="GUS137" s="409"/>
      <c r="GUT137" s="409"/>
      <c r="GUU137" s="409"/>
      <c r="GUV137" s="409"/>
      <c r="GUW137" s="409"/>
      <c r="GUX137" s="409"/>
      <c r="GUY137" s="409"/>
      <c r="GUZ137" s="409"/>
      <c r="GVA137" s="409"/>
      <c r="GVB137" s="409"/>
      <c r="GVC137" s="409"/>
      <c r="GVD137" s="409"/>
      <c r="GVE137" s="409"/>
      <c r="GVF137" s="409"/>
      <c r="GVG137" s="409"/>
      <c r="GVH137" s="409"/>
      <c r="GVI137" s="409"/>
      <c r="GVJ137" s="409"/>
      <c r="GVK137" s="409"/>
      <c r="GVL137" s="409"/>
      <c r="GVM137" s="409"/>
      <c r="GVN137" s="409"/>
      <c r="GVO137" s="409"/>
      <c r="GVP137" s="409"/>
      <c r="GVQ137" s="409"/>
      <c r="GVR137" s="409"/>
      <c r="GVS137" s="409"/>
      <c r="GVT137" s="409"/>
      <c r="GVU137" s="409"/>
      <c r="GVV137" s="409"/>
      <c r="GVW137" s="409"/>
      <c r="GVX137" s="409"/>
      <c r="GVY137" s="409"/>
      <c r="GVZ137" s="409"/>
      <c r="GWA137" s="409"/>
      <c r="GWB137" s="409"/>
      <c r="GWC137" s="409"/>
      <c r="GWD137" s="409"/>
      <c r="GWE137" s="409"/>
      <c r="GWF137" s="409"/>
      <c r="GWG137" s="409"/>
      <c r="GWH137" s="409"/>
      <c r="GWI137" s="409"/>
      <c r="GWJ137" s="409"/>
      <c r="GWK137" s="409"/>
      <c r="GWL137" s="409"/>
      <c r="GWM137" s="409"/>
      <c r="GWN137" s="409"/>
      <c r="GWO137" s="409"/>
      <c r="GWP137" s="409"/>
      <c r="GWQ137" s="409"/>
      <c r="GWR137" s="409"/>
      <c r="GWS137" s="409"/>
      <c r="GWT137" s="409"/>
      <c r="GWU137" s="409"/>
      <c r="GWV137" s="409"/>
      <c r="GWW137" s="409"/>
      <c r="GWX137" s="409"/>
      <c r="GWY137" s="409"/>
      <c r="GWZ137" s="409"/>
      <c r="GXA137" s="409"/>
      <c r="GXB137" s="409"/>
      <c r="GXC137" s="409"/>
      <c r="GXD137" s="409"/>
      <c r="GXE137" s="409"/>
      <c r="GXF137" s="409"/>
      <c r="GXG137" s="409"/>
      <c r="GXH137" s="409"/>
      <c r="GXI137" s="409"/>
      <c r="GXJ137" s="409"/>
      <c r="GXK137" s="409"/>
      <c r="GXL137" s="409"/>
      <c r="GXM137" s="409"/>
      <c r="GXN137" s="409"/>
      <c r="GXO137" s="409"/>
      <c r="GXP137" s="409"/>
      <c r="GXQ137" s="409"/>
      <c r="GXR137" s="409"/>
      <c r="GXS137" s="409"/>
      <c r="GXT137" s="409"/>
      <c r="GXU137" s="409"/>
      <c r="GXV137" s="409"/>
      <c r="GXW137" s="409"/>
      <c r="GXX137" s="409"/>
      <c r="GXY137" s="409"/>
      <c r="GXZ137" s="409"/>
      <c r="GYA137" s="409"/>
      <c r="GYB137" s="409"/>
      <c r="GYC137" s="409"/>
      <c r="GYD137" s="409"/>
      <c r="GYE137" s="409"/>
      <c r="GYF137" s="409"/>
      <c r="GYG137" s="409"/>
      <c r="GYH137" s="409"/>
      <c r="GYI137" s="409"/>
      <c r="GYJ137" s="409"/>
      <c r="GYK137" s="409"/>
      <c r="GYL137" s="409"/>
      <c r="GYM137" s="409"/>
      <c r="GYN137" s="409"/>
      <c r="GYO137" s="409"/>
      <c r="GYP137" s="409"/>
      <c r="GYQ137" s="409"/>
      <c r="GYR137" s="409"/>
      <c r="GYS137" s="409"/>
      <c r="GYT137" s="409"/>
      <c r="GYU137" s="409"/>
      <c r="GYV137" s="409"/>
      <c r="GYW137" s="409"/>
      <c r="GYX137" s="409"/>
      <c r="GYY137" s="409"/>
      <c r="GYZ137" s="409"/>
      <c r="GZA137" s="409"/>
      <c r="GZB137" s="409"/>
      <c r="GZC137" s="409"/>
      <c r="GZD137" s="409"/>
      <c r="GZE137" s="409"/>
      <c r="GZF137" s="409"/>
      <c r="GZG137" s="409"/>
      <c r="GZH137" s="409"/>
      <c r="GZI137" s="409"/>
      <c r="GZJ137" s="409"/>
      <c r="GZK137" s="409"/>
      <c r="GZL137" s="409"/>
      <c r="GZM137" s="409"/>
      <c r="GZN137" s="409"/>
      <c r="GZO137" s="409"/>
      <c r="GZP137" s="409"/>
      <c r="GZQ137" s="409"/>
      <c r="GZR137" s="409"/>
      <c r="GZS137" s="409"/>
      <c r="GZT137" s="409"/>
      <c r="GZU137" s="409"/>
      <c r="GZV137" s="409"/>
      <c r="GZW137" s="409"/>
      <c r="GZX137" s="409"/>
      <c r="GZY137" s="409"/>
      <c r="GZZ137" s="409"/>
      <c r="HAA137" s="409"/>
      <c r="HAB137" s="409"/>
      <c r="HAC137" s="409"/>
      <c r="HAD137" s="409"/>
      <c r="HAE137" s="409"/>
      <c r="HAF137" s="409"/>
      <c r="HAG137" s="409"/>
      <c r="HAH137" s="409"/>
      <c r="HAI137" s="409"/>
      <c r="HAJ137" s="409"/>
      <c r="HAK137" s="409"/>
      <c r="HAL137" s="409"/>
      <c r="HAM137" s="409"/>
      <c r="HAN137" s="409"/>
      <c r="HAO137" s="409"/>
      <c r="HAP137" s="409"/>
      <c r="HAQ137" s="409"/>
      <c r="HAR137" s="409"/>
      <c r="HAS137" s="409"/>
      <c r="HAT137" s="409"/>
      <c r="HAU137" s="409"/>
      <c r="HAV137" s="409"/>
      <c r="HAW137" s="409"/>
      <c r="HAX137" s="409"/>
      <c r="HAY137" s="409"/>
      <c r="HAZ137" s="409"/>
      <c r="HBA137" s="409"/>
      <c r="HBB137" s="409"/>
      <c r="HBC137" s="409"/>
      <c r="HBD137" s="409"/>
      <c r="HBE137" s="409"/>
      <c r="HBF137" s="409"/>
      <c r="HBG137" s="409"/>
      <c r="HBH137" s="409"/>
      <c r="HBI137" s="409"/>
      <c r="HBJ137" s="409"/>
      <c r="HBK137" s="409"/>
      <c r="HBL137" s="409"/>
      <c r="HBM137" s="409"/>
      <c r="HBN137" s="409"/>
      <c r="HBO137" s="409"/>
      <c r="HBP137" s="409"/>
      <c r="HBQ137" s="409"/>
      <c r="HBR137" s="409"/>
      <c r="HBS137" s="409"/>
      <c r="HBT137" s="409"/>
      <c r="HBU137" s="409"/>
      <c r="HBV137" s="409"/>
      <c r="HBW137" s="409"/>
      <c r="HBX137" s="409"/>
      <c r="HBY137" s="409"/>
      <c r="HBZ137" s="409"/>
      <c r="HCA137" s="409"/>
      <c r="HCB137" s="409"/>
      <c r="HCC137" s="409"/>
      <c r="HCD137" s="409"/>
      <c r="HCE137" s="409"/>
      <c r="HCF137" s="409"/>
      <c r="HCG137" s="409"/>
      <c r="HCH137" s="409"/>
      <c r="HCI137" s="409"/>
      <c r="HCJ137" s="409"/>
      <c r="HCK137" s="409"/>
      <c r="HCL137" s="409"/>
      <c r="HCM137" s="409"/>
      <c r="HCN137" s="409"/>
      <c r="HCO137" s="409"/>
      <c r="HCP137" s="409"/>
      <c r="HCQ137" s="409"/>
      <c r="HCR137" s="409"/>
      <c r="HCS137" s="409"/>
      <c r="HCT137" s="409"/>
      <c r="HCU137" s="409"/>
      <c r="HCV137" s="409"/>
      <c r="HCW137" s="409"/>
      <c r="HCX137" s="409"/>
      <c r="HCY137" s="409"/>
      <c r="HCZ137" s="409"/>
      <c r="HDA137" s="409"/>
      <c r="HDB137" s="409"/>
      <c r="HDC137" s="409"/>
      <c r="HDD137" s="409"/>
      <c r="HDE137" s="409"/>
      <c r="HDF137" s="409"/>
      <c r="HDG137" s="409"/>
      <c r="HDH137" s="409"/>
      <c r="HDI137" s="409"/>
      <c r="HDJ137" s="409"/>
      <c r="HDK137" s="409"/>
      <c r="HDL137" s="409"/>
      <c r="HDM137" s="409"/>
      <c r="HDN137" s="409"/>
      <c r="HDO137" s="409"/>
      <c r="HDP137" s="409"/>
      <c r="HDQ137" s="409"/>
      <c r="HDR137" s="409"/>
      <c r="HDS137" s="409"/>
      <c r="HDT137" s="409"/>
      <c r="HDU137" s="409"/>
      <c r="HDV137" s="409"/>
      <c r="HDW137" s="409"/>
      <c r="HDX137" s="409"/>
      <c r="HDY137" s="409"/>
      <c r="HDZ137" s="409"/>
      <c r="HEA137" s="409"/>
      <c r="HEB137" s="409"/>
      <c r="HEC137" s="409"/>
      <c r="HED137" s="409"/>
      <c r="HEE137" s="409"/>
      <c r="HEF137" s="409"/>
      <c r="HEG137" s="409"/>
      <c r="HEH137" s="409"/>
      <c r="HEI137" s="409"/>
      <c r="HEJ137" s="409"/>
      <c r="HEK137" s="409"/>
      <c r="HEL137" s="409"/>
      <c r="HEM137" s="409"/>
      <c r="HEN137" s="409"/>
      <c r="HEO137" s="409"/>
      <c r="HEP137" s="409"/>
      <c r="HEQ137" s="409"/>
      <c r="HER137" s="409"/>
      <c r="HES137" s="409"/>
      <c r="HET137" s="409"/>
      <c r="HEU137" s="409"/>
      <c r="HEV137" s="409"/>
      <c r="HEW137" s="409"/>
      <c r="HEX137" s="409"/>
      <c r="HEY137" s="409"/>
      <c r="HEZ137" s="409"/>
      <c r="HFA137" s="409"/>
      <c r="HFB137" s="409"/>
      <c r="HFC137" s="409"/>
      <c r="HFD137" s="409"/>
      <c r="HFE137" s="409"/>
      <c r="HFF137" s="409"/>
      <c r="HFG137" s="409"/>
      <c r="HFH137" s="409"/>
      <c r="HFI137" s="409"/>
      <c r="HFJ137" s="409"/>
      <c r="HFK137" s="409"/>
      <c r="HFL137" s="409"/>
      <c r="HFM137" s="409"/>
      <c r="HFN137" s="409"/>
      <c r="HFO137" s="409"/>
      <c r="HFP137" s="409"/>
      <c r="HFQ137" s="409"/>
      <c r="HFR137" s="409"/>
      <c r="HFS137" s="409"/>
      <c r="HFT137" s="409"/>
      <c r="HFU137" s="409"/>
      <c r="HFV137" s="409"/>
      <c r="HFW137" s="409"/>
      <c r="HFX137" s="409"/>
      <c r="HFY137" s="409"/>
      <c r="HFZ137" s="409"/>
      <c r="HGA137" s="409"/>
      <c r="HGB137" s="409"/>
      <c r="HGC137" s="409"/>
      <c r="HGD137" s="409"/>
      <c r="HGE137" s="409"/>
      <c r="HGF137" s="409"/>
      <c r="HGG137" s="409"/>
      <c r="HGH137" s="409"/>
      <c r="HGI137" s="409"/>
      <c r="HGJ137" s="409"/>
      <c r="HGK137" s="409"/>
      <c r="HGL137" s="409"/>
      <c r="HGM137" s="409"/>
      <c r="HGN137" s="409"/>
      <c r="HGO137" s="409"/>
      <c r="HGP137" s="409"/>
      <c r="HGQ137" s="409"/>
      <c r="HGR137" s="409"/>
      <c r="HGS137" s="409"/>
      <c r="HGT137" s="409"/>
      <c r="HGU137" s="409"/>
      <c r="HGV137" s="409"/>
      <c r="HGW137" s="409"/>
      <c r="HGX137" s="409"/>
      <c r="HGY137" s="409"/>
      <c r="HGZ137" s="409"/>
      <c r="HHA137" s="409"/>
      <c r="HHB137" s="409"/>
      <c r="HHC137" s="409"/>
      <c r="HHD137" s="409"/>
      <c r="HHE137" s="409"/>
      <c r="HHF137" s="409"/>
      <c r="HHG137" s="409"/>
      <c r="HHH137" s="409"/>
      <c r="HHI137" s="409"/>
      <c r="HHJ137" s="409"/>
      <c r="HHK137" s="409"/>
      <c r="HHL137" s="409"/>
      <c r="HHM137" s="409"/>
      <c r="HHN137" s="409"/>
      <c r="HHO137" s="409"/>
      <c r="HHP137" s="409"/>
      <c r="HHQ137" s="409"/>
      <c r="HHR137" s="409"/>
      <c r="HHS137" s="409"/>
      <c r="HHT137" s="409"/>
      <c r="HHU137" s="409"/>
      <c r="HHV137" s="409"/>
      <c r="HHW137" s="409"/>
      <c r="HHX137" s="409"/>
      <c r="HHY137" s="409"/>
      <c r="HHZ137" s="409"/>
      <c r="HIA137" s="409"/>
      <c r="HIB137" s="409"/>
      <c r="HIC137" s="409"/>
      <c r="HID137" s="409"/>
      <c r="HIE137" s="409"/>
      <c r="HIF137" s="409"/>
      <c r="HIG137" s="409"/>
      <c r="HIH137" s="409"/>
      <c r="HII137" s="409"/>
      <c r="HIJ137" s="409"/>
      <c r="HIK137" s="409"/>
      <c r="HIL137" s="409"/>
      <c r="HIM137" s="409"/>
      <c r="HIN137" s="409"/>
      <c r="HIO137" s="409"/>
      <c r="HIP137" s="409"/>
      <c r="HIQ137" s="409"/>
      <c r="HIR137" s="409"/>
      <c r="HIS137" s="409"/>
      <c r="HIT137" s="409"/>
      <c r="HIU137" s="409"/>
      <c r="HIV137" s="409"/>
      <c r="HIW137" s="409"/>
      <c r="HIX137" s="409"/>
      <c r="HIY137" s="409"/>
      <c r="HIZ137" s="409"/>
      <c r="HJA137" s="409"/>
      <c r="HJB137" s="409"/>
      <c r="HJC137" s="409"/>
      <c r="HJD137" s="409"/>
      <c r="HJE137" s="409"/>
      <c r="HJF137" s="409"/>
      <c r="HJG137" s="409"/>
      <c r="HJH137" s="409"/>
      <c r="HJI137" s="409"/>
      <c r="HJJ137" s="409"/>
      <c r="HJK137" s="409"/>
      <c r="HJL137" s="409"/>
      <c r="HJM137" s="409"/>
      <c r="HJN137" s="409"/>
      <c r="HJO137" s="409"/>
      <c r="HJP137" s="409"/>
      <c r="HJQ137" s="409"/>
      <c r="HJR137" s="409"/>
      <c r="HJS137" s="409"/>
      <c r="HJT137" s="409"/>
      <c r="HJU137" s="409"/>
      <c r="HJV137" s="409"/>
      <c r="HJW137" s="409"/>
      <c r="HJX137" s="409"/>
      <c r="HJY137" s="409"/>
      <c r="HJZ137" s="409"/>
      <c r="HKA137" s="409"/>
      <c r="HKB137" s="409"/>
      <c r="HKC137" s="409"/>
      <c r="HKD137" s="409"/>
      <c r="HKE137" s="409"/>
      <c r="HKF137" s="409"/>
      <c r="HKG137" s="409"/>
      <c r="HKH137" s="409"/>
      <c r="HKI137" s="409"/>
      <c r="HKJ137" s="409"/>
      <c r="HKK137" s="409"/>
      <c r="HKL137" s="409"/>
      <c r="HKM137" s="409"/>
      <c r="HKN137" s="409"/>
      <c r="HKO137" s="409"/>
      <c r="HKP137" s="409"/>
      <c r="HKQ137" s="409"/>
      <c r="HKR137" s="409"/>
      <c r="HKS137" s="409"/>
      <c r="HKT137" s="409"/>
      <c r="HKU137" s="409"/>
      <c r="HKV137" s="409"/>
      <c r="HKW137" s="409"/>
      <c r="HKX137" s="409"/>
      <c r="HKY137" s="409"/>
      <c r="HKZ137" s="409"/>
      <c r="HLA137" s="409"/>
      <c r="HLB137" s="409"/>
      <c r="HLC137" s="409"/>
      <c r="HLD137" s="409"/>
      <c r="HLE137" s="409"/>
      <c r="HLF137" s="409"/>
      <c r="HLG137" s="409"/>
      <c r="HLH137" s="409"/>
      <c r="HLI137" s="409"/>
      <c r="HLJ137" s="409"/>
      <c r="HLK137" s="409"/>
      <c r="HLL137" s="409"/>
      <c r="HLM137" s="409"/>
      <c r="HLN137" s="409"/>
      <c r="HLO137" s="409"/>
      <c r="HLP137" s="409"/>
      <c r="HLQ137" s="409"/>
      <c r="HLR137" s="409"/>
      <c r="HLS137" s="409"/>
      <c r="HLT137" s="409"/>
      <c r="HLU137" s="409"/>
      <c r="HLV137" s="409"/>
      <c r="HLW137" s="409"/>
      <c r="HLX137" s="409"/>
      <c r="HLY137" s="409"/>
      <c r="HLZ137" s="409"/>
      <c r="HMA137" s="409"/>
      <c r="HMB137" s="409"/>
      <c r="HMC137" s="409"/>
      <c r="HMD137" s="409"/>
      <c r="HME137" s="409"/>
      <c r="HMF137" s="409"/>
      <c r="HMG137" s="409"/>
      <c r="HMH137" s="409"/>
      <c r="HMI137" s="409"/>
      <c r="HMJ137" s="409"/>
      <c r="HMK137" s="409"/>
      <c r="HML137" s="409"/>
      <c r="HMM137" s="409"/>
      <c r="HMN137" s="409"/>
      <c r="HMO137" s="409"/>
      <c r="HMP137" s="409"/>
      <c r="HMQ137" s="409"/>
      <c r="HMR137" s="409"/>
      <c r="HMS137" s="409"/>
      <c r="HMT137" s="409"/>
      <c r="HMU137" s="409"/>
      <c r="HMV137" s="409"/>
      <c r="HMW137" s="409"/>
      <c r="HMX137" s="409"/>
      <c r="HMY137" s="409"/>
      <c r="HMZ137" s="409"/>
      <c r="HNA137" s="409"/>
      <c r="HNB137" s="409"/>
      <c r="HNC137" s="409"/>
      <c r="HND137" s="409"/>
      <c r="HNE137" s="409"/>
      <c r="HNF137" s="409"/>
      <c r="HNG137" s="409"/>
      <c r="HNH137" s="409"/>
      <c r="HNI137" s="409"/>
      <c r="HNJ137" s="409"/>
      <c r="HNK137" s="409"/>
      <c r="HNL137" s="409"/>
      <c r="HNM137" s="409"/>
      <c r="HNN137" s="409"/>
      <c r="HNO137" s="409"/>
      <c r="HNP137" s="409"/>
      <c r="HNQ137" s="409"/>
      <c r="HNR137" s="409"/>
      <c r="HNS137" s="409"/>
      <c r="HNT137" s="409"/>
      <c r="HNU137" s="409"/>
      <c r="HNV137" s="409"/>
      <c r="HNW137" s="409"/>
      <c r="HNX137" s="409"/>
      <c r="HNY137" s="409"/>
      <c r="HNZ137" s="409"/>
      <c r="HOA137" s="409"/>
      <c r="HOB137" s="409"/>
      <c r="HOC137" s="409"/>
      <c r="HOD137" s="409"/>
      <c r="HOE137" s="409"/>
      <c r="HOF137" s="409"/>
      <c r="HOG137" s="409"/>
      <c r="HOH137" s="409"/>
      <c r="HOI137" s="409"/>
      <c r="HOJ137" s="409"/>
      <c r="HOK137" s="409"/>
      <c r="HOL137" s="409"/>
      <c r="HOM137" s="409"/>
      <c r="HON137" s="409"/>
      <c r="HOO137" s="409"/>
      <c r="HOP137" s="409"/>
      <c r="HOQ137" s="409"/>
      <c r="HOR137" s="409"/>
      <c r="HOS137" s="409"/>
      <c r="HOT137" s="409"/>
      <c r="HOU137" s="409"/>
      <c r="HOV137" s="409"/>
      <c r="HOW137" s="409"/>
      <c r="HOX137" s="409"/>
      <c r="HOY137" s="409"/>
      <c r="HOZ137" s="409"/>
      <c r="HPA137" s="409"/>
      <c r="HPB137" s="409"/>
      <c r="HPC137" s="409"/>
      <c r="HPD137" s="409"/>
      <c r="HPE137" s="409"/>
      <c r="HPF137" s="409"/>
      <c r="HPG137" s="409"/>
      <c r="HPH137" s="409"/>
      <c r="HPI137" s="409"/>
      <c r="HPJ137" s="409"/>
      <c r="HPK137" s="409"/>
      <c r="HPL137" s="409"/>
      <c r="HPM137" s="409"/>
      <c r="HPN137" s="409"/>
      <c r="HPO137" s="409"/>
      <c r="HPP137" s="409"/>
      <c r="HPQ137" s="409"/>
      <c r="HPR137" s="409"/>
      <c r="HPS137" s="409"/>
      <c r="HPT137" s="409"/>
      <c r="HPU137" s="409"/>
      <c r="HPV137" s="409"/>
      <c r="HPW137" s="409"/>
      <c r="HPX137" s="409"/>
      <c r="HPY137" s="409"/>
      <c r="HPZ137" s="409"/>
      <c r="HQA137" s="409"/>
      <c r="HQB137" s="409"/>
      <c r="HQC137" s="409"/>
      <c r="HQD137" s="409"/>
      <c r="HQE137" s="409"/>
      <c r="HQF137" s="409"/>
      <c r="HQG137" s="409"/>
      <c r="HQH137" s="409"/>
      <c r="HQI137" s="409"/>
      <c r="HQJ137" s="409"/>
      <c r="HQK137" s="409"/>
      <c r="HQL137" s="409"/>
      <c r="HQM137" s="409"/>
      <c r="HQN137" s="409"/>
      <c r="HQO137" s="409"/>
      <c r="HQP137" s="409"/>
      <c r="HQQ137" s="409"/>
      <c r="HQR137" s="409"/>
      <c r="HQS137" s="409"/>
      <c r="HQT137" s="409"/>
      <c r="HQU137" s="409"/>
      <c r="HQV137" s="409"/>
      <c r="HQW137" s="409"/>
      <c r="HQX137" s="409"/>
      <c r="HQY137" s="409"/>
      <c r="HQZ137" s="409"/>
      <c r="HRA137" s="409"/>
      <c r="HRB137" s="409"/>
      <c r="HRC137" s="409"/>
      <c r="HRD137" s="409"/>
      <c r="HRE137" s="409"/>
      <c r="HRF137" s="409"/>
      <c r="HRG137" s="409"/>
      <c r="HRH137" s="409"/>
      <c r="HRI137" s="409"/>
      <c r="HRJ137" s="409"/>
      <c r="HRK137" s="409"/>
      <c r="HRL137" s="409"/>
      <c r="HRM137" s="409"/>
      <c r="HRN137" s="409"/>
      <c r="HRO137" s="409"/>
      <c r="HRP137" s="409"/>
      <c r="HRQ137" s="409"/>
      <c r="HRR137" s="409"/>
      <c r="HRS137" s="409"/>
      <c r="HRT137" s="409"/>
      <c r="HRU137" s="409"/>
      <c r="HRV137" s="409"/>
      <c r="HRW137" s="409"/>
      <c r="HRX137" s="409"/>
      <c r="HRY137" s="409"/>
      <c r="HRZ137" s="409"/>
      <c r="HSA137" s="409"/>
      <c r="HSB137" s="409"/>
      <c r="HSC137" s="409"/>
      <c r="HSD137" s="409"/>
      <c r="HSE137" s="409"/>
      <c r="HSF137" s="409"/>
      <c r="HSG137" s="409"/>
      <c r="HSH137" s="409"/>
      <c r="HSI137" s="409"/>
      <c r="HSJ137" s="409"/>
      <c r="HSK137" s="409"/>
      <c r="HSL137" s="409"/>
      <c r="HSM137" s="409"/>
      <c r="HSN137" s="409"/>
      <c r="HSO137" s="409"/>
      <c r="HSP137" s="409"/>
      <c r="HSQ137" s="409"/>
      <c r="HSR137" s="409"/>
      <c r="HSS137" s="409"/>
      <c r="HST137" s="409"/>
      <c r="HSU137" s="409"/>
      <c r="HSV137" s="409"/>
      <c r="HSW137" s="409"/>
      <c r="HSX137" s="409"/>
      <c r="HSY137" s="409"/>
      <c r="HSZ137" s="409"/>
      <c r="HTA137" s="409"/>
      <c r="HTB137" s="409"/>
      <c r="HTC137" s="409"/>
      <c r="HTD137" s="409"/>
      <c r="HTE137" s="409"/>
      <c r="HTF137" s="409"/>
      <c r="HTG137" s="409"/>
      <c r="HTH137" s="409"/>
      <c r="HTI137" s="409"/>
      <c r="HTJ137" s="409"/>
      <c r="HTK137" s="409"/>
      <c r="HTL137" s="409"/>
      <c r="HTM137" s="409"/>
      <c r="HTN137" s="409"/>
      <c r="HTO137" s="409"/>
      <c r="HTP137" s="409"/>
      <c r="HTQ137" s="409"/>
      <c r="HTR137" s="409"/>
      <c r="HTS137" s="409"/>
      <c r="HTT137" s="409"/>
      <c r="HTU137" s="409"/>
      <c r="HTV137" s="409"/>
      <c r="HTW137" s="409"/>
      <c r="HTX137" s="409"/>
      <c r="HTY137" s="409"/>
      <c r="HTZ137" s="409"/>
      <c r="HUA137" s="409"/>
      <c r="HUB137" s="409"/>
      <c r="HUC137" s="409"/>
      <c r="HUD137" s="409"/>
      <c r="HUE137" s="409"/>
      <c r="HUF137" s="409"/>
      <c r="HUG137" s="409"/>
      <c r="HUH137" s="409"/>
      <c r="HUI137" s="409"/>
      <c r="HUJ137" s="409"/>
      <c r="HUK137" s="409"/>
      <c r="HUL137" s="409"/>
      <c r="HUM137" s="409"/>
      <c r="HUN137" s="409"/>
      <c r="HUO137" s="409"/>
      <c r="HUP137" s="409"/>
      <c r="HUQ137" s="409"/>
      <c r="HUR137" s="409"/>
      <c r="HUS137" s="409"/>
      <c r="HUT137" s="409"/>
      <c r="HUU137" s="409"/>
      <c r="HUV137" s="409"/>
      <c r="HUW137" s="409"/>
      <c r="HUX137" s="409"/>
      <c r="HUY137" s="409"/>
      <c r="HUZ137" s="409"/>
      <c r="HVA137" s="409"/>
      <c r="HVB137" s="409"/>
      <c r="HVC137" s="409"/>
      <c r="HVD137" s="409"/>
      <c r="HVE137" s="409"/>
      <c r="HVF137" s="409"/>
      <c r="HVG137" s="409"/>
      <c r="HVH137" s="409"/>
      <c r="HVI137" s="409"/>
      <c r="HVJ137" s="409"/>
      <c r="HVK137" s="409"/>
      <c r="HVL137" s="409"/>
      <c r="HVM137" s="409"/>
      <c r="HVN137" s="409"/>
      <c r="HVO137" s="409"/>
      <c r="HVP137" s="409"/>
      <c r="HVQ137" s="409"/>
      <c r="HVR137" s="409"/>
      <c r="HVS137" s="409"/>
      <c r="HVT137" s="409"/>
      <c r="HVU137" s="409"/>
      <c r="HVV137" s="409"/>
      <c r="HVW137" s="409"/>
      <c r="HVX137" s="409"/>
      <c r="HVY137" s="409"/>
      <c r="HVZ137" s="409"/>
      <c r="HWA137" s="409"/>
      <c r="HWB137" s="409"/>
      <c r="HWC137" s="409"/>
      <c r="HWD137" s="409"/>
      <c r="HWE137" s="409"/>
      <c r="HWF137" s="409"/>
      <c r="HWG137" s="409"/>
      <c r="HWH137" s="409"/>
      <c r="HWI137" s="409"/>
      <c r="HWJ137" s="409"/>
      <c r="HWK137" s="409"/>
      <c r="HWL137" s="409"/>
      <c r="HWM137" s="409"/>
      <c r="HWN137" s="409"/>
      <c r="HWO137" s="409"/>
      <c r="HWP137" s="409"/>
      <c r="HWQ137" s="409"/>
      <c r="HWR137" s="409"/>
      <c r="HWS137" s="409"/>
      <c r="HWT137" s="409"/>
      <c r="HWU137" s="409"/>
      <c r="HWV137" s="409"/>
      <c r="HWW137" s="409"/>
      <c r="HWX137" s="409"/>
      <c r="HWY137" s="409"/>
      <c r="HWZ137" s="409"/>
      <c r="HXA137" s="409"/>
      <c r="HXB137" s="409"/>
      <c r="HXC137" s="409"/>
      <c r="HXD137" s="409"/>
      <c r="HXE137" s="409"/>
      <c r="HXF137" s="409"/>
      <c r="HXG137" s="409"/>
      <c r="HXH137" s="409"/>
      <c r="HXI137" s="409"/>
      <c r="HXJ137" s="409"/>
      <c r="HXK137" s="409"/>
      <c r="HXL137" s="409"/>
      <c r="HXM137" s="409"/>
      <c r="HXN137" s="409"/>
      <c r="HXO137" s="409"/>
      <c r="HXP137" s="409"/>
      <c r="HXQ137" s="409"/>
      <c r="HXR137" s="409"/>
      <c r="HXS137" s="409"/>
      <c r="HXT137" s="409"/>
      <c r="HXU137" s="409"/>
      <c r="HXV137" s="409"/>
      <c r="HXW137" s="409"/>
      <c r="HXX137" s="409"/>
      <c r="HXY137" s="409"/>
      <c r="HXZ137" s="409"/>
      <c r="HYA137" s="409"/>
      <c r="HYB137" s="409"/>
      <c r="HYC137" s="409"/>
      <c r="HYD137" s="409"/>
      <c r="HYE137" s="409"/>
      <c r="HYF137" s="409"/>
      <c r="HYG137" s="409"/>
      <c r="HYH137" s="409"/>
      <c r="HYI137" s="409"/>
      <c r="HYJ137" s="409"/>
      <c r="HYK137" s="409"/>
      <c r="HYL137" s="409"/>
      <c r="HYM137" s="409"/>
      <c r="HYN137" s="409"/>
      <c r="HYO137" s="409"/>
      <c r="HYP137" s="409"/>
      <c r="HYQ137" s="409"/>
      <c r="HYR137" s="409"/>
      <c r="HYS137" s="409"/>
      <c r="HYT137" s="409"/>
      <c r="HYU137" s="409"/>
      <c r="HYV137" s="409"/>
      <c r="HYW137" s="409"/>
      <c r="HYX137" s="409"/>
      <c r="HYY137" s="409"/>
      <c r="HYZ137" s="409"/>
      <c r="HZA137" s="409"/>
      <c r="HZB137" s="409"/>
      <c r="HZC137" s="409"/>
      <c r="HZD137" s="409"/>
      <c r="HZE137" s="409"/>
      <c r="HZF137" s="409"/>
      <c r="HZG137" s="409"/>
      <c r="HZH137" s="409"/>
      <c r="HZI137" s="409"/>
      <c r="HZJ137" s="409"/>
      <c r="HZK137" s="409"/>
      <c r="HZL137" s="409"/>
      <c r="HZM137" s="409"/>
      <c r="HZN137" s="409"/>
      <c r="HZO137" s="409"/>
      <c r="HZP137" s="409"/>
      <c r="HZQ137" s="409"/>
      <c r="HZR137" s="409"/>
      <c r="HZS137" s="409"/>
      <c r="HZT137" s="409"/>
      <c r="HZU137" s="409"/>
      <c r="HZV137" s="409"/>
      <c r="HZW137" s="409"/>
      <c r="HZX137" s="409"/>
      <c r="HZY137" s="409"/>
      <c r="HZZ137" s="409"/>
      <c r="IAA137" s="409"/>
      <c r="IAB137" s="409"/>
      <c r="IAC137" s="409"/>
      <c r="IAD137" s="409"/>
      <c r="IAE137" s="409"/>
      <c r="IAF137" s="409"/>
      <c r="IAG137" s="409"/>
      <c r="IAH137" s="409"/>
      <c r="IAI137" s="409"/>
      <c r="IAJ137" s="409"/>
      <c r="IAK137" s="409"/>
      <c r="IAL137" s="409"/>
      <c r="IAM137" s="409"/>
      <c r="IAN137" s="409"/>
      <c r="IAO137" s="409"/>
      <c r="IAP137" s="409"/>
      <c r="IAQ137" s="409"/>
      <c r="IAR137" s="409"/>
      <c r="IAS137" s="409"/>
      <c r="IAT137" s="409"/>
      <c r="IAU137" s="409"/>
      <c r="IAV137" s="409"/>
      <c r="IAW137" s="409"/>
      <c r="IAX137" s="409"/>
      <c r="IAY137" s="409"/>
      <c r="IAZ137" s="409"/>
      <c r="IBA137" s="409"/>
      <c r="IBB137" s="409"/>
      <c r="IBC137" s="409"/>
      <c r="IBD137" s="409"/>
      <c r="IBE137" s="409"/>
      <c r="IBF137" s="409"/>
      <c r="IBG137" s="409"/>
      <c r="IBH137" s="409"/>
      <c r="IBI137" s="409"/>
      <c r="IBJ137" s="409"/>
      <c r="IBK137" s="409"/>
      <c r="IBL137" s="409"/>
      <c r="IBM137" s="409"/>
      <c r="IBN137" s="409"/>
      <c r="IBO137" s="409"/>
      <c r="IBP137" s="409"/>
      <c r="IBQ137" s="409"/>
      <c r="IBR137" s="409"/>
      <c r="IBS137" s="409"/>
      <c r="IBT137" s="409"/>
      <c r="IBU137" s="409"/>
      <c r="IBV137" s="409"/>
      <c r="IBW137" s="409"/>
      <c r="IBX137" s="409"/>
      <c r="IBY137" s="409"/>
      <c r="IBZ137" s="409"/>
      <c r="ICA137" s="409"/>
      <c r="ICB137" s="409"/>
      <c r="ICC137" s="409"/>
      <c r="ICD137" s="409"/>
      <c r="ICE137" s="409"/>
      <c r="ICF137" s="409"/>
      <c r="ICG137" s="409"/>
      <c r="ICH137" s="409"/>
      <c r="ICI137" s="409"/>
      <c r="ICJ137" s="409"/>
      <c r="ICK137" s="409"/>
      <c r="ICL137" s="409"/>
      <c r="ICM137" s="409"/>
      <c r="ICN137" s="409"/>
      <c r="ICO137" s="409"/>
      <c r="ICP137" s="409"/>
      <c r="ICQ137" s="409"/>
      <c r="ICR137" s="409"/>
      <c r="ICS137" s="409"/>
      <c r="ICT137" s="409"/>
      <c r="ICU137" s="409"/>
      <c r="ICV137" s="409"/>
      <c r="ICW137" s="409"/>
      <c r="ICX137" s="409"/>
      <c r="ICY137" s="409"/>
      <c r="ICZ137" s="409"/>
      <c r="IDA137" s="409"/>
      <c r="IDB137" s="409"/>
      <c r="IDC137" s="409"/>
      <c r="IDD137" s="409"/>
      <c r="IDE137" s="409"/>
      <c r="IDF137" s="409"/>
      <c r="IDG137" s="409"/>
      <c r="IDH137" s="409"/>
      <c r="IDI137" s="409"/>
      <c r="IDJ137" s="409"/>
      <c r="IDK137" s="409"/>
      <c r="IDL137" s="409"/>
      <c r="IDM137" s="409"/>
      <c r="IDN137" s="409"/>
      <c r="IDO137" s="409"/>
      <c r="IDP137" s="409"/>
      <c r="IDQ137" s="409"/>
      <c r="IDR137" s="409"/>
      <c r="IDS137" s="409"/>
      <c r="IDT137" s="409"/>
      <c r="IDU137" s="409"/>
      <c r="IDV137" s="409"/>
      <c r="IDW137" s="409"/>
      <c r="IDX137" s="409"/>
      <c r="IDY137" s="409"/>
      <c r="IDZ137" s="409"/>
      <c r="IEA137" s="409"/>
      <c r="IEB137" s="409"/>
      <c r="IEC137" s="409"/>
      <c r="IED137" s="409"/>
      <c r="IEE137" s="409"/>
      <c r="IEF137" s="409"/>
      <c r="IEG137" s="409"/>
      <c r="IEH137" s="409"/>
      <c r="IEI137" s="409"/>
      <c r="IEJ137" s="409"/>
      <c r="IEK137" s="409"/>
      <c r="IEL137" s="409"/>
      <c r="IEM137" s="409"/>
      <c r="IEN137" s="409"/>
      <c r="IEO137" s="409"/>
      <c r="IEP137" s="409"/>
      <c r="IEQ137" s="409"/>
      <c r="IER137" s="409"/>
      <c r="IES137" s="409"/>
      <c r="IET137" s="409"/>
      <c r="IEU137" s="409"/>
      <c r="IEV137" s="409"/>
      <c r="IEW137" s="409"/>
      <c r="IEX137" s="409"/>
      <c r="IEY137" s="409"/>
      <c r="IEZ137" s="409"/>
      <c r="IFA137" s="409"/>
      <c r="IFB137" s="409"/>
      <c r="IFC137" s="409"/>
      <c r="IFD137" s="409"/>
      <c r="IFE137" s="409"/>
      <c r="IFF137" s="409"/>
      <c r="IFG137" s="409"/>
      <c r="IFH137" s="409"/>
      <c r="IFI137" s="409"/>
      <c r="IFJ137" s="409"/>
      <c r="IFK137" s="409"/>
      <c r="IFL137" s="409"/>
      <c r="IFM137" s="409"/>
      <c r="IFN137" s="409"/>
      <c r="IFO137" s="409"/>
      <c r="IFP137" s="409"/>
      <c r="IFQ137" s="409"/>
      <c r="IFR137" s="409"/>
      <c r="IFS137" s="409"/>
      <c r="IFT137" s="409"/>
      <c r="IFU137" s="409"/>
      <c r="IFV137" s="409"/>
      <c r="IFW137" s="409"/>
      <c r="IFX137" s="409"/>
      <c r="IFY137" s="409"/>
      <c r="IFZ137" s="409"/>
      <c r="IGA137" s="409"/>
      <c r="IGB137" s="409"/>
      <c r="IGC137" s="409"/>
      <c r="IGD137" s="409"/>
      <c r="IGE137" s="409"/>
      <c r="IGF137" s="409"/>
      <c r="IGG137" s="409"/>
      <c r="IGH137" s="409"/>
      <c r="IGI137" s="409"/>
      <c r="IGJ137" s="409"/>
      <c r="IGK137" s="409"/>
      <c r="IGL137" s="409"/>
      <c r="IGM137" s="409"/>
      <c r="IGN137" s="409"/>
      <c r="IGO137" s="409"/>
      <c r="IGP137" s="409"/>
      <c r="IGQ137" s="409"/>
      <c r="IGR137" s="409"/>
      <c r="IGS137" s="409"/>
      <c r="IGT137" s="409"/>
      <c r="IGU137" s="409"/>
      <c r="IGV137" s="409"/>
      <c r="IGW137" s="409"/>
      <c r="IGX137" s="409"/>
      <c r="IGY137" s="409"/>
      <c r="IGZ137" s="409"/>
      <c r="IHA137" s="409"/>
      <c r="IHB137" s="409"/>
      <c r="IHC137" s="409"/>
      <c r="IHD137" s="409"/>
      <c r="IHE137" s="409"/>
      <c r="IHF137" s="409"/>
      <c r="IHG137" s="409"/>
      <c r="IHH137" s="409"/>
      <c r="IHI137" s="409"/>
      <c r="IHJ137" s="409"/>
      <c r="IHK137" s="409"/>
      <c r="IHL137" s="409"/>
      <c r="IHM137" s="409"/>
      <c r="IHN137" s="409"/>
      <c r="IHO137" s="409"/>
      <c r="IHP137" s="409"/>
      <c r="IHQ137" s="409"/>
      <c r="IHR137" s="409"/>
      <c r="IHS137" s="409"/>
      <c r="IHT137" s="409"/>
      <c r="IHU137" s="409"/>
      <c r="IHV137" s="409"/>
      <c r="IHW137" s="409"/>
      <c r="IHX137" s="409"/>
      <c r="IHY137" s="409"/>
      <c r="IHZ137" s="409"/>
      <c r="IIA137" s="409"/>
      <c r="IIB137" s="409"/>
      <c r="IIC137" s="409"/>
      <c r="IID137" s="409"/>
      <c r="IIE137" s="409"/>
      <c r="IIF137" s="409"/>
      <c r="IIG137" s="409"/>
      <c r="IIH137" s="409"/>
      <c r="III137" s="409"/>
      <c r="IIJ137" s="409"/>
      <c r="IIK137" s="409"/>
      <c r="IIL137" s="409"/>
      <c r="IIM137" s="409"/>
      <c r="IIN137" s="409"/>
      <c r="IIO137" s="409"/>
      <c r="IIP137" s="409"/>
      <c r="IIQ137" s="409"/>
      <c r="IIR137" s="409"/>
      <c r="IIS137" s="409"/>
      <c r="IIT137" s="409"/>
      <c r="IIU137" s="409"/>
      <c r="IIV137" s="409"/>
      <c r="IIW137" s="409"/>
      <c r="IIX137" s="409"/>
      <c r="IIY137" s="409"/>
      <c r="IIZ137" s="409"/>
      <c r="IJA137" s="409"/>
      <c r="IJB137" s="409"/>
      <c r="IJC137" s="409"/>
      <c r="IJD137" s="409"/>
      <c r="IJE137" s="409"/>
      <c r="IJF137" s="409"/>
      <c r="IJG137" s="409"/>
      <c r="IJH137" s="409"/>
      <c r="IJI137" s="409"/>
      <c r="IJJ137" s="409"/>
      <c r="IJK137" s="409"/>
      <c r="IJL137" s="409"/>
      <c r="IJM137" s="409"/>
      <c r="IJN137" s="409"/>
      <c r="IJO137" s="409"/>
      <c r="IJP137" s="409"/>
      <c r="IJQ137" s="409"/>
      <c r="IJR137" s="409"/>
      <c r="IJS137" s="409"/>
      <c r="IJT137" s="409"/>
      <c r="IJU137" s="409"/>
      <c r="IJV137" s="409"/>
      <c r="IJW137" s="409"/>
      <c r="IJX137" s="409"/>
      <c r="IJY137" s="409"/>
      <c r="IJZ137" s="409"/>
      <c r="IKA137" s="409"/>
      <c r="IKB137" s="409"/>
      <c r="IKC137" s="409"/>
      <c r="IKD137" s="409"/>
      <c r="IKE137" s="409"/>
      <c r="IKF137" s="409"/>
      <c r="IKG137" s="409"/>
      <c r="IKH137" s="409"/>
      <c r="IKI137" s="409"/>
      <c r="IKJ137" s="409"/>
      <c r="IKK137" s="409"/>
      <c r="IKL137" s="409"/>
      <c r="IKM137" s="409"/>
      <c r="IKN137" s="409"/>
      <c r="IKO137" s="409"/>
      <c r="IKP137" s="409"/>
      <c r="IKQ137" s="409"/>
      <c r="IKR137" s="409"/>
      <c r="IKS137" s="409"/>
      <c r="IKT137" s="409"/>
      <c r="IKU137" s="409"/>
      <c r="IKV137" s="409"/>
      <c r="IKW137" s="409"/>
      <c r="IKX137" s="409"/>
      <c r="IKY137" s="409"/>
      <c r="IKZ137" s="409"/>
      <c r="ILA137" s="409"/>
      <c r="ILB137" s="409"/>
      <c r="ILC137" s="409"/>
      <c r="ILD137" s="409"/>
      <c r="ILE137" s="409"/>
      <c r="ILF137" s="409"/>
      <c r="ILG137" s="409"/>
      <c r="ILH137" s="409"/>
      <c r="ILI137" s="409"/>
      <c r="ILJ137" s="409"/>
      <c r="ILK137" s="409"/>
      <c r="ILL137" s="409"/>
      <c r="ILM137" s="409"/>
      <c r="ILN137" s="409"/>
      <c r="ILO137" s="409"/>
      <c r="ILP137" s="409"/>
      <c r="ILQ137" s="409"/>
      <c r="ILR137" s="409"/>
      <c r="ILS137" s="409"/>
      <c r="ILT137" s="409"/>
      <c r="ILU137" s="409"/>
      <c r="ILV137" s="409"/>
      <c r="ILW137" s="409"/>
      <c r="ILX137" s="409"/>
      <c r="ILY137" s="409"/>
      <c r="ILZ137" s="409"/>
      <c r="IMA137" s="409"/>
      <c r="IMB137" s="409"/>
      <c r="IMC137" s="409"/>
      <c r="IMD137" s="409"/>
      <c r="IME137" s="409"/>
      <c r="IMF137" s="409"/>
      <c r="IMG137" s="409"/>
      <c r="IMH137" s="409"/>
      <c r="IMI137" s="409"/>
      <c r="IMJ137" s="409"/>
      <c r="IMK137" s="409"/>
      <c r="IML137" s="409"/>
      <c r="IMM137" s="409"/>
      <c r="IMN137" s="409"/>
      <c r="IMO137" s="409"/>
      <c r="IMP137" s="409"/>
      <c r="IMQ137" s="409"/>
      <c r="IMR137" s="409"/>
      <c r="IMS137" s="409"/>
      <c r="IMT137" s="409"/>
      <c r="IMU137" s="409"/>
      <c r="IMV137" s="409"/>
      <c r="IMW137" s="409"/>
      <c r="IMX137" s="409"/>
      <c r="IMY137" s="409"/>
      <c r="IMZ137" s="409"/>
      <c r="INA137" s="409"/>
      <c r="INB137" s="409"/>
      <c r="INC137" s="409"/>
      <c r="IND137" s="409"/>
      <c r="INE137" s="409"/>
      <c r="INF137" s="409"/>
      <c r="ING137" s="409"/>
      <c r="INH137" s="409"/>
      <c r="INI137" s="409"/>
      <c r="INJ137" s="409"/>
      <c r="INK137" s="409"/>
      <c r="INL137" s="409"/>
      <c r="INM137" s="409"/>
      <c r="INN137" s="409"/>
      <c r="INO137" s="409"/>
      <c r="INP137" s="409"/>
      <c r="INQ137" s="409"/>
      <c r="INR137" s="409"/>
      <c r="INS137" s="409"/>
      <c r="INT137" s="409"/>
      <c r="INU137" s="409"/>
      <c r="INV137" s="409"/>
      <c r="INW137" s="409"/>
      <c r="INX137" s="409"/>
      <c r="INY137" s="409"/>
      <c r="INZ137" s="409"/>
      <c r="IOA137" s="409"/>
      <c r="IOB137" s="409"/>
      <c r="IOC137" s="409"/>
      <c r="IOD137" s="409"/>
      <c r="IOE137" s="409"/>
      <c r="IOF137" s="409"/>
      <c r="IOG137" s="409"/>
      <c r="IOH137" s="409"/>
      <c r="IOI137" s="409"/>
      <c r="IOJ137" s="409"/>
      <c r="IOK137" s="409"/>
      <c r="IOL137" s="409"/>
      <c r="IOM137" s="409"/>
      <c r="ION137" s="409"/>
      <c r="IOO137" s="409"/>
      <c r="IOP137" s="409"/>
      <c r="IOQ137" s="409"/>
      <c r="IOR137" s="409"/>
      <c r="IOS137" s="409"/>
      <c r="IOT137" s="409"/>
      <c r="IOU137" s="409"/>
      <c r="IOV137" s="409"/>
      <c r="IOW137" s="409"/>
      <c r="IOX137" s="409"/>
      <c r="IOY137" s="409"/>
      <c r="IOZ137" s="409"/>
      <c r="IPA137" s="409"/>
      <c r="IPB137" s="409"/>
      <c r="IPC137" s="409"/>
      <c r="IPD137" s="409"/>
      <c r="IPE137" s="409"/>
      <c r="IPF137" s="409"/>
      <c r="IPG137" s="409"/>
      <c r="IPH137" s="409"/>
      <c r="IPI137" s="409"/>
      <c r="IPJ137" s="409"/>
      <c r="IPK137" s="409"/>
      <c r="IPL137" s="409"/>
      <c r="IPM137" s="409"/>
      <c r="IPN137" s="409"/>
      <c r="IPO137" s="409"/>
      <c r="IPP137" s="409"/>
      <c r="IPQ137" s="409"/>
      <c r="IPR137" s="409"/>
      <c r="IPS137" s="409"/>
      <c r="IPT137" s="409"/>
      <c r="IPU137" s="409"/>
      <c r="IPV137" s="409"/>
      <c r="IPW137" s="409"/>
      <c r="IPX137" s="409"/>
      <c r="IPY137" s="409"/>
      <c r="IPZ137" s="409"/>
      <c r="IQA137" s="409"/>
      <c r="IQB137" s="409"/>
      <c r="IQC137" s="409"/>
      <c r="IQD137" s="409"/>
      <c r="IQE137" s="409"/>
      <c r="IQF137" s="409"/>
      <c r="IQG137" s="409"/>
      <c r="IQH137" s="409"/>
      <c r="IQI137" s="409"/>
      <c r="IQJ137" s="409"/>
      <c r="IQK137" s="409"/>
      <c r="IQL137" s="409"/>
      <c r="IQM137" s="409"/>
      <c r="IQN137" s="409"/>
      <c r="IQO137" s="409"/>
      <c r="IQP137" s="409"/>
      <c r="IQQ137" s="409"/>
      <c r="IQR137" s="409"/>
      <c r="IQS137" s="409"/>
      <c r="IQT137" s="409"/>
      <c r="IQU137" s="409"/>
      <c r="IQV137" s="409"/>
      <c r="IQW137" s="409"/>
      <c r="IQX137" s="409"/>
      <c r="IQY137" s="409"/>
      <c r="IQZ137" s="409"/>
      <c r="IRA137" s="409"/>
      <c r="IRB137" s="409"/>
      <c r="IRC137" s="409"/>
      <c r="IRD137" s="409"/>
      <c r="IRE137" s="409"/>
      <c r="IRF137" s="409"/>
      <c r="IRG137" s="409"/>
      <c r="IRH137" s="409"/>
      <c r="IRI137" s="409"/>
      <c r="IRJ137" s="409"/>
      <c r="IRK137" s="409"/>
      <c r="IRL137" s="409"/>
      <c r="IRM137" s="409"/>
      <c r="IRN137" s="409"/>
      <c r="IRO137" s="409"/>
      <c r="IRP137" s="409"/>
      <c r="IRQ137" s="409"/>
      <c r="IRR137" s="409"/>
      <c r="IRS137" s="409"/>
      <c r="IRT137" s="409"/>
      <c r="IRU137" s="409"/>
      <c r="IRV137" s="409"/>
      <c r="IRW137" s="409"/>
      <c r="IRX137" s="409"/>
      <c r="IRY137" s="409"/>
      <c r="IRZ137" s="409"/>
      <c r="ISA137" s="409"/>
      <c r="ISB137" s="409"/>
      <c r="ISC137" s="409"/>
      <c r="ISD137" s="409"/>
      <c r="ISE137" s="409"/>
      <c r="ISF137" s="409"/>
      <c r="ISG137" s="409"/>
      <c r="ISH137" s="409"/>
      <c r="ISI137" s="409"/>
      <c r="ISJ137" s="409"/>
      <c r="ISK137" s="409"/>
      <c r="ISL137" s="409"/>
      <c r="ISM137" s="409"/>
      <c r="ISN137" s="409"/>
      <c r="ISO137" s="409"/>
      <c r="ISP137" s="409"/>
      <c r="ISQ137" s="409"/>
      <c r="ISR137" s="409"/>
      <c r="ISS137" s="409"/>
      <c r="IST137" s="409"/>
      <c r="ISU137" s="409"/>
      <c r="ISV137" s="409"/>
      <c r="ISW137" s="409"/>
      <c r="ISX137" s="409"/>
      <c r="ISY137" s="409"/>
      <c r="ISZ137" s="409"/>
      <c r="ITA137" s="409"/>
      <c r="ITB137" s="409"/>
      <c r="ITC137" s="409"/>
      <c r="ITD137" s="409"/>
      <c r="ITE137" s="409"/>
      <c r="ITF137" s="409"/>
      <c r="ITG137" s="409"/>
      <c r="ITH137" s="409"/>
      <c r="ITI137" s="409"/>
      <c r="ITJ137" s="409"/>
      <c r="ITK137" s="409"/>
      <c r="ITL137" s="409"/>
      <c r="ITM137" s="409"/>
      <c r="ITN137" s="409"/>
      <c r="ITO137" s="409"/>
      <c r="ITP137" s="409"/>
      <c r="ITQ137" s="409"/>
      <c r="ITR137" s="409"/>
      <c r="ITS137" s="409"/>
      <c r="ITT137" s="409"/>
      <c r="ITU137" s="409"/>
      <c r="ITV137" s="409"/>
      <c r="ITW137" s="409"/>
      <c r="ITX137" s="409"/>
      <c r="ITY137" s="409"/>
      <c r="ITZ137" s="409"/>
      <c r="IUA137" s="409"/>
      <c r="IUB137" s="409"/>
      <c r="IUC137" s="409"/>
      <c r="IUD137" s="409"/>
      <c r="IUE137" s="409"/>
      <c r="IUF137" s="409"/>
      <c r="IUG137" s="409"/>
      <c r="IUH137" s="409"/>
      <c r="IUI137" s="409"/>
      <c r="IUJ137" s="409"/>
      <c r="IUK137" s="409"/>
      <c r="IUL137" s="409"/>
      <c r="IUM137" s="409"/>
      <c r="IUN137" s="409"/>
      <c r="IUO137" s="409"/>
      <c r="IUP137" s="409"/>
      <c r="IUQ137" s="409"/>
      <c r="IUR137" s="409"/>
      <c r="IUS137" s="409"/>
      <c r="IUT137" s="409"/>
      <c r="IUU137" s="409"/>
      <c r="IUV137" s="409"/>
      <c r="IUW137" s="409"/>
      <c r="IUX137" s="409"/>
      <c r="IUY137" s="409"/>
      <c r="IUZ137" s="409"/>
      <c r="IVA137" s="409"/>
      <c r="IVB137" s="409"/>
      <c r="IVC137" s="409"/>
      <c r="IVD137" s="409"/>
      <c r="IVE137" s="409"/>
      <c r="IVF137" s="409"/>
      <c r="IVG137" s="409"/>
      <c r="IVH137" s="409"/>
      <c r="IVI137" s="409"/>
      <c r="IVJ137" s="409"/>
      <c r="IVK137" s="409"/>
      <c r="IVL137" s="409"/>
      <c r="IVM137" s="409"/>
      <c r="IVN137" s="409"/>
      <c r="IVO137" s="409"/>
      <c r="IVP137" s="409"/>
      <c r="IVQ137" s="409"/>
      <c r="IVR137" s="409"/>
      <c r="IVS137" s="409"/>
      <c r="IVT137" s="409"/>
      <c r="IVU137" s="409"/>
      <c r="IVV137" s="409"/>
      <c r="IVW137" s="409"/>
      <c r="IVX137" s="409"/>
      <c r="IVY137" s="409"/>
      <c r="IVZ137" s="409"/>
      <c r="IWA137" s="409"/>
      <c r="IWB137" s="409"/>
      <c r="IWC137" s="409"/>
      <c r="IWD137" s="409"/>
      <c r="IWE137" s="409"/>
      <c r="IWF137" s="409"/>
      <c r="IWG137" s="409"/>
      <c r="IWH137" s="409"/>
      <c r="IWI137" s="409"/>
      <c r="IWJ137" s="409"/>
      <c r="IWK137" s="409"/>
      <c r="IWL137" s="409"/>
      <c r="IWM137" s="409"/>
      <c r="IWN137" s="409"/>
      <c r="IWO137" s="409"/>
      <c r="IWP137" s="409"/>
      <c r="IWQ137" s="409"/>
      <c r="IWR137" s="409"/>
      <c r="IWS137" s="409"/>
      <c r="IWT137" s="409"/>
      <c r="IWU137" s="409"/>
      <c r="IWV137" s="409"/>
      <c r="IWW137" s="409"/>
      <c r="IWX137" s="409"/>
      <c r="IWY137" s="409"/>
      <c r="IWZ137" s="409"/>
      <c r="IXA137" s="409"/>
      <c r="IXB137" s="409"/>
      <c r="IXC137" s="409"/>
      <c r="IXD137" s="409"/>
      <c r="IXE137" s="409"/>
      <c r="IXF137" s="409"/>
      <c r="IXG137" s="409"/>
      <c r="IXH137" s="409"/>
      <c r="IXI137" s="409"/>
      <c r="IXJ137" s="409"/>
      <c r="IXK137" s="409"/>
      <c r="IXL137" s="409"/>
      <c r="IXM137" s="409"/>
      <c r="IXN137" s="409"/>
      <c r="IXO137" s="409"/>
      <c r="IXP137" s="409"/>
      <c r="IXQ137" s="409"/>
      <c r="IXR137" s="409"/>
      <c r="IXS137" s="409"/>
      <c r="IXT137" s="409"/>
      <c r="IXU137" s="409"/>
      <c r="IXV137" s="409"/>
      <c r="IXW137" s="409"/>
      <c r="IXX137" s="409"/>
      <c r="IXY137" s="409"/>
      <c r="IXZ137" s="409"/>
      <c r="IYA137" s="409"/>
      <c r="IYB137" s="409"/>
      <c r="IYC137" s="409"/>
      <c r="IYD137" s="409"/>
      <c r="IYE137" s="409"/>
      <c r="IYF137" s="409"/>
      <c r="IYG137" s="409"/>
      <c r="IYH137" s="409"/>
      <c r="IYI137" s="409"/>
      <c r="IYJ137" s="409"/>
      <c r="IYK137" s="409"/>
      <c r="IYL137" s="409"/>
      <c r="IYM137" s="409"/>
      <c r="IYN137" s="409"/>
      <c r="IYO137" s="409"/>
      <c r="IYP137" s="409"/>
      <c r="IYQ137" s="409"/>
      <c r="IYR137" s="409"/>
      <c r="IYS137" s="409"/>
      <c r="IYT137" s="409"/>
      <c r="IYU137" s="409"/>
      <c r="IYV137" s="409"/>
      <c r="IYW137" s="409"/>
      <c r="IYX137" s="409"/>
      <c r="IYY137" s="409"/>
      <c r="IYZ137" s="409"/>
      <c r="IZA137" s="409"/>
      <c r="IZB137" s="409"/>
      <c r="IZC137" s="409"/>
      <c r="IZD137" s="409"/>
      <c r="IZE137" s="409"/>
      <c r="IZF137" s="409"/>
      <c r="IZG137" s="409"/>
      <c r="IZH137" s="409"/>
      <c r="IZI137" s="409"/>
      <c r="IZJ137" s="409"/>
      <c r="IZK137" s="409"/>
      <c r="IZL137" s="409"/>
      <c r="IZM137" s="409"/>
      <c r="IZN137" s="409"/>
      <c r="IZO137" s="409"/>
      <c r="IZP137" s="409"/>
      <c r="IZQ137" s="409"/>
      <c r="IZR137" s="409"/>
      <c r="IZS137" s="409"/>
      <c r="IZT137" s="409"/>
      <c r="IZU137" s="409"/>
      <c r="IZV137" s="409"/>
      <c r="IZW137" s="409"/>
      <c r="IZX137" s="409"/>
      <c r="IZY137" s="409"/>
      <c r="IZZ137" s="409"/>
      <c r="JAA137" s="409"/>
      <c r="JAB137" s="409"/>
      <c r="JAC137" s="409"/>
      <c r="JAD137" s="409"/>
      <c r="JAE137" s="409"/>
      <c r="JAF137" s="409"/>
      <c r="JAG137" s="409"/>
      <c r="JAH137" s="409"/>
      <c r="JAI137" s="409"/>
      <c r="JAJ137" s="409"/>
      <c r="JAK137" s="409"/>
      <c r="JAL137" s="409"/>
      <c r="JAM137" s="409"/>
      <c r="JAN137" s="409"/>
      <c r="JAO137" s="409"/>
      <c r="JAP137" s="409"/>
      <c r="JAQ137" s="409"/>
      <c r="JAR137" s="409"/>
      <c r="JAS137" s="409"/>
      <c r="JAT137" s="409"/>
      <c r="JAU137" s="409"/>
      <c r="JAV137" s="409"/>
      <c r="JAW137" s="409"/>
      <c r="JAX137" s="409"/>
      <c r="JAY137" s="409"/>
      <c r="JAZ137" s="409"/>
      <c r="JBA137" s="409"/>
      <c r="JBB137" s="409"/>
      <c r="JBC137" s="409"/>
      <c r="JBD137" s="409"/>
      <c r="JBE137" s="409"/>
      <c r="JBF137" s="409"/>
      <c r="JBG137" s="409"/>
      <c r="JBH137" s="409"/>
      <c r="JBI137" s="409"/>
      <c r="JBJ137" s="409"/>
      <c r="JBK137" s="409"/>
      <c r="JBL137" s="409"/>
      <c r="JBM137" s="409"/>
      <c r="JBN137" s="409"/>
      <c r="JBO137" s="409"/>
      <c r="JBP137" s="409"/>
      <c r="JBQ137" s="409"/>
      <c r="JBR137" s="409"/>
      <c r="JBS137" s="409"/>
      <c r="JBT137" s="409"/>
      <c r="JBU137" s="409"/>
      <c r="JBV137" s="409"/>
      <c r="JBW137" s="409"/>
      <c r="JBX137" s="409"/>
      <c r="JBY137" s="409"/>
      <c r="JBZ137" s="409"/>
      <c r="JCA137" s="409"/>
      <c r="JCB137" s="409"/>
      <c r="JCC137" s="409"/>
      <c r="JCD137" s="409"/>
      <c r="JCE137" s="409"/>
      <c r="JCF137" s="409"/>
      <c r="JCG137" s="409"/>
      <c r="JCH137" s="409"/>
      <c r="JCI137" s="409"/>
      <c r="JCJ137" s="409"/>
      <c r="JCK137" s="409"/>
      <c r="JCL137" s="409"/>
      <c r="JCM137" s="409"/>
      <c r="JCN137" s="409"/>
      <c r="JCO137" s="409"/>
      <c r="JCP137" s="409"/>
      <c r="JCQ137" s="409"/>
      <c r="JCR137" s="409"/>
      <c r="JCS137" s="409"/>
      <c r="JCT137" s="409"/>
      <c r="JCU137" s="409"/>
      <c r="JCV137" s="409"/>
      <c r="JCW137" s="409"/>
      <c r="JCX137" s="409"/>
      <c r="JCY137" s="409"/>
      <c r="JCZ137" s="409"/>
      <c r="JDA137" s="409"/>
      <c r="JDB137" s="409"/>
      <c r="JDC137" s="409"/>
      <c r="JDD137" s="409"/>
      <c r="JDE137" s="409"/>
      <c r="JDF137" s="409"/>
      <c r="JDG137" s="409"/>
      <c r="JDH137" s="409"/>
      <c r="JDI137" s="409"/>
      <c r="JDJ137" s="409"/>
      <c r="JDK137" s="409"/>
      <c r="JDL137" s="409"/>
      <c r="JDM137" s="409"/>
      <c r="JDN137" s="409"/>
      <c r="JDO137" s="409"/>
      <c r="JDP137" s="409"/>
      <c r="JDQ137" s="409"/>
      <c r="JDR137" s="409"/>
      <c r="JDS137" s="409"/>
      <c r="JDT137" s="409"/>
      <c r="JDU137" s="409"/>
      <c r="JDV137" s="409"/>
      <c r="JDW137" s="409"/>
      <c r="JDX137" s="409"/>
      <c r="JDY137" s="409"/>
      <c r="JDZ137" s="409"/>
      <c r="JEA137" s="409"/>
      <c r="JEB137" s="409"/>
      <c r="JEC137" s="409"/>
      <c r="JED137" s="409"/>
      <c r="JEE137" s="409"/>
      <c r="JEF137" s="409"/>
      <c r="JEG137" s="409"/>
      <c r="JEH137" s="409"/>
      <c r="JEI137" s="409"/>
      <c r="JEJ137" s="409"/>
      <c r="JEK137" s="409"/>
      <c r="JEL137" s="409"/>
      <c r="JEM137" s="409"/>
      <c r="JEN137" s="409"/>
      <c r="JEO137" s="409"/>
      <c r="JEP137" s="409"/>
      <c r="JEQ137" s="409"/>
      <c r="JER137" s="409"/>
      <c r="JES137" s="409"/>
      <c r="JET137" s="409"/>
      <c r="JEU137" s="409"/>
      <c r="JEV137" s="409"/>
      <c r="JEW137" s="409"/>
      <c r="JEX137" s="409"/>
      <c r="JEY137" s="409"/>
      <c r="JEZ137" s="409"/>
      <c r="JFA137" s="409"/>
      <c r="JFB137" s="409"/>
      <c r="JFC137" s="409"/>
      <c r="JFD137" s="409"/>
      <c r="JFE137" s="409"/>
      <c r="JFF137" s="409"/>
      <c r="JFG137" s="409"/>
      <c r="JFH137" s="409"/>
      <c r="JFI137" s="409"/>
      <c r="JFJ137" s="409"/>
      <c r="JFK137" s="409"/>
      <c r="JFL137" s="409"/>
      <c r="JFM137" s="409"/>
      <c r="JFN137" s="409"/>
      <c r="JFO137" s="409"/>
      <c r="JFP137" s="409"/>
      <c r="JFQ137" s="409"/>
      <c r="JFR137" s="409"/>
      <c r="JFS137" s="409"/>
      <c r="JFT137" s="409"/>
      <c r="JFU137" s="409"/>
      <c r="JFV137" s="409"/>
      <c r="JFW137" s="409"/>
      <c r="JFX137" s="409"/>
      <c r="JFY137" s="409"/>
      <c r="JFZ137" s="409"/>
      <c r="JGA137" s="409"/>
      <c r="JGB137" s="409"/>
      <c r="JGC137" s="409"/>
      <c r="JGD137" s="409"/>
      <c r="JGE137" s="409"/>
      <c r="JGF137" s="409"/>
      <c r="JGG137" s="409"/>
      <c r="JGH137" s="409"/>
      <c r="JGI137" s="409"/>
      <c r="JGJ137" s="409"/>
      <c r="JGK137" s="409"/>
      <c r="JGL137" s="409"/>
      <c r="JGM137" s="409"/>
      <c r="JGN137" s="409"/>
      <c r="JGO137" s="409"/>
      <c r="JGP137" s="409"/>
      <c r="JGQ137" s="409"/>
      <c r="JGR137" s="409"/>
      <c r="JGS137" s="409"/>
      <c r="JGT137" s="409"/>
      <c r="JGU137" s="409"/>
      <c r="JGV137" s="409"/>
      <c r="JGW137" s="409"/>
      <c r="JGX137" s="409"/>
      <c r="JGY137" s="409"/>
      <c r="JGZ137" s="409"/>
      <c r="JHA137" s="409"/>
      <c r="JHB137" s="409"/>
      <c r="JHC137" s="409"/>
      <c r="JHD137" s="409"/>
      <c r="JHE137" s="409"/>
      <c r="JHF137" s="409"/>
      <c r="JHG137" s="409"/>
      <c r="JHH137" s="409"/>
      <c r="JHI137" s="409"/>
      <c r="JHJ137" s="409"/>
      <c r="JHK137" s="409"/>
      <c r="JHL137" s="409"/>
      <c r="JHM137" s="409"/>
      <c r="JHN137" s="409"/>
      <c r="JHO137" s="409"/>
      <c r="JHP137" s="409"/>
      <c r="JHQ137" s="409"/>
      <c r="JHR137" s="409"/>
      <c r="JHS137" s="409"/>
      <c r="JHT137" s="409"/>
      <c r="JHU137" s="409"/>
      <c r="JHV137" s="409"/>
      <c r="JHW137" s="409"/>
      <c r="JHX137" s="409"/>
      <c r="JHY137" s="409"/>
      <c r="JHZ137" s="409"/>
      <c r="JIA137" s="409"/>
      <c r="JIB137" s="409"/>
      <c r="JIC137" s="409"/>
      <c r="JID137" s="409"/>
      <c r="JIE137" s="409"/>
      <c r="JIF137" s="409"/>
      <c r="JIG137" s="409"/>
      <c r="JIH137" s="409"/>
      <c r="JII137" s="409"/>
      <c r="JIJ137" s="409"/>
      <c r="JIK137" s="409"/>
      <c r="JIL137" s="409"/>
      <c r="JIM137" s="409"/>
      <c r="JIN137" s="409"/>
      <c r="JIO137" s="409"/>
      <c r="JIP137" s="409"/>
      <c r="JIQ137" s="409"/>
      <c r="JIR137" s="409"/>
      <c r="JIS137" s="409"/>
      <c r="JIT137" s="409"/>
      <c r="JIU137" s="409"/>
      <c r="JIV137" s="409"/>
      <c r="JIW137" s="409"/>
      <c r="JIX137" s="409"/>
      <c r="JIY137" s="409"/>
      <c r="JIZ137" s="409"/>
      <c r="JJA137" s="409"/>
      <c r="JJB137" s="409"/>
      <c r="JJC137" s="409"/>
      <c r="JJD137" s="409"/>
      <c r="JJE137" s="409"/>
      <c r="JJF137" s="409"/>
      <c r="JJG137" s="409"/>
      <c r="JJH137" s="409"/>
      <c r="JJI137" s="409"/>
      <c r="JJJ137" s="409"/>
      <c r="JJK137" s="409"/>
      <c r="JJL137" s="409"/>
      <c r="JJM137" s="409"/>
      <c r="JJN137" s="409"/>
      <c r="JJO137" s="409"/>
      <c r="JJP137" s="409"/>
      <c r="JJQ137" s="409"/>
      <c r="JJR137" s="409"/>
      <c r="JJS137" s="409"/>
      <c r="JJT137" s="409"/>
      <c r="JJU137" s="409"/>
      <c r="JJV137" s="409"/>
      <c r="JJW137" s="409"/>
      <c r="JJX137" s="409"/>
      <c r="JJY137" s="409"/>
      <c r="JJZ137" s="409"/>
      <c r="JKA137" s="409"/>
      <c r="JKB137" s="409"/>
      <c r="JKC137" s="409"/>
      <c r="JKD137" s="409"/>
      <c r="JKE137" s="409"/>
      <c r="JKF137" s="409"/>
      <c r="JKG137" s="409"/>
      <c r="JKH137" s="409"/>
      <c r="JKI137" s="409"/>
      <c r="JKJ137" s="409"/>
      <c r="JKK137" s="409"/>
      <c r="JKL137" s="409"/>
      <c r="JKM137" s="409"/>
      <c r="JKN137" s="409"/>
      <c r="JKO137" s="409"/>
      <c r="JKP137" s="409"/>
      <c r="JKQ137" s="409"/>
      <c r="JKR137" s="409"/>
      <c r="JKS137" s="409"/>
      <c r="JKT137" s="409"/>
      <c r="JKU137" s="409"/>
      <c r="JKV137" s="409"/>
      <c r="JKW137" s="409"/>
      <c r="JKX137" s="409"/>
      <c r="JKY137" s="409"/>
      <c r="JKZ137" s="409"/>
      <c r="JLA137" s="409"/>
      <c r="JLB137" s="409"/>
      <c r="JLC137" s="409"/>
      <c r="JLD137" s="409"/>
      <c r="JLE137" s="409"/>
      <c r="JLF137" s="409"/>
      <c r="JLG137" s="409"/>
      <c r="JLH137" s="409"/>
      <c r="JLI137" s="409"/>
      <c r="JLJ137" s="409"/>
      <c r="JLK137" s="409"/>
      <c r="JLL137" s="409"/>
      <c r="JLM137" s="409"/>
      <c r="JLN137" s="409"/>
      <c r="JLO137" s="409"/>
      <c r="JLP137" s="409"/>
      <c r="JLQ137" s="409"/>
      <c r="JLR137" s="409"/>
      <c r="JLS137" s="409"/>
      <c r="JLT137" s="409"/>
      <c r="JLU137" s="409"/>
      <c r="JLV137" s="409"/>
      <c r="JLW137" s="409"/>
      <c r="JLX137" s="409"/>
      <c r="JLY137" s="409"/>
      <c r="JLZ137" s="409"/>
      <c r="JMA137" s="409"/>
      <c r="JMB137" s="409"/>
      <c r="JMC137" s="409"/>
      <c r="JMD137" s="409"/>
      <c r="JME137" s="409"/>
      <c r="JMF137" s="409"/>
      <c r="JMG137" s="409"/>
      <c r="JMH137" s="409"/>
      <c r="JMI137" s="409"/>
      <c r="JMJ137" s="409"/>
      <c r="JMK137" s="409"/>
      <c r="JML137" s="409"/>
      <c r="JMM137" s="409"/>
      <c r="JMN137" s="409"/>
      <c r="JMO137" s="409"/>
      <c r="JMP137" s="409"/>
      <c r="JMQ137" s="409"/>
      <c r="JMR137" s="409"/>
      <c r="JMS137" s="409"/>
      <c r="JMT137" s="409"/>
      <c r="JMU137" s="409"/>
      <c r="JMV137" s="409"/>
      <c r="JMW137" s="409"/>
      <c r="JMX137" s="409"/>
      <c r="JMY137" s="409"/>
      <c r="JMZ137" s="409"/>
      <c r="JNA137" s="409"/>
      <c r="JNB137" s="409"/>
      <c r="JNC137" s="409"/>
      <c r="JND137" s="409"/>
      <c r="JNE137" s="409"/>
      <c r="JNF137" s="409"/>
      <c r="JNG137" s="409"/>
      <c r="JNH137" s="409"/>
      <c r="JNI137" s="409"/>
      <c r="JNJ137" s="409"/>
      <c r="JNK137" s="409"/>
      <c r="JNL137" s="409"/>
      <c r="JNM137" s="409"/>
      <c r="JNN137" s="409"/>
      <c r="JNO137" s="409"/>
      <c r="JNP137" s="409"/>
      <c r="JNQ137" s="409"/>
      <c r="JNR137" s="409"/>
      <c r="JNS137" s="409"/>
      <c r="JNT137" s="409"/>
      <c r="JNU137" s="409"/>
      <c r="JNV137" s="409"/>
      <c r="JNW137" s="409"/>
      <c r="JNX137" s="409"/>
      <c r="JNY137" s="409"/>
      <c r="JNZ137" s="409"/>
      <c r="JOA137" s="409"/>
      <c r="JOB137" s="409"/>
      <c r="JOC137" s="409"/>
      <c r="JOD137" s="409"/>
      <c r="JOE137" s="409"/>
      <c r="JOF137" s="409"/>
      <c r="JOG137" s="409"/>
      <c r="JOH137" s="409"/>
      <c r="JOI137" s="409"/>
      <c r="JOJ137" s="409"/>
      <c r="JOK137" s="409"/>
      <c r="JOL137" s="409"/>
      <c r="JOM137" s="409"/>
      <c r="JON137" s="409"/>
      <c r="JOO137" s="409"/>
      <c r="JOP137" s="409"/>
      <c r="JOQ137" s="409"/>
      <c r="JOR137" s="409"/>
      <c r="JOS137" s="409"/>
      <c r="JOT137" s="409"/>
      <c r="JOU137" s="409"/>
      <c r="JOV137" s="409"/>
      <c r="JOW137" s="409"/>
      <c r="JOX137" s="409"/>
      <c r="JOY137" s="409"/>
      <c r="JOZ137" s="409"/>
      <c r="JPA137" s="409"/>
      <c r="JPB137" s="409"/>
      <c r="JPC137" s="409"/>
      <c r="JPD137" s="409"/>
      <c r="JPE137" s="409"/>
      <c r="JPF137" s="409"/>
      <c r="JPG137" s="409"/>
      <c r="JPH137" s="409"/>
      <c r="JPI137" s="409"/>
      <c r="JPJ137" s="409"/>
      <c r="JPK137" s="409"/>
      <c r="JPL137" s="409"/>
      <c r="JPM137" s="409"/>
      <c r="JPN137" s="409"/>
      <c r="JPO137" s="409"/>
      <c r="JPP137" s="409"/>
      <c r="JPQ137" s="409"/>
      <c r="JPR137" s="409"/>
      <c r="JPS137" s="409"/>
      <c r="JPT137" s="409"/>
      <c r="JPU137" s="409"/>
      <c r="JPV137" s="409"/>
      <c r="JPW137" s="409"/>
      <c r="JPX137" s="409"/>
      <c r="JPY137" s="409"/>
      <c r="JPZ137" s="409"/>
      <c r="JQA137" s="409"/>
      <c r="JQB137" s="409"/>
      <c r="JQC137" s="409"/>
      <c r="JQD137" s="409"/>
      <c r="JQE137" s="409"/>
      <c r="JQF137" s="409"/>
      <c r="JQG137" s="409"/>
      <c r="JQH137" s="409"/>
      <c r="JQI137" s="409"/>
      <c r="JQJ137" s="409"/>
      <c r="JQK137" s="409"/>
      <c r="JQL137" s="409"/>
      <c r="JQM137" s="409"/>
      <c r="JQN137" s="409"/>
      <c r="JQO137" s="409"/>
      <c r="JQP137" s="409"/>
      <c r="JQQ137" s="409"/>
      <c r="JQR137" s="409"/>
      <c r="JQS137" s="409"/>
      <c r="JQT137" s="409"/>
      <c r="JQU137" s="409"/>
      <c r="JQV137" s="409"/>
      <c r="JQW137" s="409"/>
      <c r="JQX137" s="409"/>
      <c r="JQY137" s="409"/>
      <c r="JQZ137" s="409"/>
      <c r="JRA137" s="409"/>
      <c r="JRB137" s="409"/>
      <c r="JRC137" s="409"/>
      <c r="JRD137" s="409"/>
      <c r="JRE137" s="409"/>
      <c r="JRF137" s="409"/>
      <c r="JRG137" s="409"/>
      <c r="JRH137" s="409"/>
      <c r="JRI137" s="409"/>
      <c r="JRJ137" s="409"/>
      <c r="JRK137" s="409"/>
      <c r="JRL137" s="409"/>
      <c r="JRM137" s="409"/>
      <c r="JRN137" s="409"/>
      <c r="JRO137" s="409"/>
      <c r="JRP137" s="409"/>
      <c r="JRQ137" s="409"/>
      <c r="JRR137" s="409"/>
      <c r="JRS137" s="409"/>
      <c r="JRT137" s="409"/>
      <c r="JRU137" s="409"/>
      <c r="JRV137" s="409"/>
      <c r="JRW137" s="409"/>
      <c r="JRX137" s="409"/>
      <c r="JRY137" s="409"/>
      <c r="JRZ137" s="409"/>
      <c r="JSA137" s="409"/>
      <c r="JSB137" s="409"/>
      <c r="JSC137" s="409"/>
      <c r="JSD137" s="409"/>
      <c r="JSE137" s="409"/>
      <c r="JSF137" s="409"/>
      <c r="JSG137" s="409"/>
      <c r="JSH137" s="409"/>
      <c r="JSI137" s="409"/>
      <c r="JSJ137" s="409"/>
      <c r="JSK137" s="409"/>
      <c r="JSL137" s="409"/>
      <c r="JSM137" s="409"/>
      <c r="JSN137" s="409"/>
      <c r="JSO137" s="409"/>
      <c r="JSP137" s="409"/>
      <c r="JSQ137" s="409"/>
      <c r="JSR137" s="409"/>
      <c r="JSS137" s="409"/>
      <c r="JST137" s="409"/>
      <c r="JSU137" s="409"/>
      <c r="JSV137" s="409"/>
      <c r="JSW137" s="409"/>
      <c r="JSX137" s="409"/>
      <c r="JSY137" s="409"/>
      <c r="JSZ137" s="409"/>
      <c r="JTA137" s="409"/>
      <c r="JTB137" s="409"/>
      <c r="JTC137" s="409"/>
      <c r="JTD137" s="409"/>
      <c r="JTE137" s="409"/>
      <c r="JTF137" s="409"/>
      <c r="JTG137" s="409"/>
      <c r="JTH137" s="409"/>
      <c r="JTI137" s="409"/>
      <c r="JTJ137" s="409"/>
      <c r="JTK137" s="409"/>
      <c r="JTL137" s="409"/>
      <c r="JTM137" s="409"/>
      <c r="JTN137" s="409"/>
      <c r="JTO137" s="409"/>
      <c r="JTP137" s="409"/>
      <c r="JTQ137" s="409"/>
      <c r="JTR137" s="409"/>
      <c r="JTS137" s="409"/>
      <c r="JTT137" s="409"/>
      <c r="JTU137" s="409"/>
      <c r="JTV137" s="409"/>
      <c r="JTW137" s="409"/>
      <c r="JTX137" s="409"/>
      <c r="JTY137" s="409"/>
      <c r="JTZ137" s="409"/>
      <c r="JUA137" s="409"/>
      <c r="JUB137" s="409"/>
      <c r="JUC137" s="409"/>
      <c r="JUD137" s="409"/>
      <c r="JUE137" s="409"/>
      <c r="JUF137" s="409"/>
      <c r="JUG137" s="409"/>
      <c r="JUH137" s="409"/>
      <c r="JUI137" s="409"/>
      <c r="JUJ137" s="409"/>
      <c r="JUK137" s="409"/>
      <c r="JUL137" s="409"/>
      <c r="JUM137" s="409"/>
      <c r="JUN137" s="409"/>
      <c r="JUO137" s="409"/>
      <c r="JUP137" s="409"/>
      <c r="JUQ137" s="409"/>
      <c r="JUR137" s="409"/>
      <c r="JUS137" s="409"/>
      <c r="JUT137" s="409"/>
      <c r="JUU137" s="409"/>
      <c r="JUV137" s="409"/>
      <c r="JUW137" s="409"/>
      <c r="JUX137" s="409"/>
      <c r="JUY137" s="409"/>
      <c r="JUZ137" s="409"/>
      <c r="JVA137" s="409"/>
      <c r="JVB137" s="409"/>
      <c r="JVC137" s="409"/>
      <c r="JVD137" s="409"/>
      <c r="JVE137" s="409"/>
      <c r="JVF137" s="409"/>
      <c r="JVG137" s="409"/>
      <c r="JVH137" s="409"/>
      <c r="JVI137" s="409"/>
      <c r="JVJ137" s="409"/>
      <c r="JVK137" s="409"/>
      <c r="JVL137" s="409"/>
      <c r="JVM137" s="409"/>
      <c r="JVN137" s="409"/>
      <c r="JVO137" s="409"/>
      <c r="JVP137" s="409"/>
      <c r="JVQ137" s="409"/>
      <c r="JVR137" s="409"/>
      <c r="JVS137" s="409"/>
      <c r="JVT137" s="409"/>
      <c r="JVU137" s="409"/>
      <c r="JVV137" s="409"/>
      <c r="JVW137" s="409"/>
      <c r="JVX137" s="409"/>
      <c r="JVY137" s="409"/>
      <c r="JVZ137" s="409"/>
      <c r="JWA137" s="409"/>
      <c r="JWB137" s="409"/>
      <c r="JWC137" s="409"/>
      <c r="JWD137" s="409"/>
      <c r="JWE137" s="409"/>
      <c r="JWF137" s="409"/>
      <c r="JWG137" s="409"/>
      <c r="JWH137" s="409"/>
      <c r="JWI137" s="409"/>
      <c r="JWJ137" s="409"/>
      <c r="JWK137" s="409"/>
      <c r="JWL137" s="409"/>
      <c r="JWM137" s="409"/>
      <c r="JWN137" s="409"/>
      <c r="JWO137" s="409"/>
      <c r="JWP137" s="409"/>
      <c r="JWQ137" s="409"/>
      <c r="JWR137" s="409"/>
      <c r="JWS137" s="409"/>
      <c r="JWT137" s="409"/>
      <c r="JWU137" s="409"/>
      <c r="JWV137" s="409"/>
      <c r="JWW137" s="409"/>
      <c r="JWX137" s="409"/>
      <c r="JWY137" s="409"/>
      <c r="JWZ137" s="409"/>
      <c r="JXA137" s="409"/>
      <c r="JXB137" s="409"/>
      <c r="JXC137" s="409"/>
      <c r="JXD137" s="409"/>
      <c r="JXE137" s="409"/>
      <c r="JXF137" s="409"/>
      <c r="JXG137" s="409"/>
      <c r="JXH137" s="409"/>
      <c r="JXI137" s="409"/>
      <c r="JXJ137" s="409"/>
      <c r="JXK137" s="409"/>
      <c r="JXL137" s="409"/>
      <c r="JXM137" s="409"/>
      <c r="JXN137" s="409"/>
      <c r="JXO137" s="409"/>
      <c r="JXP137" s="409"/>
      <c r="JXQ137" s="409"/>
      <c r="JXR137" s="409"/>
      <c r="JXS137" s="409"/>
      <c r="JXT137" s="409"/>
      <c r="JXU137" s="409"/>
      <c r="JXV137" s="409"/>
      <c r="JXW137" s="409"/>
      <c r="JXX137" s="409"/>
      <c r="JXY137" s="409"/>
      <c r="JXZ137" s="409"/>
      <c r="JYA137" s="409"/>
      <c r="JYB137" s="409"/>
      <c r="JYC137" s="409"/>
      <c r="JYD137" s="409"/>
      <c r="JYE137" s="409"/>
      <c r="JYF137" s="409"/>
      <c r="JYG137" s="409"/>
      <c r="JYH137" s="409"/>
      <c r="JYI137" s="409"/>
      <c r="JYJ137" s="409"/>
      <c r="JYK137" s="409"/>
      <c r="JYL137" s="409"/>
      <c r="JYM137" s="409"/>
      <c r="JYN137" s="409"/>
      <c r="JYO137" s="409"/>
      <c r="JYP137" s="409"/>
      <c r="JYQ137" s="409"/>
      <c r="JYR137" s="409"/>
      <c r="JYS137" s="409"/>
      <c r="JYT137" s="409"/>
      <c r="JYU137" s="409"/>
      <c r="JYV137" s="409"/>
      <c r="JYW137" s="409"/>
      <c r="JYX137" s="409"/>
      <c r="JYY137" s="409"/>
      <c r="JYZ137" s="409"/>
      <c r="JZA137" s="409"/>
      <c r="JZB137" s="409"/>
      <c r="JZC137" s="409"/>
      <c r="JZD137" s="409"/>
      <c r="JZE137" s="409"/>
      <c r="JZF137" s="409"/>
      <c r="JZG137" s="409"/>
      <c r="JZH137" s="409"/>
      <c r="JZI137" s="409"/>
      <c r="JZJ137" s="409"/>
      <c r="JZK137" s="409"/>
      <c r="JZL137" s="409"/>
      <c r="JZM137" s="409"/>
      <c r="JZN137" s="409"/>
      <c r="JZO137" s="409"/>
      <c r="JZP137" s="409"/>
      <c r="JZQ137" s="409"/>
      <c r="JZR137" s="409"/>
      <c r="JZS137" s="409"/>
      <c r="JZT137" s="409"/>
      <c r="JZU137" s="409"/>
      <c r="JZV137" s="409"/>
      <c r="JZW137" s="409"/>
      <c r="JZX137" s="409"/>
      <c r="JZY137" s="409"/>
      <c r="JZZ137" s="409"/>
      <c r="KAA137" s="409"/>
      <c r="KAB137" s="409"/>
      <c r="KAC137" s="409"/>
      <c r="KAD137" s="409"/>
      <c r="KAE137" s="409"/>
      <c r="KAF137" s="409"/>
      <c r="KAG137" s="409"/>
      <c r="KAH137" s="409"/>
      <c r="KAI137" s="409"/>
      <c r="KAJ137" s="409"/>
      <c r="KAK137" s="409"/>
      <c r="KAL137" s="409"/>
      <c r="KAM137" s="409"/>
      <c r="KAN137" s="409"/>
      <c r="KAO137" s="409"/>
      <c r="KAP137" s="409"/>
      <c r="KAQ137" s="409"/>
      <c r="KAR137" s="409"/>
      <c r="KAS137" s="409"/>
      <c r="KAT137" s="409"/>
      <c r="KAU137" s="409"/>
      <c r="KAV137" s="409"/>
      <c r="KAW137" s="409"/>
      <c r="KAX137" s="409"/>
      <c r="KAY137" s="409"/>
      <c r="KAZ137" s="409"/>
      <c r="KBA137" s="409"/>
      <c r="KBB137" s="409"/>
      <c r="KBC137" s="409"/>
      <c r="KBD137" s="409"/>
      <c r="KBE137" s="409"/>
      <c r="KBF137" s="409"/>
      <c r="KBG137" s="409"/>
      <c r="KBH137" s="409"/>
      <c r="KBI137" s="409"/>
      <c r="KBJ137" s="409"/>
      <c r="KBK137" s="409"/>
      <c r="KBL137" s="409"/>
      <c r="KBM137" s="409"/>
      <c r="KBN137" s="409"/>
      <c r="KBO137" s="409"/>
      <c r="KBP137" s="409"/>
      <c r="KBQ137" s="409"/>
      <c r="KBR137" s="409"/>
      <c r="KBS137" s="409"/>
      <c r="KBT137" s="409"/>
      <c r="KBU137" s="409"/>
      <c r="KBV137" s="409"/>
      <c r="KBW137" s="409"/>
      <c r="KBX137" s="409"/>
      <c r="KBY137" s="409"/>
      <c r="KBZ137" s="409"/>
      <c r="KCA137" s="409"/>
      <c r="KCB137" s="409"/>
      <c r="KCC137" s="409"/>
      <c r="KCD137" s="409"/>
      <c r="KCE137" s="409"/>
      <c r="KCF137" s="409"/>
      <c r="KCG137" s="409"/>
      <c r="KCH137" s="409"/>
      <c r="KCI137" s="409"/>
      <c r="KCJ137" s="409"/>
      <c r="KCK137" s="409"/>
      <c r="KCL137" s="409"/>
      <c r="KCM137" s="409"/>
      <c r="KCN137" s="409"/>
      <c r="KCO137" s="409"/>
      <c r="KCP137" s="409"/>
      <c r="KCQ137" s="409"/>
      <c r="KCR137" s="409"/>
      <c r="KCS137" s="409"/>
      <c r="KCT137" s="409"/>
      <c r="KCU137" s="409"/>
      <c r="KCV137" s="409"/>
      <c r="KCW137" s="409"/>
      <c r="KCX137" s="409"/>
      <c r="KCY137" s="409"/>
      <c r="KCZ137" s="409"/>
      <c r="KDA137" s="409"/>
      <c r="KDB137" s="409"/>
      <c r="KDC137" s="409"/>
      <c r="KDD137" s="409"/>
      <c r="KDE137" s="409"/>
      <c r="KDF137" s="409"/>
      <c r="KDG137" s="409"/>
      <c r="KDH137" s="409"/>
      <c r="KDI137" s="409"/>
      <c r="KDJ137" s="409"/>
      <c r="KDK137" s="409"/>
      <c r="KDL137" s="409"/>
      <c r="KDM137" s="409"/>
      <c r="KDN137" s="409"/>
      <c r="KDO137" s="409"/>
      <c r="KDP137" s="409"/>
      <c r="KDQ137" s="409"/>
      <c r="KDR137" s="409"/>
      <c r="KDS137" s="409"/>
      <c r="KDT137" s="409"/>
      <c r="KDU137" s="409"/>
      <c r="KDV137" s="409"/>
      <c r="KDW137" s="409"/>
      <c r="KDX137" s="409"/>
      <c r="KDY137" s="409"/>
      <c r="KDZ137" s="409"/>
      <c r="KEA137" s="409"/>
      <c r="KEB137" s="409"/>
      <c r="KEC137" s="409"/>
      <c r="KED137" s="409"/>
      <c r="KEE137" s="409"/>
      <c r="KEF137" s="409"/>
      <c r="KEG137" s="409"/>
      <c r="KEH137" s="409"/>
      <c r="KEI137" s="409"/>
      <c r="KEJ137" s="409"/>
      <c r="KEK137" s="409"/>
      <c r="KEL137" s="409"/>
      <c r="KEM137" s="409"/>
      <c r="KEN137" s="409"/>
      <c r="KEO137" s="409"/>
      <c r="KEP137" s="409"/>
      <c r="KEQ137" s="409"/>
      <c r="KER137" s="409"/>
      <c r="KES137" s="409"/>
      <c r="KET137" s="409"/>
      <c r="KEU137" s="409"/>
      <c r="KEV137" s="409"/>
      <c r="KEW137" s="409"/>
      <c r="KEX137" s="409"/>
      <c r="KEY137" s="409"/>
      <c r="KEZ137" s="409"/>
      <c r="KFA137" s="409"/>
      <c r="KFB137" s="409"/>
      <c r="KFC137" s="409"/>
      <c r="KFD137" s="409"/>
      <c r="KFE137" s="409"/>
      <c r="KFF137" s="409"/>
      <c r="KFG137" s="409"/>
      <c r="KFH137" s="409"/>
      <c r="KFI137" s="409"/>
      <c r="KFJ137" s="409"/>
      <c r="KFK137" s="409"/>
      <c r="KFL137" s="409"/>
      <c r="KFM137" s="409"/>
      <c r="KFN137" s="409"/>
      <c r="KFO137" s="409"/>
      <c r="KFP137" s="409"/>
      <c r="KFQ137" s="409"/>
      <c r="KFR137" s="409"/>
      <c r="KFS137" s="409"/>
      <c r="KFT137" s="409"/>
      <c r="KFU137" s="409"/>
      <c r="KFV137" s="409"/>
      <c r="KFW137" s="409"/>
      <c r="KFX137" s="409"/>
      <c r="KFY137" s="409"/>
      <c r="KFZ137" s="409"/>
      <c r="KGA137" s="409"/>
      <c r="KGB137" s="409"/>
      <c r="KGC137" s="409"/>
      <c r="KGD137" s="409"/>
      <c r="KGE137" s="409"/>
      <c r="KGF137" s="409"/>
      <c r="KGG137" s="409"/>
      <c r="KGH137" s="409"/>
      <c r="KGI137" s="409"/>
      <c r="KGJ137" s="409"/>
      <c r="KGK137" s="409"/>
      <c r="KGL137" s="409"/>
      <c r="KGM137" s="409"/>
      <c r="KGN137" s="409"/>
      <c r="KGO137" s="409"/>
      <c r="KGP137" s="409"/>
      <c r="KGQ137" s="409"/>
      <c r="KGR137" s="409"/>
      <c r="KGS137" s="409"/>
      <c r="KGT137" s="409"/>
      <c r="KGU137" s="409"/>
      <c r="KGV137" s="409"/>
      <c r="KGW137" s="409"/>
      <c r="KGX137" s="409"/>
      <c r="KGY137" s="409"/>
      <c r="KGZ137" s="409"/>
      <c r="KHA137" s="409"/>
      <c r="KHB137" s="409"/>
      <c r="KHC137" s="409"/>
      <c r="KHD137" s="409"/>
      <c r="KHE137" s="409"/>
      <c r="KHF137" s="409"/>
      <c r="KHG137" s="409"/>
      <c r="KHH137" s="409"/>
      <c r="KHI137" s="409"/>
      <c r="KHJ137" s="409"/>
      <c r="KHK137" s="409"/>
      <c r="KHL137" s="409"/>
      <c r="KHM137" s="409"/>
      <c r="KHN137" s="409"/>
      <c r="KHO137" s="409"/>
      <c r="KHP137" s="409"/>
      <c r="KHQ137" s="409"/>
      <c r="KHR137" s="409"/>
      <c r="KHS137" s="409"/>
      <c r="KHT137" s="409"/>
      <c r="KHU137" s="409"/>
      <c r="KHV137" s="409"/>
      <c r="KHW137" s="409"/>
      <c r="KHX137" s="409"/>
      <c r="KHY137" s="409"/>
      <c r="KHZ137" s="409"/>
      <c r="KIA137" s="409"/>
      <c r="KIB137" s="409"/>
      <c r="KIC137" s="409"/>
      <c r="KID137" s="409"/>
      <c r="KIE137" s="409"/>
      <c r="KIF137" s="409"/>
      <c r="KIG137" s="409"/>
      <c r="KIH137" s="409"/>
      <c r="KII137" s="409"/>
      <c r="KIJ137" s="409"/>
      <c r="KIK137" s="409"/>
      <c r="KIL137" s="409"/>
      <c r="KIM137" s="409"/>
      <c r="KIN137" s="409"/>
      <c r="KIO137" s="409"/>
      <c r="KIP137" s="409"/>
      <c r="KIQ137" s="409"/>
      <c r="KIR137" s="409"/>
      <c r="KIS137" s="409"/>
      <c r="KIT137" s="409"/>
      <c r="KIU137" s="409"/>
      <c r="KIV137" s="409"/>
      <c r="KIW137" s="409"/>
      <c r="KIX137" s="409"/>
      <c r="KIY137" s="409"/>
      <c r="KIZ137" s="409"/>
      <c r="KJA137" s="409"/>
      <c r="KJB137" s="409"/>
      <c r="KJC137" s="409"/>
      <c r="KJD137" s="409"/>
      <c r="KJE137" s="409"/>
      <c r="KJF137" s="409"/>
      <c r="KJG137" s="409"/>
      <c r="KJH137" s="409"/>
      <c r="KJI137" s="409"/>
      <c r="KJJ137" s="409"/>
      <c r="KJK137" s="409"/>
      <c r="KJL137" s="409"/>
      <c r="KJM137" s="409"/>
      <c r="KJN137" s="409"/>
      <c r="KJO137" s="409"/>
      <c r="KJP137" s="409"/>
      <c r="KJQ137" s="409"/>
      <c r="KJR137" s="409"/>
      <c r="KJS137" s="409"/>
      <c r="KJT137" s="409"/>
      <c r="KJU137" s="409"/>
      <c r="KJV137" s="409"/>
      <c r="KJW137" s="409"/>
      <c r="KJX137" s="409"/>
      <c r="KJY137" s="409"/>
      <c r="KJZ137" s="409"/>
      <c r="KKA137" s="409"/>
      <c r="KKB137" s="409"/>
      <c r="KKC137" s="409"/>
      <c r="KKD137" s="409"/>
      <c r="KKE137" s="409"/>
      <c r="KKF137" s="409"/>
      <c r="KKG137" s="409"/>
      <c r="KKH137" s="409"/>
      <c r="KKI137" s="409"/>
      <c r="KKJ137" s="409"/>
      <c r="KKK137" s="409"/>
      <c r="KKL137" s="409"/>
      <c r="KKM137" s="409"/>
      <c r="KKN137" s="409"/>
      <c r="KKO137" s="409"/>
      <c r="KKP137" s="409"/>
      <c r="KKQ137" s="409"/>
      <c r="KKR137" s="409"/>
      <c r="KKS137" s="409"/>
      <c r="KKT137" s="409"/>
      <c r="KKU137" s="409"/>
      <c r="KKV137" s="409"/>
      <c r="KKW137" s="409"/>
      <c r="KKX137" s="409"/>
      <c r="KKY137" s="409"/>
      <c r="KKZ137" s="409"/>
      <c r="KLA137" s="409"/>
      <c r="KLB137" s="409"/>
      <c r="KLC137" s="409"/>
      <c r="KLD137" s="409"/>
      <c r="KLE137" s="409"/>
      <c r="KLF137" s="409"/>
      <c r="KLG137" s="409"/>
      <c r="KLH137" s="409"/>
      <c r="KLI137" s="409"/>
      <c r="KLJ137" s="409"/>
      <c r="KLK137" s="409"/>
      <c r="KLL137" s="409"/>
      <c r="KLM137" s="409"/>
      <c r="KLN137" s="409"/>
      <c r="KLO137" s="409"/>
      <c r="KLP137" s="409"/>
      <c r="KLQ137" s="409"/>
      <c r="KLR137" s="409"/>
      <c r="KLS137" s="409"/>
      <c r="KLT137" s="409"/>
      <c r="KLU137" s="409"/>
      <c r="KLV137" s="409"/>
      <c r="KLW137" s="409"/>
      <c r="KLX137" s="409"/>
      <c r="KLY137" s="409"/>
      <c r="KLZ137" s="409"/>
      <c r="KMA137" s="409"/>
      <c r="KMB137" s="409"/>
      <c r="KMC137" s="409"/>
      <c r="KMD137" s="409"/>
      <c r="KME137" s="409"/>
      <c r="KMF137" s="409"/>
      <c r="KMG137" s="409"/>
      <c r="KMH137" s="409"/>
      <c r="KMI137" s="409"/>
      <c r="KMJ137" s="409"/>
      <c r="KMK137" s="409"/>
      <c r="KML137" s="409"/>
      <c r="KMM137" s="409"/>
      <c r="KMN137" s="409"/>
      <c r="KMO137" s="409"/>
      <c r="KMP137" s="409"/>
      <c r="KMQ137" s="409"/>
      <c r="KMR137" s="409"/>
      <c r="KMS137" s="409"/>
      <c r="KMT137" s="409"/>
      <c r="KMU137" s="409"/>
      <c r="KMV137" s="409"/>
      <c r="KMW137" s="409"/>
      <c r="KMX137" s="409"/>
      <c r="KMY137" s="409"/>
      <c r="KMZ137" s="409"/>
      <c r="KNA137" s="409"/>
      <c r="KNB137" s="409"/>
      <c r="KNC137" s="409"/>
      <c r="KND137" s="409"/>
      <c r="KNE137" s="409"/>
      <c r="KNF137" s="409"/>
      <c r="KNG137" s="409"/>
      <c r="KNH137" s="409"/>
      <c r="KNI137" s="409"/>
      <c r="KNJ137" s="409"/>
      <c r="KNK137" s="409"/>
      <c r="KNL137" s="409"/>
      <c r="KNM137" s="409"/>
      <c r="KNN137" s="409"/>
      <c r="KNO137" s="409"/>
      <c r="KNP137" s="409"/>
      <c r="KNQ137" s="409"/>
      <c r="KNR137" s="409"/>
      <c r="KNS137" s="409"/>
      <c r="KNT137" s="409"/>
      <c r="KNU137" s="409"/>
      <c r="KNV137" s="409"/>
      <c r="KNW137" s="409"/>
      <c r="KNX137" s="409"/>
      <c r="KNY137" s="409"/>
      <c r="KNZ137" s="409"/>
      <c r="KOA137" s="409"/>
      <c r="KOB137" s="409"/>
      <c r="KOC137" s="409"/>
      <c r="KOD137" s="409"/>
      <c r="KOE137" s="409"/>
      <c r="KOF137" s="409"/>
      <c r="KOG137" s="409"/>
      <c r="KOH137" s="409"/>
      <c r="KOI137" s="409"/>
      <c r="KOJ137" s="409"/>
      <c r="KOK137" s="409"/>
      <c r="KOL137" s="409"/>
      <c r="KOM137" s="409"/>
      <c r="KON137" s="409"/>
      <c r="KOO137" s="409"/>
      <c r="KOP137" s="409"/>
      <c r="KOQ137" s="409"/>
      <c r="KOR137" s="409"/>
      <c r="KOS137" s="409"/>
      <c r="KOT137" s="409"/>
      <c r="KOU137" s="409"/>
      <c r="KOV137" s="409"/>
      <c r="KOW137" s="409"/>
      <c r="KOX137" s="409"/>
      <c r="KOY137" s="409"/>
      <c r="KOZ137" s="409"/>
      <c r="KPA137" s="409"/>
      <c r="KPB137" s="409"/>
      <c r="KPC137" s="409"/>
      <c r="KPD137" s="409"/>
      <c r="KPE137" s="409"/>
      <c r="KPF137" s="409"/>
      <c r="KPG137" s="409"/>
      <c r="KPH137" s="409"/>
      <c r="KPI137" s="409"/>
      <c r="KPJ137" s="409"/>
      <c r="KPK137" s="409"/>
      <c r="KPL137" s="409"/>
      <c r="KPM137" s="409"/>
      <c r="KPN137" s="409"/>
      <c r="KPO137" s="409"/>
      <c r="KPP137" s="409"/>
      <c r="KPQ137" s="409"/>
      <c r="KPR137" s="409"/>
      <c r="KPS137" s="409"/>
      <c r="KPT137" s="409"/>
      <c r="KPU137" s="409"/>
      <c r="KPV137" s="409"/>
      <c r="KPW137" s="409"/>
      <c r="KPX137" s="409"/>
      <c r="KPY137" s="409"/>
      <c r="KPZ137" s="409"/>
      <c r="KQA137" s="409"/>
      <c r="KQB137" s="409"/>
      <c r="KQC137" s="409"/>
      <c r="KQD137" s="409"/>
      <c r="KQE137" s="409"/>
      <c r="KQF137" s="409"/>
      <c r="KQG137" s="409"/>
      <c r="KQH137" s="409"/>
      <c r="KQI137" s="409"/>
      <c r="KQJ137" s="409"/>
      <c r="KQK137" s="409"/>
      <c r="KQL137" s="409"/>
      <c r="KQM137" s="409"/>
      <c r="KQN137" s="409"/>
      <c r="KQO137" s="409"/>
      <c r="KQP137" s="409"/>
      <c r="KQQ137" s="409"/>
      <c r="KQR137" s="409"/>
      <c r="KQS137" s="409"/>
      <c r="KQT137" s="409"/>
      <c r="KQU137" s="409"/>
      <c r="KQV137" s="409"/>
      <c r="KQW137" s="409"/>
      <c r="KQX137" s="409"/>
      <c r="KQY137" s="409"/>
      <c r="KQZ137" s="409"/>
      <c r="KRA137" s="409"/>
      <c r="KRB137" s="409"/>
      <c r="KRC137" s="409"/>
      <c r="KRD137" s="409"/>
      <c r="KRE137" s="409"/>
      <c r="KRF137" s="409"/>
      <c r="KRG137" s="409"/>
      <c r="KRH137" s="409"/>
      <c r="KRI137" s="409"/>
      <c r="KRJ137" s="409"/>
      <c r="KRK137" s="409"/>
      <c r="KRL137" s="409"/>
      <c r="KRM137" s="409"/>
      <c r="KRN137" s="409"/>
      <c r="KRO137" s="409"/>
      <c r="KRP137" s="409"/>
      <c r="KRQ137" s="409"/>
      <c r="KRR137" s="409"/>
      <c r="KRS137" s="409"/>
      <c r="KRT137" s="409"/>
      <c r="KRU137" s="409"/>
      <c r="KRV137" s="409"/>
      <c r="KRW137" s="409"/>
      <c r="KRX137" s="409"/>
      <c r="KRY137" s="409"/>
      <c r="KRZ137" s="409"/>
      <c r="KSA137" s="409"/>
      <c r="KSB137" s="409"/>
      <c r="KSC137" s="409"/>
      <c r="KSD137" s="409"/>
      <c r="KSE137" s="409"/>
      <c r="KSF137" s="409"/>
      <c r="KSG137" s="409"/>
      <c r="KSH137" s="409"/>
      <c r="KSI137" s="409"/>
      <c r="KSJ137" s="409"/>
      <c r="KSK137" s="409"/>
      <c r="KSL137" s="409"/>
      <c r="KSM137" s="409"/>
      <c r="KSN137" s="409"/>
      <c r="KSO137" s="409"/>
      <c r="KSP137" s="409"/>
      <c r="KSQ137" s="409"/>
      <c r="KSR137" s="409"/>
      <c r="KSS137" s="409"/>
      <c r="KST137" s="409"/>
      <c r="KSU137" s="409"/>
      <c r="KSV137" s="409"/>
      <c r="KSW137" s="409"/>
      <c r="KSX137" s="409"/>
      <c r="KSY137" s="409"/>
      <c r="KSZ137" s="409"/>
      <c r="KTA137" s="409"/>
      <c r="KTB137" s="409"/>
      <c r="KTC137" s="409"/>
      <c r="KTD137" s="409"/>
      <c r="KTE137" s="409"/>
      <c r="KTF137" s="409"/>
      <c r="KTG137" s="409"/>
      <c r="KTH137" s="409"/>
      <c r="KTI137" s="409"/>
      <c r="KTJ137" s="409"/>
      <c r="KTK137" s="409"/>
      <c r="KTL137" s="409"/>
      <c r="KTM137" s="409"/>
      <c r="KTN137" s="409"/>
      <c r="KTO137" s="409"/>
      <c r="KTP137" s="409"/>
      <c r="KTQ137" s="409"/>
      <c r="KTR137" s="409"/>
      <c r="KTS137" s="409"/>
      <c r="KTT137" s="409"/>
      <c r="KTU137" s="409"/>
      <c r="KTV137" s="409"/>
      <c r="KTW137" s="409"/>
      <c r="KTX137" s="409"/>
      <c r="KTY137" s="409"/>
      <c r="KTZ137" s="409"/>
      <c r="KUA137" s="409"/>
      <c r="KUB137" s="409"/>
      <c r="KUC137" s="409"/>
      <c r="KUD137" s="409"/>
      <c r="KUE137" s="409"/>
      <c r="KUF137" s="409"/>
      <c r="KUG137" s="409"/>
      <c r="KUH137" s="409"/>
      <c r="KUI137" s="409"/>
      <c r="KUJ137" s="409"/>
      <c r="KUK137" s="409"/>
      <c r="KUL137" s="409"/>
      <c r="KUM137" s="409"/>
      <c r="KUN137" s="409"/>
      <c r="KUO137" s="409"/>
      <c r="KUP137" s="409"/>
      <c r="KUQ137" s="409"/>
      <c r="KUR137" s="409"/>
      <c r="KUS137" s="409"/>
      <c r="KUT137" s="409"/>
      <c r="KUU137" s="409"/>
      <c r="KUV137" s="409"/>
      <c r="KUW137" s="409"/>
      <c r="KUX137" s="409"/>
      <c r="KUY137" s="409"/>
      <c r="KUZ137" s="409"/>
      <c r="KVA137" s="409"/>
      <c r="KVB137" s="409"/>
      <c r="KVC137" s="409"/>
      <c r="KVD137" s="409"/>
      <c r="KVE137" s="409"/>
      <c r="KVF137" s="409"/>
      <c r="KVG137" s="409"/>
      <c r="KVH137" s="409"/>
      <c r="KVI137" s="409"/>
      <c r="KVJ137" s="409"/>
      <c r="KVK137" s="409"/>
      <c r="KVL137" s="409"/>
      <c r="KVM137" s="409"/>
      <c r="KVN137" s="409"/>
      <c r="KVO137" s="409"/>
      <c r="KVP137" s="409"/>
      <c r="KVQ137" s="409"/>
      <c r="KVR137" s="409"/>
      <c r="KVS137" s="409"/>
      <c r="KVT137" s="409"/>
      <c r="KVU137" s="409"/>
      <c r="KVV137" s="409"/>
      <c r="KVW137" s="409"/>
      <c r="KVX137" s="409"/>
      <c r="KVY137" s="409"/>
      <c r="KVZ137" s="409"/>
      <c r="KWA137" s="409"/>
      <c r="KWB137" s="409"/>
      <c r="KWC137" s="409"/>
      <c r="KWD137" s="409"/>
      <c r="KWE137" s="409"/>
      <c r="KWF137" s="409"/>
      <c r="KWG137" s="409"/>
      <c r="KWH137" s="409"/>
      <c r="KWI137" s="409"/>
      <c r="KWJ137" s="409"/>
      <c r="KWK137" s="409"/>
      <c r="KWL137" s="409"/>
      <c r="KWM137" s="409"/>
      <c r="KWN137" s="409"/>
      <c r="KWO137" s="409"/>
      <c r="KWP137" s="409"/>
      <c r="KWQ137" s="409"/>
      <c r="KWR137" s="409"/>
      <c r="KWS137" s="409"/>
      <c r="KWT137" s="409"/>
      <c r="KWU137" s="409"/>
      <c r="KWV137" s="409"/>
      <c r="KWW137" s="409"/>
      <c r="KWX137" s="409"/>
      <c r="KWY137" s="409"/>
      <c r="KWZ137" s="409"/>
      <c r="KXA137" s="409"/>
      <c r="KXB137" s="409"/>
      <c r="KXC137" s="409"/>
      <c r="KXD137" s="409"/>
      <c r="KXE137" s="409"/>
      <c r="KXF137" s="409"/>
      <c r="KXG137" s="409"/>
      <c r="KXH137" s="409"/>
      <c r="KXI137" s="409"/>
      <c r="KXJ137" s="409"/>
      <c r="KXK137" s="409"/>
      <c r="KXL137" s="409"/>
      <c r="KXM137" s="409"/>
      <c r="KXN137" s="409"/>
      <c r="KXO137" s="409"/>
      <c r="KXP137" s="409"/>
      <c r="KXQ137" s="409"/>
      <c r="KXR137" s="409"/>
      <c r="KXS137" s="409"/>
      <c r="KXT137" s="409"/>
      <c r="KXU137" s="409"/>
      <c r="KXV137" s="409"/>
      <c r="KXW137" s="409"/>
      <c r="KXX137" s="409"/>
      <c r="KXY137" s="409"/>
      <c r="KXZ137" s="409"/>
      <c r="KYA137" s="409"/>
      <c r="KYB137" s="409"/>
      <c r="KYC137" s="409"/>
      <c r="KYD137" s="409"/>
      <c r="KYE137" s="409"/>
      <c r="KYF137" s="409"/>
      <c r="KYG137" s="409"/>
      <c r="KYH137" s="409"/>
      <c r="KYI137" s="409"/>
      <c r="KYJ137" s="409"/>
      <c r="KYK137" s="409"/>
      <c r="KYL137" s="409"/>
      <c r="KYM137" s="409"/>
      <c r="KYN137" s="409"/>
      <c r="KYO137" s="409"/>
      <c r="KYP137" s="409"/>
      <c r="KYQ137" s="409"/>
      <c r="KYR137" s="409"/>
      <c r="KYS137" s="409"/>
      <c r="KYT137" s="409"/>
      <c r="KYU137" s="409"/>
      <c r="KYV137" s="409"/>
      <c r="KYW137" s="409"/>
      <c r="KYX137" s="409"/>
      <c r="KYY137" s="409"/>
      <c r="KYZ137" s="409"/>
      <c r="KZA137" s="409"/>
      <c r="KZB137" s="409"/>
      <c r="KZC137" s="409"/>
      <c r="KZD137" s="409"/>
      <c r="KZE137" s="409"/>
      <c r="KZF137" s="409"/>
      <c r="KZG137" s="409"/>
      <c r="KZH137" s="409"/>
      <c r="KZI137" s="409"/>
      <c r="KZJ137" s="409"/>
      <c r="KZK137" s="409"/>
      <c r="KZL137" s="409"/>
      <c r="KZM137" s="409"/>
      <c r="KZN137" s="409"/>
      <c r="KZO137" s="409"/>
      <c r="KZP137" s="409"/>
      <c r="KZQ137" s="409"/>
      <c r="KZR137" s="409"/>
      <c r="KZS137" s="409"/>
      <c r="KZT137" s="409"/>
      <c r="KZU137" s="409"/>
      <c r="KZV137" s="409"/>
      <c r="KZW137" s="409"/>
      <c r="KZX137" s="409"/>
      <c r="KZY137" s="409"/>
      <c r="KZZ137" s="409"/>
      <c r="LAA137" s="409"/>
      <c r="LAB137" s="409"/>
      <c r="LAC137" s="409"/>
      <c r="LAD137" s="409"/>
      <c r="LAE137" s="409"/>
      <c r="LAF137" s="409"/>
      <c r="LAG137" s="409"/>
      <c r="LAH137" s="409"/>
      <c r="LAI137" s="409"/>
      <c r="LAJ137" s="409"/>
      <c r="LAK137" s="409"/>
      <c r="LAL137" s="409"/>
      <c r="LAM137" s="409"/>
      <c r="LAN137" s="409"/>
      <c r="LAO137" s="409"/>
      <c r="LAP137" s="409"/>
      <c r="LAQ137" s="409"/>
      <c r="LAR137" s="409"/>
      <c r="LAS137" s="409"/>
      <c r="LAT137" s="409"/>
      <c r="LAU137" s="409"/>
      <c r="LAV137" s="409"/>
      <c r="LAW137" s="409"/>
      <c r="LAX137" s="409"/>
      <c r="LAY137" s="409"/>
      <c r="LAZ137" s="409"/>
      <c r="LBA137" s="409"/>
      <c r="LBB137" s="409"/>
      <c r="LBC137" s="409"/>
      <c r="LBD137" s="409"/>
      <c r="LBE137" s="409"/>
      <c r="LBF137" s="409"/>
      <c r="LBG137" s="409"/>
      <c r="LBH137" s="409"/>
      <c r="LBI137" s="409"/>
      <c r="LBJ137" s="409"/>
      <c r="LBK137" s="409"/>
      <c r="LBL137" s="409"/>
      <c r="LBM137" s="409"/>
      <c r="LBN137" s="409"/>
      <c r="LBO137" s="409"/>
      <c r="LBP137" s="409"/>
      <c r="LBQ137" s="409"/>
      <c r="LBR137" s="409"/>
      <c r="LBS137" s="409"/>
      <c r="LBT137" s="409"/>
      <c r="LBU137" s="409"/>
      <c r="LBV137" s="409"/>
      <c r="LBW137" s="409"/>
      <c r="LBX137" s="409"/>
      <c r="LBY137" s="409"/>
      <c r="LBZ137" s="409"/>
      <c r="LCA137" s="409"/>
      <c r="LCB137" s="409"/>
      <c r="LCC137" s="409"/>
      <c r="LCD137" s="409"/>
      <c r="LCE137" s="409"/>
      <c r="LCF137" s="409"/>
      <c r="LCG137" s="409"/>
      <c r="LCH137" s="409"/>
      <c r="LCI137" s="409"/>
      <c r="LCJ137" s="409"/>
      <c r="LCK137" s="409"/>
      <c r="LCL137" s="409"/>
      <c r="LCM137" s="409"/>
      <c r="LCN137" s="409"/>
      <c r="LCO137" s="409"/>
      <c r="LCP137" s="409"/>
      <c r="LCQ137" s="409"/>
      <c r="LCR137" s="409"/>
      <c r="LCS137" s="409"/>
      <c r="LCT137" s="409"/>
      <c r="LCU137" s="409"/>
      <c r="LCV137" s="409"/>
      <c r="LCW137" s="409"/>
      <c r="LCX137" s="409"/>
      <c r="LCY137" s="409"/>
      <c r="LCZ137" s="409"/>
      <c r="LDA137" s="409"/>
      <c r="LDB137" s="409"/>
      <c r="LDC137" s="409"/>
      <c r="LDD137" s="409"/>
      <c r="LDE137" s="409"/>
      <c r="LDF137" s="409"/>
      <c r="LDG137" s="409"/>
      <c r="LDH137" s="409"/>
      <c r="LDI137" s="409"/>
      <c r="LDJ137" s="409"/>
      <c r="LDK137" s="409"/>
      <c r="LDL137" s="409"/>
      <c r="LDM137" s="409"/>
      <c r="LDN137" s="409"/>
      <c r="LDO137" s="409"/>
      <c r="LDP137" s="409"/>
      <c r="LDQ137" s="409"/>
      <c r="LDR137" s="409"/>
      <c r="LDS137" s="409"/>
      <c r="LDT137" s="409"/>
      <c r="LDU137" s="409"/>
      <c r="LDV137" s="409"/>
      <c r="LDW137" s="409"/>
      <c r="LDX137" s="409"/>
      <c r="LDY137" s="409"/>
      <c r="LDZ137" s="409"/>
      <c r="LEA137" s="409"/>
      <c r="LEB137" s="409"/>
      <c r="LEC137" s="409"/>
      <c r="LED137" s="409"/>
      <c r="LEE137" s="409"/>
      <c r="LEF137" s="409"/>
      <c r="LEG137" s="409"/>
      <c r="LEH137" s="409"/>
      <c r="LEI137" s="409"/>
      <c r="LEJ137" s="409"/>
      <c r="LEK137" s="409"/>
      <c r="LEL137" s="409"/>
      <c r="LEM137" s="409"/>
      <c r="LEN137" s="409"/>
      <c r="LEO137" s="409"/>
      <c r="LEP137" s="409"/>
      <c r="LEQ137" s="409"/>
      <c r="LER137" s="409"/>
      <c r="LES137" s="409"/>
      <c r="LET137" s="409"/>
      <c r="LEU137" s="409"/>
      <c r="LEV137" s="409"/>
      <c r="LEW137" s="409"/>
      <c r="LEX137" s="409"/>
      <c r="LEY137" s="409"/>
      <c r="LEZ137" s="409"/>
      <c r="LFA137" s="409"/>
      <c r="LFB137" s="409"/>
      <c r="LFC137" s="409"/>
      <c r="LFD137" s="409"/>
      <c r="LFE137" s="409"/>
      <c r="LFF137" s="409"/>
      <c r="LFG137" s="409"/>
      <c r="LFH137" s="409"/>
      <c r="LFI137" s="409"/>
      <c r="LFJ137" s="409"/>
      <c r="LFK137" s="409"/>
      <c r="LFL137" s="409"/>
      <c r="LFM137" s="409"/>
      <c r="LFN137" s="409"/>
      <c r="LFO137" s="409"/>
      <c r="LFP137" s="409"/>
      <c r="LFQ137" s="409"/>
      <c r="LFR137" s="409"/>
      <c r="LFS137" s="409"/>
      <c r="LFT137" s="409"/>
      <c r="LFU137" s="409"/>
      <c r="LFV137" s="409"/>
      <c r="LFW137" s="409"/>
      <c r="LFX137" s="409"/>
      <c r="LFY137" s="409"/>
      <c r="LFZ137" s="409"/>
      <c r="LGA137" s="409"/>
      <c r="LGB137" s="409"/>
      <c r="LGC137" s="409"/>
      <c r="LGD137" s="409"/>
      <c r="LGE137" s="409"/>
      <c r="LGF137" s="409"/>
      <c r="LGG137" s="409"/>
      <c r="LGH137" s="409"/>
      <c r="LGI137" s="409"/>
      <c r="LGJ137" s="409"/>
      <c r="LGK137" s="409"/>
      <c r="LGL137" s="409"/>
      <c r="LGM137" s="409"/>
      <c r="LGN137" s="409"/>
      <c r="LGO137" s="409"/>
      <c r="LGP137" s="409"/>
      <c r="LGQ137" s="409"/>
      <c r="LGR137" s="409"/>
      <c r="LGS137" s="409"/>
      <c r="LGT137" s="409"/>
      <c r="LGU137" s="409"/>
      <c r="LGV137" s="409"/>
      <c r="LGW137" s="409"/>
      <c r="LGX137" s="409"/>
      <c r="LGY137" s="409"/>
      <c r="LGZ137" s="409"/>
      <c r="LHA137" s="409"/>
      <c r="LHB137" s="409"/>
      <c r="LHC137" s="409"/>
      <c r="LHD137" s="409"/>
      <c r="LHE137" s="409"/>
      <c r="LHF137" s="409"/>
      <c r="LHG137" s="409"/>
      <c r="LHH137" s="409"/>
      <c r="LHI137" s="409"/>
      <c r="LHJ137" s="409"/>
      <c r="LHK137" s="409"/>
      <c r="LHL137" s="409"/>
      <c r="LHM137" s="409"/>
      <c r="LHN137" s="409"/>
      <c r="LHO137" s="409"/>
      <c r="LHP137" s="409"/>
      <c r="LHQ137" s="409"/>
      <c r="LHR137" s="409"/>
      <c r="LHS137" s="409"/>
      <c r="LHT137" s="409"/>
      <c r="LHU137" s="409"/>
      <c r="LHV137" s="409"/>
      <c r="LHW137" s="409"/>
      <c r="LHX137" s="409"/>
      <c r="LHY137" s="409"/>
      <c r="LHZ137" s="409"/>
      <c r="LIA137" s="409"/>
      <c r="LIB137" s="409"/>
      <c r="LIC137" s="409"/>
      <c r="LID137" s="409"/>
      <c r="LIE137" s="409"/>
      <c r="LIF137" s="409"/>
      <c r="LIG137" s="409"/>
      <c r="LIH137" s="409"/>
      <c r="LII137" s="409"/>
      <c r="LIJ137" s="409"/>
      <c r="LIK137" s="409"/>
      <c r="LIL137" s="409"/>
      <c r="LIM137" s="409"/>
      <c r="LIN137" s="409"/>
      <c r="LIO137" s="409"/>
      <c r="LIP137" s="409"/>
      <c r="LIQ137" s="409"/>
      <c r="LIR137" s="409"/>
      <c r="LIS137" s="409"/>
      <c r="LIT137" s="409"/>
      <c r="LIU137" s="409"/>
      <c r="LIV137" s="409"/>
      <c r="LIW137" s="409"/>
      <c r="LIX137" s="409"/>
      <c r="LIY137" s="409"/>
      <c r="LIZ137" s="409"/>
      <c r="LJA137" s="409"/>
      <c r="LJB137" s="409"/>
      <c r="LJC137" s="409"/>
      <c r="LJD137" s="409"/>
      <c r="LJE137" s="409"/>
      <c r="LJF137" s="409"/>
      <c r="LJG137" s="409"/>
      <c r="LJH137" s="409"/>
      <c r="LJI137" s="409"/>
      <c r="LJJ137" s="409"/>
      <c r="LJK137" s="409"/>
      <c r="LJL137" s="409"/>
      <c r="LJM137" s="409"/>
      <c r="LJN137" s="409"/>
      <c r="LJO137" s="409"/>
      <c r="LJP137" s="409"/>
      <c r="LJQ137" s="409"/>
      <c r="LJR137" s="409"/>
      <c r="LJS137" s="409"/>
      <c r="LJT137" s="409"/>
      <c r="LJU137" s="409"/>
      <c r="LJV137" s="409"/>
      <c r="LJW137" s="409"/>
      <c r="LJX137" s="409"/>
      <c r="LJY137" s="409"/>
      <c r="LJZ137" s="409"/>
      <c r="LKA137" s="409"/>
      <c r="LKB137" s="409"/>
      <c r="LKC137" s="409"/>
      <c r="LKD137" s="409"/>
      <c r="LKE137" s="409"/>
      <c r="LKF137" s="409"/>
      <c r="LKG137" s="409"/>
      <c r="LKH137" s="409"/>
      <c r="LKI137" s="409"/>
      <c r="LKJ137" s="409"/>
      <c r="LKK137" s="409"/>
      <c r="LKL137" s="409"/>
      <c r="LKM137" s="409"/>
      <c r="LKN137" s="409"/>
      <c r="LKO137" s="409"/>
      <c r="LKP137" s="409"/>
      <c r="LKQ137" s="409"/>
      <c r="LKR137" s="409"/>
      <c r="LKS137" s="409"/>
      <c r="LKT137" s="409"/>
      <c r="LKU137" s="409"/>
      <c r="LKV137" s="409"/>
      <c r="LKW137" s="409"/>
      <c r="LKX137" s="409"/>
      <c r="LKY137" s="409"/>
      <c r="LKZ137" s="409"/>
      <c r="LLA137" s="409"/>
      <c r="LLB137" s="409"/>
      <c r="LLC137" s="409"/>
      <c r="LLD137" s="409"/>
      <c r="LLE137" s="409"/>
      <c r="LLF137" s="409"/>
      <c r="LLG137" s="409"/>
      <c r="LLH137" s="409"/>
      <c r="LLI137" s="409"/>
      <c r="LLJ137" s="409"/>
      <c r="LLK137" s="409"/>
      <c r="LLL137" s="409"/>
      <c r="LLM137" s="409"/>
      <c r="LLN137" s="409"/>
      <c r="LLO137" s="409"/>
      <c r="LLP137" s="409"/>
      <c r="LLQ137" s="409"/>
      <c r="LLR137" s="409"/>
      <c r="LLS137" s="409"/>
      <c r="LLT137" s="409"/>
      <c r="LLU137" s="409"/>
      <c r="LLV137" s="409"/>
      <c r="LLW137" s="409"/>
      <c r="LLX137" s="409"/>
      <c r="LLY137" s="409"/>
      <c r="LLZ137" s="409"/>
      <c r="LMA137" s="409"/>
      <c r="LMB137" s="409"/>
      <c r="LMC137" s="409"/>
      <c r="LMD137" s="409"/>
      <c r="LME137" s="409"/>
      <c r="LMF137" s="409"/>
      <c r="LMG137" s="409"/>
      <c r="LMH137" s="409"/>
      <c r="LMI137" s="409"/>
      <c r="LMJ137" s="409"/>
      <c r="LMK137" s="409"/>
      <c r="LML137" s="409"/>
      <c r="LMM137" s="409"/>
      <c r="LMN137" s="409"/>
      <c r="LMO137" s="409"/>
      <c r="LMP137" s="409"/>
      <c r="LMQ137" s="409"/>
      <c r="LMR137" s="409"/>
      <c r="LMS137" s="409"/>
      <c r="LMT137" s="409"/>
      <c r="LMU137" s="409"/>
      <c r="LMV137" s="409"/>
      <c r="LMW137" s="409"/>
      <c r="LMX137" s="409"/>
      <c r="LMY137" s="409"/>
      <c r="LMZ137" s="409"/>
      <c r="LNA137" s="409"/>
      <c r="LNB137" s="409"/>
      <c r="LNC137" s="409"/>
      <c r="LND137" s="409"/>
      <c r="LNE137" s="409"/>
      <c r="LNF137" s="409"/>
      <c r="LNG137" s="409"/>
      <c r="LNH137" s="409"/>
      <c r="LNI137" s="409"/>
      <c r="LNJ137" s="409"/>
      <c r="LNK137" s="409"/>
      <c r="LNL137" s="409"/>
      <c r="LNM137" s="409"/>
      <c r="LNN137" s="409"/>
      <c r="LNO137" s="409"/>
      <c r="LNP137" s="409"/>
      <c r="LNQ137" s="409"/>
      <c r="LNR137" s="409"/>
      <c r="LNS137" s="409"/>
      <c r="LNT137" s="409"/>
      <c r="LNU137" s="409"/>
      <c r="LNV137" s="409"/>
      <c r="LNW137" s="409"/>
      <c r="LNX137" s="409"/>
      <c r="LNY137" s="409"/>
      <c r="LNZ137" s="409"/>
      <c r="LOA137" s="409"/>
      <c r="LOB137" s="409"/>
      <c r="LOC137" s="409"/>
      <c r="LOD137" s="409"/>
      <c r="LOE137" s="409"/>
      <c r="LOF137" s="409"/>
      <c r="LOG137" s="409"/>
      <c r="LOH137" s="409"/>
      <c r="LOI137" s="409"/>
      <c r="LOJ137" s="409"/>
      <c r="LOK137" s="409"/>
      <c r="LOL137" s="409"/>
      <c r="LOM137" s="409"/>
      <c r="LON137" s="409"/>
      <c r="LOO137" s="409"/>
      <c r="LOP137" s="409"/>
      <c r="LOQ137" s="409"/>
      <c r="LOR137" s="409"/>
      <c r="LOS137" s="409"/>
      <c r="LOT137" s="409"/>
      <c r="LOU137" s="409"/>
      <c r="LOV137" s="409"/>
      <c r="LOW137" s="409"/>
      <c r="LOX137" s="409"/>
      <c r="LOY137" s="409"/>
      <c r="LOZ137" s="409"/>
      <c r="LPA137" s="409"/>
      <c r="LPB137" s="409"/>
      <c r="LPC137" s="409"/>
      <c r="LPD137" s="409"/>
      <c r="LPE137" s="409"/>
      <c r="LPF137" s="409"/>
      <c r="LPG137" s="409"/>
      <c r="LPH137" s="409"/>
      <c r="LPI137" s="409"/>
      <c r="LPJ137" s="409"/>
      <c r="LPK137" s="409"/>
      <c r="LPL137" s="409"/>
      <c r="LPM137" s="409"/>
      <c r="LPN137" s="409"/>
      <c r="LPO137" s="409"/>
      <c r="LPP137" s="409"/>
      <c r="LPQ137" s="409"/>
      <c r="LPR137" s="409"/>
      <c r="LPS137" s="409"/>
      <c r="LPT137" s="409"/>
      <c r="LPU137" s="409"/>
      <c r="LPV137" s="409"/>
      <c r="LPW137" s="409"/>
      <c r="LPX137" s="409"/>
      <c r="LPY137" s="409"/>
      <c r="LPZ137" s="409"/>
      <c r="LQA137" s="409"/>
      <c r="LQB137" s="409"/>
      <c r="LQC137" s="409"/>
      <c r="LQD137" s="409"/>
      <c r="LQE137" s="409"/>
      <c r="LQF137" s="409"/>
      <c r="LQG137" s="409"/>
      <c r="LQH137" s="409"/>
      <c r="LQI137" s="409"/>
      <c r="LQJ137" s="409"/>
      <c r="LQK137" s="409"/>
      <c r="LQL137" s="409"/>
      <c r="LQM137" s="409"/>
      <c r="LQN137" s="409"/>
      <c r="LQO137" s="409"/>
      <c r="LQP137" s="409"/>
      <c r="LQQ137" s="409"/>
      <c r="LQR137" s="409"/>
      <c r="LQS137" s="409"/>
      <c r="LQT137" s="409"/>
      <c r="LQU137" s="409"/>
      <c r="LQV137" s="409"/>
      <c r="LQW137" s="409"/>
      <c r="LQX137" s="409"/>
      <c r="LQY137" s="409"/>
      <c r="LQZ137" s="409"/>
      <c r="LRA137" s="409"/>
      <c r="LRB137" s="409"/>
      <c r="LRC137" s="409"/>
      <c r="LRD137" s="409"/>
      <c r="LRE137" s="409"/>
      <c r="LRF137" s="409"/>
      <c r="LRG137" s="409"/>
      <c r="LRH137" s="409"/>
      <c r="LRI137" s="409"/>
      <c r="LRJ137" s="409"/>
      <c r="LRK137" s="409"/>
      <c r="LRL137" s="409"/>
      <c r="LRM137" s="409"/>
      <c r="LRN137" s="409"/>
      <c r="LRO137" s="409"/>
      <c r="LRP137" s="409"/>
      <c r="LRQ137" s="409"/>
      <c r="LRR137" s="409"/>
      <c r="LRS137" s="409"/>
      <c r="LRT137" s="409"/>
      <c r="LRU137" s="409"/>
      <c r="LRV137" s="409"/>
      <c r="LRW137" s="409"/>
      <c r="LRX137" s="409"/>
      <c r="LRY137" s="409"/>
      <c r="LRZ137" s="409"/>
      <c r="LSA137" s="409"/>
      <c r="LSB137" s="409"/>
      <c r="LSC137" s="409"/>
      <c r="LSD137" s="409"/>
      <c r="LSE137" s="409"/>
      <c r="LSF137" s="409"/>
      <c r="LSG137" s="409"/>
      <c r="LSH137" s="409"/>
      <c r="LSI137" s="409"/>
      <c r="LSJ137" s="409"/>
      <c r="LSK137" s="409"/>
      <c r="LSL137" s="409"/>
      <c r="LSM137" s="409"/>
      <c r="LSN137" s="409"/>
      <c r="LSO137" s="409"/>
      <c r="LSP137" s="409"/>
      <c r="LSQ137" s="409"/>
      <c r="LSR137" s="409"/>
      <c r="LSS137" s="409"/>
      <c r="LST137" s="409"/>
      <c r="LSU137" s="409"/>
      <c r="LSV137" s="409"/>
      <c r="LSW137" s="409"/>
      <c r="LSX137" s="409"/>
      <c r="LSY137" s="409"/>
      <c r="LSZ137" s="409"/>
      <c r="LTA137" s="409"/>
      <c r="LTB137" s="409"/>
      <c r="LTC137" s="409"/>
      <c r="LTD137" s="409"/>
      <c r="LTE137" s="409"/>
      <c r="LTF137" s="409"/>
      <c r="LTG137" s="409"/>
      <c r="LTH137" s="409"/>
      <c r="LTI137" s="409"/>
      <c r="LTJ137" s="409"/>
      <c r="LTK137" s="409"/>
      <c r="LTL137" s="409"/>
      <c r="LTM137" s="409"/>
      <c r="LTN137" s="409"/>
      <c r="LTO137" s="409"/>
      <c r="LTP137" s="409"/>
      <c r="LTQ137" s="409"/>
      <c r="LTR137" s="409"/>
      <c r="LTS137" s="409"/>
      <c r="LTT137" s="409"/>
      <c r="LTU137" s="409"/>
      <c r="LTV137" s="409"/>
      <c r="LTW137" s="409"/>
      <c r="LTX137" s="409"/>
      <c r="LTY137" s="409"/>
      <c r="LTZ137" s="409"/>
      <c r="LUA137" s="409"/>
      <c r="LUB137" s="409"/>
      <c r="LUC137" s="409"/>
      <c r="LUD137" s="409"/>
      <c r="LUE137" s="409"/>
      <c r="LUF137" s="409"/>
      <c r="LUG137" s="409"/>
      <c r="LUH137" s="409"/>
      <c r="LUI137" s="409"/>
      <c r="LUJ137" s="409"/>
      <c r="LUK137" s="409"/>
      <c r="LUL137" s="409"/>
      <c r="LUM137" s="409"/>
      <c r="LUN137" s="409"/>
      <c r="LUO137" s="409"/>
      <c r="LUP137" s="409"/>
      <c r="LUQ137" s="409"/>
      <c r="LUR137" s="409"/>
      <c r="LUS137" s="409"/>
      <c r="LUT137" s="409"/>
      <c r="LUU137" s="409"/>
      <c r="LUV137" s="409"/>
      <c r="LUW137" s="409"/>
      <c r="LUX137" s="409"/>
      <c r="LUY137" s="409"/>
      <c r="LUZ137" s="409"/>
      <c r="LVA137" s="409"/>
      <c r="LVB137" s="409"/>
      <c r="LVC137" s="409"/>
      <c r="LVD137" s="409"/>
      <c r="LVE137" s="409"/>
      <c r="LVF137" s="409"/>
      <c r="LVG137" s="409"/>
      <c r="LVH137" s="409"/>
      <c r="LVI137" s="409"/>
      <c r="LVJ137" s="409"/>
      <c r="LVK137" s="409"/>
      <c r="LVL137" s="409"/>
      <c r="LVM137" s="409"/>
      <c r="LVN137" s="409"/>
      <c r="LVO137" s="409"/>
      <c r="LVP137" s="409"/>
      <c r="LVQ137" s="409"/>
      <c r="LVR137" s="409"/>
      <c r="LVS137" s="409"/>
      <c r="LVT137" s="409"/>
      <c r="LVU137" s="409"/>
      <c r="LVV137" s="409"/>
      <c r="LVW137" s="409"/>
      <c r="LVX137" s="409"/>
      <c r="LVY137" s="409"/>
      <c r="LVZ137" s="409"/>
      <c r="LWA137" s="409"/>
      <c r="LWB137" s="409"/>
      <c r="LWC137" s="409"/>
      <c r="LWD137" s="409"/>
      <c r="LWE137" s="409"/>
      <c r="LWF137" s="409"/>
      <c r="LWG137" s="409"/>
      <c r="LWH137" s="409"/>
      <c r="LWI137" s="409"/>
      <c r="LWJ137" s="409"/>
      <c r="LWK137" s="409"/>
      <c r="LWL137" s="409"/>
      <c r="LWM137" s="409"/>
      <c r="LWN137" s="409"/>
      <c r="LWO137" s="409"/>
      <c r="LWP137" s="409"/>
      <c r="LWQ137" s="409"/>
      <c r="LWR137" s="409"/>
      <c r="LWS137" s="409"/>
      <c r="LWT137" s="409"/>
      <c r="LWU137" s="409"/>
      <c r="LWV137" s="409"/>
      <c r="LWW137" s="409"/>
      <c r="LWX137" s="409"/>
      <c r="LWY137" s="409"/>
      <c r="LWZ137" s="409"/>
      <c r="LXA137" s="409"/>
      <c r="LXB137" s="409"/>
      <c r="LXC137" s="409"/>
      <c r="LXD137" s="409"/>
      <c r="LXE137" s="409"/>
      <c r="LXF137" s="409"/>
      <c r="LXG137" s="409"/>
      <c r="LXH137" s="409"/>
      <c r="LXI137" s="409"/>
      <c r="LXJ137" s="409"/>
      <c r="LXK137" s="409"/>
      <c r="LXL137" s="409"/>
      <c r="LXM137" s="409"/>
      <c r="LXN137" s="409"/>
      <c r="LXO137" s="409"/>
      <c r="LXP137" s="409"/>
      <c r="LXQ137" s="409"/>
      <c r="LXR137" s="409"/>
      <c r="LXS137" s="409"/>
      <c r="LXT137" s="409"/>
      <c r="LXU137" s="409"/>
      <c r="LXV137" s="409"/>
      <c r="LXW137" s="409"/>
      <c r="LXX137" s="409"/>
      <c r="LXY137" s="409"/>
      <c r="LXZ137" s="409"/>
      <c r="LYA137" s="409"/>
      <c r="LYB137" s="409"/>
      <c r="LYC137" s="409"/>
      <c r="LYD137" s="409"/>
      <c r="LYE137" s="409"/>
      <c r="LYF137" s="409"/>
      <c r="LYG137" s="409"/>
      <c r="LYH137" s="409"/>
      <c r="LYI137" s="409"/>
      <c r="LYJ137" s="409"/>
      <c r="LYK137" s="409"/>
      <c r="LYL137" s="409"/>
      <c r="LYM137" s="409"/>
      <c r="LYN137" s="409"/>
      <c r="LYO137" s="409"/>
      <c r="LYP137" s="409"/>
      <c r="LYQ137" s="409"/>
      <c r="LYR137" s="409"/>
      <c r="LYS137" s="409"/>
      <c r="LYT137" s="409"/>
      <c r="LYU137" s="409"/>
      <c r="LYV137" s="409"/>
      <c r="LYW137" s="409"/>
      <c r="LYX137" s="409"/>
      <c r="LYY137" s="409"/>
      <c r="LYZ137" s="409"/>
      <c r="LZA137" s="409"/>
      <c r="LZB137" s="409"/>
      <c r="LZC137" s="409"/>
      <c r="LZD137" s="409"/>
      <c r="LZE137" s="409"/>
      <c r="LZF137" s="409"/>
      <c r="LZG137" s="409"/>
      <c r="LZH137" s="409"/>
      <c r="LZI137" s="409"/>
      <c r="LZJ137" s="409"/>
      <c r="LZK137" s="409"/>
      <c r="LZL137" s="409"/>
      <c r="LZM137" s="409"/>
      <c r="LZN137" s="409"/>
      <c r="LZO137" s="409"/>
      <c r="LZP137" s="409"/>
      <c r="LZQ137" s="409"/>
      <c r="LZR137" s="409"/>
      <c r="LZS137" s="409"/>
      <c r="LZT137" s="409"/>
      <c r="LZU137" s="409"/>
      <c r="LZV137" s="409"/>
      <c r="LZW137" s="409"/>
      <c r="LZX137" s="409"/>
      <c r="LZY137" s="409"/>
      <c r="LZZ137" s="409"/>
      <c r="MAA137" s="409"/>
      <c r="MAB137" s="409"/>
      <c r="MAC137" s="409"/>
      <c r="MAD137" s="409"/>
      <c r="MAE137" s="409"/>
      <c r="MAF137" s="409"/>
      <c r="MAG137" s="409"/>
      <c r="MAH137" s="409"/>
      <c r="MAI137" s="409"/>
      <c r="MAJ137" s="409"/>
      <c r="MAK137" s="409"/>
      <c r="MAL137" s="409"/>
      <c r="MAM137" s="409"/>
      <c r="MAN137" s="409"/>
      <c r="MAO137" s="409"/>
      <c r="MAP137" s="409"/>
      <c r="MAQ137" s="409"/>
      <c r="MAR137" s="409"/>
      <c r="MAS137" s="409"/>
      <c r="MAT137" s="409"/>
      <c r="MAU137" s="409"/>
      <c r="MAV137" s="409"/>
      <c r="MAW137" s="409"/>
      <c r="MAX137" s="409"/>
      <c r="MAY137" s="409"/>
      <c r="MAZ137" s="409"/>
      <c r="MBA137" s="409"/>
      <c r="MBB137" s="409"/>
      <c r="MBC137" s="409"/>
      <c r="MBD137" s="409"/>
      <c r="MBE137" s="409"/>
      <c r="MBF137" s="409"/>
      <c r="MBG137" s="409"/>
      <c r="MBH137" s="409"/>
      <c r="MBI137" s="409"/>
      <c r="MBJ137" s="409"/>
      <c r="MBK137" s="409"/>
      <c r="MBL137" s="409"/>
      <c r="MBM137" s="409"/>
      <c r="MBN137" s="409"/>
      <c r="MBO137" s="409"/>
      <c r="MBP137" s="409"/>
      <c r="MBQ137" s="409"/>
      <c r="MBR137" s="409"/>
      <c r="MBS137" s="409"/>
      <c r="MBT137" s="409"/>
      <c r="MBU137" s="409"/>
      <c r="MBV137" s="409"/>
      <c r="MBW137" s="409"/>
      <c r="MBX137" s="409"/>
      <c r="MBY137" s="409"/>
      <c r="MBZ137" s="409"/>
      <c r="MCA137" s="409"/>
      <c r="MCB137" s="409"/>
      <c r="MCC137" s="409"/>
      <c r="MCD137" s="409"/>
      <c r="MCE137" s="409"/>
      <c r="MCF137" s="409"/>
      <c r="MCG137" s="409"/>
      <c r="MCH137" s="409"/>
      <c r="MCI137" s="409"/>
      <c r="MCJ137" s="409"/>
      <c r="MCK137" s="409"/>
      <c r="MCL137" s="409"/>
      <c r="MCM137" s="409"/>
      <c r="MCN137" s="409"/>
      <c r="MCO137" s="409"/>
      <c r="MCP137" s="409"/>
      <c r="MCQ137" s="409"/>
      <c r="MCR137" s="409"/>
      <c r="MCS137" s="409"/>
      <c r="MCT137" s="409"/>
      <c r="MCU137" s="409"/>
      <c r="MCV137" s="409"/>
      <c r="MCW137" s="409"/>
      <c r="MCX137" s="409"/>
      <c r="MCY137" s="409"/>
      <c r="MCZ137" s="409"/>
      <c r="MDA137" s="409"/>
      <c r="MDB137" s="409"/>
      <c r="MDC137" s="409"/>
      <c r="MDD137" s="409"/>
      <c r="MDE137" s="409"/>
      <c r="MDF137" s="409"/>
      <c r="MDG137" s="409"/>
      <c r="MDH137" s="409"/>
      <c r="MDI137" s="409"/>
      <c r="MDJ137" s="409"/>
      <c r="MDK137" s="409"/>
      <c r="MDL137" s="409"/>
      <c r="MDM137" s="409"/>
      <c r="MDN137" s="409"/>
      <c r="MDO137" s="409"/>
      <c r="MDP137" s="409"/>
      <c r="MDQ137" s="409"/>
      <c r="MDR137" s="409"/>
      <c r="MDS137" s="409"/>
      <c r="MDT137" s="409"/>
      <c r="MDU137" s="409"/>
      <c r="MDV137" s="409"/>
      <c r="MDW137" s="409"/>
      <c r="MDX137" s="409"/>
      <c r="MDY137" s="409"/>
      <c r="MDZ137" s="409"/>
      <c r="MEA137" s="409"/>
      <c r="MEB137" s="409"/>
      <c r="MEC137" s="409"/>
      <c r="MED137" s="409"/>
      <c r="MEE137" s="409"/>
      <c r="MEF137" s="409"/>
      <c r="MEG137" s="409"/>
      <c r="MEH137" s="409"/>
      <c r="MEI137" s="409"/>
      <c r="MEJ137" s="409"/>
      <c r="MEK137" s="409"/>
      <c r="MEL137" s="409"/>
      <c r="MEM137" s="409"/>
      <c r="MEN137" s="409"/>
      <c r="MEO137" s="409"/>
      <c r="MEP137" s="409"/>
      <c r="MEQ137" s="409"/>
      <c r="MER137" s="409"/>
      <c r="MES137" s="409"/>
      <c r="MET137" s="409"/>
      <c r="MEU137" s="409"/>
      <c r="MEV137" s="409"/>
      <c r="MEW137" s="409"/>
      <c r="MEX137" s="409"/>
      <c r="MEY137" s="409"/>
      <c r="MEZ137" s="409"/>
      <c r="MFA137" s="409"/>
      <c r="MFB137" s="409"/>
      <c r="MFC137" s="409"/>
      <c r="MFD137" s="409"/>
      <c r="MFE137" s="409"/>
      <c r="MFF137" s="409"/>
      <c r="MFG137" s="409"/>
      <c r="MFH137" s="409"/>
      <c r="MFI137" s="409"/>
      <c r="MFJ137" s="409"/>
      <c r="MFK137" s="409"/>
      <c r="MFL137" s="409"/>
      <c r="MFM137" s="409"/>
      <c r="MFN137" s="409"/>
      <c r="MFO137" s="409"/>
      <c r="MFP137" s="409"/>
      <c r="MFQ137" s="409"/>
      <c r="MFR137" s="409"/>
      <c r="MFS137" s="409"/>
      <c r="MFT137" s="409"/>
      <c r="MFU137" s="409"/>
      <c r="MFV137" s="409"/>
      <c r="MFW137" s="409"/>
      <c r="MFX137" s="409"/>
      <c r="MFY137" s="409"/>
      <c r="MFZ137" s="409"/>
      <c r="MGA137" s="409"/>
      <c r="MGB137" s="409"/>
      <c r="MGC137" s="409"/>
      <c r="MGD137" s="409"/>
      <c r="MGE137" s="409"/>
      <c r="MGF137" s="409"/>
      <c r="MGG137" s="409"/>
      <c r="MGH137" s="409"/>
      <c r="MGI137" s="409"/>
      <c r="MGJ137" s="409"/>
      <c r="MGK137" s="409"/>
      <c r="MGL137" s="409"/>
      <c r="MGM137" s="409"/>
      <c r="MGN137" s="409"/>
      <c r="MGO137" s="409"/>
      <c r="MGP137" s="409"/>
      <c r="MGQ137" s="409"/>
      <c r="MGR137" s="409"/>
      <c r="MGS137" s="409"/>
      <c r="MGT137" s="409"/>
      <c r="MGU137" s="409"/>
      <c r="MGV137" s="409"/>
      <c r="MGW137" s="409"/>
      <c r="MGX137" s="409"/>
      <c r="MGY137" s="409"/>
      <c r="MGZ137" s="409"/>
      <c r="MHA137" s="409"/>
      <c r="MHB137" s="409"/>
      <c r="MHC137" s="409"/>
      <c r="MHD137" s="409"/>
      <c r="MHE137" s="409"/>
      <c r="MHF137" s="409"/>
      <c r="MHG137" s="409"/>
      <c r="MHH137" s="409"/>
      <c r="MHI137" s="409"/>
      <c r="MHJ137" s="409"/>
      <c r="MHK137" s="409"/>
      <c r="MHL137" s="409"/>
      <c r="MHM137" s="409"/>
      <c r="MHN137" s="409"/>
      <c r="MHO137" s="409"/>
      <c r="MHP137" s="409"/>
      <c r="MHQ137" s="409"/>
      <c r="MHR137" s="409"/>
      <c r="MHS137" s="409"/>
      <c r="MHT137" s="409"/>
      <c r="MHU137" s="409"/>
      <c r="MHV137" s="409"/>
      <c r="MHW137" s="409"/>
      <c r="MHX137" s="409"/>
      <c r="MHY137" s="409"/>
      <c r="MHZ137" s="409"/>
      <c r="MIA137" s="409"/>
      <c r="MIB137" s="409"/>
      <c r="MIC137" s="409"/>
      <c r="MID137" s="409"/>
      <c r="MIE137" s="409"/>
      <c r="MIF137" s="409"/>
      <c r="MIG137" s="409"/>
      <c r="MIH137" s="409"/>
      <c r="MII137" s="409"/>
      <c r="MIJ137" s="409"/>
      <c r="MIK137" s="409"/>
      <c r="MIL137" s="409"/>
      <c r="MIM137" s="409"/>
      <c r="MIN137" s="409"/>
      <c r="MIO137" s="409"/>
      <c r="MIP137" s="409"/>
      <c r="MIQ137" s="409"/>
      <c r="MIR137" s="409"/>
      <c r="MIS137" s="409"/>
      <c r="MIT137" s="409"/>
      <c r="MIU137" s="409"/>
      <c r="MIV137" s="409"/>
      <c r="MIW137" s="409"/>
      <c r="MIX137" s="409"/>
      <c r="MIY137" s="409"/>
      <c r="MIZ137" s="409"/>
      <c r="MJA137" s="409"/>
      <c r="MJB137" s="409"/>
      <c r="MJC137" s="409"/>
      <c r="MJD137" s="409"/>
      <c r="MJE137" s="409"/>
      <c r="MJF137" s="409"/>
      <c r="MJG137" s="409"/>
      <c r="MJH137" s="409"/>
      <c r="MJI137" s="409"/>
      <c r="MJJ137" s="409"/>
      <c r="MJK137" s="409"/>
      <c r="MJL137" s="409"/>
      <c r="MJM137" s="409"/>
      <c r="MJN137" s="409"/>
      <c r="MJO137" s="409"/>
      <c r="MJP137" s="409"/>
      <c r="MJQ137" s="409"/>
      <c r="MJR137" s="409"/>
      <c r="MJS137" s="409"/>
      <c r="MJT137" s="409"/>
      <c r="MJU137" s="409"/>
      <c r="MJV137" s="409"/>
      <c r="MJW137" s="409"/>
      <c r="MJX137" s="409"/>
      <c r="MJY137" s="409"/>
      <c r="MJZ137" s="409"/>
      <c r="MKA137" s="409"/>
      <c r="MKB137" s="409"/>
      <c r="MKC137" s="409"/>
      <c r="MKD137" s="409"/>
      <c r="MKE137" s="409"/>
      <c r="MKF137" s="409"/>
      <c r="MKG137" s="409"/>
      <c r="MKH137" s="409"/>
      <c r="MKI137" s="409"/>
      <c r="MKJ137" s="409"/>
      <c r="MKK137" s="409"/>
      <c r="MKL137" s="409"/>
      <c r="MKM137" s="409"/>
      <c r="MKN137" s="409"/>
      <c r="MKO137" s="409"/>
      <c r="MKP137" s="409"/>
      <c r="MKQ137" s="409"/>
      <c r="MKR137" s="409"/>
      <c r="MKS137" s="409"/>
      <c r="MKT137" s="409"/>
      <c r="MKU137" s="409"/>
      <c r="MKV137" s="409"/>
      <c r="MKW137" s="409"/>
      <c r="MKX137" s="409"/>
      <c r="MKY137" s="409"/>
      <c r="MKZ137" s="409"/>
      <c r="MLA137" s="409"/>
      <c r="MLB137" s="409"/>
      <c r="MLC137" s="409"/>
      <c r="MLD137" s="409"/>
      <c r="MLE137" s="409"/>
      <c r="MLF137" s="409"/>
      <c r="MLG137" s="409"/>
      <c r="MLH137" s="409"/>
      <c r="MLI137" s="409"/>
      <c r="MLJ137" s="409"/>
      <c r="MLK137" s="409"/>
      <c r="MLL137" s="409"/>
      <c r="MLM137" s="409"/>
      <c r="MLN137" s="409"/>
      <c r="MLO137" s="409"/>
      <c r="MLP137" s="409"/>
      <c r="MLQ137" s="409"/>
      <c r="MLR137" s="409"/>
      <c r="MLS137" s="409"/>
      <c r="MLT137" s="409"/>
      <c r="MLU137" s="409"/>
      <c r="MLV137" s="409"/>
      <c r="MLW137" s="409"/>
      <c r="MLX137" s="409"/>
      <c r="MLY137" s="409"/>
      <c r="MLZ137" s="409"/>
      <c r="MMA137" s="409"/>
      <c r="MMB137" s="409"/>
      <c r="MMC137" s="409"/>
      <c r="MMD137" s="409"/>
      <c r="MME137" s="409"/>
      <c r="MMF137" s="409"/>
      <c r="MMG137" s="409"/>
      <c r="MMH137" s="409"/>
      <c r="MMI137" s="409"/>
      <c r="MMJ137" s="409"/>
      <c r="MMK137" s="409"/>
      <c r="MML137" s="409"/>
      <c r="MMM137" s="409"/>
      <c r="MMN137" s="409"/>
      <c r="MMO137" s="409"/>
      <c r="MMP137" s="409"/>
      <c r="MMQ137" s="409"/>
      <c r="MMR137" s="409"/>
      <c r="MMS137" s="409"/>
      <c r="MMT137" s="409"/>
      <c r="MMU137" s="409"/>
      <c r="MMV137" s="409"/>
      <c r="MMW137" s="409"/>
      <c r="MMX137" s="409"/>
      <c r="MMY137" s="409"/>
      <c r="MMZ137" s="409"/>
      <c r="MNA137" s="409"/>
      <c r="MNB137" s="409"/>
      <c r="MNC137" s="409"/>
      <c r="MND137" s="409"/>
      <c r="MNE137" s="409"/>
      <c r="MNF137" s="409"/>
      <c r="MNG137" s="409"/>
      <c r="MNH137" s="409"/>
      <c r="MNI137" s="409"/>
      <c r="MNJ137" s="409"/>
      <c r="MNK137" s="409"/>
      <c r="MNL137" s="409"/>
      <c r="MNM137" s="409"/>
      <c r="MNN137" s="409"/>
      <c r="MNO137" s="409"/>
      <c r="MNP137" s="409"/>
      <c r="MNQ137" s="409"/>
      <c r="MNR137" s="409"/>
      <c r="MNS137" s="409"/>
      <c r="MNT137" s="409"/>
      <c r="MNU137" s="409"/>
      <c r="MNV137" s="409"/>
      <c r="MNW137" s="409"/>
      <c r="MNX137" s="409"/>
      <c r="MNY137" s="409"/>
      <c r="MNZ137" s="409"/>
      <c r="MOA137" s="409"/>
      <c r="MOB137" s="409"/>
      <c r="MOC137" s="409"/>
      <c r="MOD137" s="409"/>
      <c r="MOE137" s="409"/>
      <c r="MOF137" s="409"/>
      <c r="MOG137" s="409"/>
      <c r="MOH137" s="409"/>
      <c r="MOI137" s="409"/>
      <c r="MOJ137" s="409"/>
      <c r="MOK137" s="409"/>
      <c r="MOL137" s="409"/>
      <c r="MOM137" s="409"/>
      <c r="MON137" s="409"/>
      <c r="MOO137" s="409"/>
      <c r="MOP137" s="409"/>
      <c r="MOQ137" s="409"/>
      <c r="MOR137" s="409"/>
      <c r="MOS137" s="409"/>
      <c r="MOT137" s="409"/>
      <c r="MOU137" s="409"/>
      <c r="MOV137" s="409"/>
      <c r="MOW137" s="409"/>
      <c r="MOX137" s="409"/>
      <c r="MOY137" s="409"/>
      <c r="MOZ137" s="409"/>
      <c r="MPA137" s="409"/>
      <c r="MPB137" s="409"/>
      <c r="MPC137" s="409"/>
      <c r="MPD137" s="409"/>
      <c r="MPE137" s="409"/>
      <c r="MPF137" s="409"/>
      <c r="MPG137" s="409"/>
      <c r="MPH137" s="409"/>
      <c r="MPI137" s="409"/>
      <c r="MPJ137" s="409"/>
      <c r="MPK137" s="409"/>
      <c r="MPL137" s="409"/>
      <c r="MPM137" s="409"/>
      <c r="MPN137" s="409"/>
      <c r="MPO137" s="409"/>
      <c r="MPP137" s="409"/>
      <c r="MPQ137" s="409"/>
      <c r="MPR137" s="409"/>
      <c r="MPS137" s="409"/>
      <c r="MPT137" s="409"/>
      <c r="MPU137" s="409"/>
      <c r="MPV137" s="409"/>
      <c r="MPW137" s="409"/>
      <c r="MPX137" s="409"/>
      <c r="MPY137" s="409"/>
      <c r="MPZ137" s="409"/>
      <c r="MQA137" s="409"/>
      <c r="MQB137" s="409"/>
      <c r="MQC137" s="409"/>
      <c r="MQD137" s="409"/>
      <c r="MQE137" s="409"/>
      <c r="MQF137" s="409"/>
      <c r="MQG137" s="409"/>
      <c r="MQH137" s="409"/>
      <c r="MQI137" s="409"/>
      <c r="MQJ137" s="409"/>
      <c r="MQK137" s="409"/>
      <c r="MQL137" s="409"/>
      <c r="MQM137" s="409"/>
      <c r="MQN137" s="409"/>
      <c r="MQO137" s="409"/>
      <c r="MQP137" s="409"/>
      <c r="MQQ137" s="409"/>
      <c r="MQR137" s="409"/>
      <c r="MQS137" s="409"/>
      <c r="MQT137" s="409"/>
      <c r="MQU137" s="409"/>
      <c r="MQV137" s="409"/>
      <c r="MQW137" s="409"/>
      <c r="MQX137" s="409"/>
      <c r="MQY137" s="409"/>
      <c r="MQZ137" s="409"/>
      <c r="MRA137" s="409"/>
      <c r="MRB137" s="409"/>
      <c r="MRC137" s="409"/>
      <c r="MRD137" s="409"/>
      <c r="MRE137" s="409"/>
      <c r="MRF137" s="409"/>
      <c r="MRG137" s="409"/>
      <c r="MRH137" s="409"/>
      <c r="MRI137" s="409"/>
      <c r="MRJ137" s="409"/>
      <c r="MRK137" s="409"/>
      <c r="MRL137" s="409"/>
      <c r="MRM137" s="409"/>
      <c r="MRN137" s="409"/>
      <c r="MRO137" s="409"/>
      <c r="MRP137" s="409"/>
      <c r="MRQ137" s="409"/>
      <c r="MRR137" s="409"/>
      <c r="MRS137" s="409"/>
      <c r="MRT137" s="409"/>
      <c r="MRU137" s="409"/>
      <c r="MRV137" s="409"/>
      <c r="MRW137" s="409"/>
      <c r="MRX137" s="409"/>
      <c r="MRY137" s="409"/>
      <c r="MRZ137" s="409"/>
      <c r="MSA137" s="409"/>
      <c r="MSB137" s="409"/>
      <c r="MSC137" s="409"/>
      <c r="MSD137" s="409"/>
      <c r="MSE137" s="409"/>
      <c r="MSF137" s="409"/>
      <c r="MSG137" s="409"/>
      <c r="MSH137" s="409"/>
      <c r="MSI137" s="409"/>
      <c r="MSJ137" s="409"/>
      <c r="MSK137" s="409"/>
      <c r="MSL137" s="409"/>
      <c r="MSM137" s="409"/>
      <c r="MSN137" s="409"/>
      <c r="MSO137" s="409"/>
      <c r="MSP137" s="409"/>
      <c r="MSQ137" s="409"/>
      <c r="MSR137" s="409"/>
      <c r="MSS137" s="409"/>
      <c r="MST137" s="409"/>
      <c r="MSU137" s="409"/>
      <c r="MSV137" s="409"/>
      <c r="MSW137" s="409"/>
      <c r="MSX137" s="409"/>
      <c r="MSY137" s="409"/>
      <c r="MSZ137" s="409"/>
      <c r="MTA137" s="409"/>
      <c r="MTB137" s="409"/>
      <c r="MTC137" s="409"/>
      <c r="MTD137" s="409"/>
      <c r="MTE137" s="409"/>
      <c r="MTF137" s="409"/>
      <c r="MTG137" s="409"/>
      <c r="MTH137" s="409"/>
      <c r="MTI137" s="409"/>
      <c r="MTJ137" s="409"/>
      <c r="MTK137" s="409"/>
      <c r="MTL137" s="409"/>
      <c r="MTM137" s="409"/>
      <c r="MTN137" s="409"/>
      <c r="MTO137" s="409"/>
      <c r="MTP137" s="409"/>
      <c r="MTQ137" s="409"/>
      <c r="MTR137" s="409"/>
      <c r="MTS137" s="409"/>
      <c r="MTT137" s="409"/>
      <c r="MTU137" s="409"/>
      <c r="MTV137" s="409"/>
      <c r="MTW137" s="409"/>
      <c r="MTX137" s="409"/>
      <c r="MTY137" s="409"/>
      <c r="MTZ137" s="409"/>
      <c r="MUA137" s="409"/>
      <c r="MUB137" s="409"/>
      <c r="MUC137" s="409"/>
      <c r="MUD137" s="409"/>
      <c r="MUE137" s="409"/>
      <c r="MUF137" s="409"/>
      <c r="MUG137" s="409"/>
      <c r="MUH137" s="409"/>
      <c r="MUI137" s="409"/>
      <c r="MUJ137" s="409"/>
      <c r="MUK137" s="409"/>
      <c r="MUL137" s="409"/>
      <c r="MUM137" s="409"/>
      <c r="MUN137" s="409"/>
      <c r="MUO137" s="409"/>
      <c r="MUP137" s="409"/>
      <c r="MUQ137" s="409"/>
      <c r="MUR137" s="409"/>
      <c r="MUS137" s="409"/>
      <c r="MUT137" s="409"/>
      <c r="MUU137" s="409"/>
      <c r="MUV137" s="409"/>
      <c r="MUW137" s="409"/>
      <c r="MUX137" s="409"/>
      <c r="MUY137" s="409"/>
      <c r="MUZ137" s="409"/>
      <c r="MVA137" s="409"/>
      <c r="MVB137" s="409"/>
      <c r="MVC137" s="409"/>
      <c r="MVD137" s="409"/>
      <c r="MVE137" s="409"/>
      <c r="MVF137" s="409"/>
      <c r="MVG137" s="409"/>
      <c r="MVH137" s="409"/>
      <c r="MVI137" s="409"/>
      <c r="MVJ137" s="409"/>
      <c r="MVK137" s="409"/>
      <c r="MVL137" s="409"/>
      <c r="MVM137" s="409"/>
      <c r="MVN137" s="409"/>
      <c r="MVO137" s="409"/>
      <c r="MVP137" s="409"/>
      <c r="MVQ137" s="409"/>
      <c r="MVR137" s="409"/>
      <c r="MVS137" s="409"/>
      <c r="MVT137" s="409"/>
      <c r="MVU137" s="409"/>
      <c r="MVV137" s="409"/>
      <c r="MVW137" s="409"/>
      <c r="MVX137" s="409"/>
      <c r="MVY137" s="409"/>
      <c r="MVZ137" s="409"/>
      <c r="MWA137" s="409"/>
      <c r="MWB137" s="409"/>
      <c r="MWC137" s="409"/>
      <c r="MWD137" s="409"/>
      <c r="MWE137" s="409"/>
      <c r="MWF137" s="409"/>
      <c r="MWG137" s="409"/>
      <c r="MWH137" s="409"/>
      <c r="MWI137" s="409"/>
      <c r="MWJ137" s="409"/>
      <c r="MWK137" s="409"/>
      <c r="MWL137" s="409"/>
      <c r="MWM137" s="409"/>
      <c r="MWN137" s="409"/>
      <c r="MWO137" s="409"/>
      <c r="MWP137" s="409"/>
      <c r="MWQ137" s="409"/>
      <c r="MWR137" s="409"/>
      <c r="MWS137" s="409"/>
      <c r="MWT137" s="409"/>
      <c r="MWU137" s="409"/>
      <c r="MWV137" s="409"/>
      <c r="MWW137" s="409"/>
      <c r="MWX137" s="409"/>
      <c r="MWY137" s="409"/>
      <c r="MWZ137" s="409"/>
      <c r="MXA137" s="409"/>
      <c r="MXB137" s="409"/>
      <c r="MXC137" s="409"/>
      <c r="MXD137" s="409"/>
      <c r="MXE137" s="409"/>
      <c r="MXF137" s="409"/>
      <c r="MXG137" s="409"/>
      <c r="MXH137" s="409"/>
      <c r="MXI137" s="409"/>
      <c r="MXJ137" s="409"/>
      <c r="MXK137" s="409"/>
      <c r="MXL137" s="409"/>
      <c r="MXM137" s="409"/>
      <c r="MXN137" s="409"/>
      <c r="MXO137" s="409"/>
      <c r="MXP137" s="409"/>
      <c r="MXQ137" s="409"/>
      <c r="MXR137" s="409"/>
      <c r="MXS137" s="409"/>
      <c r="MXT137" s="409"/>
      <c r="MXU137" s="409"/>
      <c r="MXV137" s="409"/>
      <c r="MXW137" s="409"/>
      <c r="MXX137" s="409"/>
      <c r="MXY137" s="409"/>
      <c r="MXZ137" s="409"/>
      <c r="MYA137" s="409"/>
      <c r="MYB137" s="409"/>
      <c r="MYC137" s="409"/>
      <c r="MYD137" s="409"/>
      <c r="MYE137" s="409"/>
      <c r="MYF137" s="409"/>
      <c r="MYG137" s="409"/>
      <c r="MYH137" s="409"/>
      <c r="MYI137" s="409"/>
      <c r="MYJ137" s="409"/>
      <c r="MYK137" s="409"/>
      <c r="MYL137" s="409"/>
      <c r="MYM137" s="409"/>
      <c r="MYN137" s="409"/>
      <c r="MYO137" s="409"/>
      <c r="MYP137" s="409"/>
      <c r="MYQ137" s="409"/>
      <c r="MYR137" s="409"/>
      <c r="MYS137" s="409"/>
      <c r="MYT137" s="409"/>
      <c r="MYU137" s="409"/>
      <c r="MYV137" s="409"/>
      <c r="MYW137" s="409"/>
      <c r="MYX137" s="409"/>
      <c r="MYY137" s="409"/>
      <c r="MYZ137" s="409"/>
      <c r="MZA137" s="409"/>
      <c r="MZB137" s="409"/>
      <c r="MZC137" s="409"/>
      <c r="MZD137" s="409"/>
      <c r="MZE137" s="409"/>
      <c r="MZF137" s="409"/>
      <c r="MZG137" s="409"/>
      <c r="MZH137" s="409"/>
      <c r="MZI137" s="409"/>
      <c r="MZJ137" s="409"/>
      <c r="MZK137" s="409"/>
      <c r="MZL137" s="409"/>
      <c r="MZM137" s="409"/>
      <c r="MZN137" s="409"/>
      <c r="MZO137" s="409"/>
      <c r="MZP137" s="409"/>
      <c r="MZQ137" s="409"/>
      <c r="MZR137" s="409"/>
      <c r="MZS137" s="409"/>
      <c r="MZT137" s="409"/>
      <c r="MZU137" s="409"/>
      <c r="MZV137" s="409"/>
      <c r="MZW137" s="409"/>
      <c r="MZX137" s="409"/>
      <c r="MZY137" s="409"/>
      <c r="MZZ137" s="409"/>
      <c r="NAA137" s="409"/>
      <c r="NAB137" s="409"/>
      <c r="NAC137" s="409"/>
      <c r="NAD137" s="409"/>
      <c r="NAE137" s="409"/>
      <c r="NAF137" s="409"/>
      <c r="NAG137" s="409"/>
      <c r="NAH137" s="409"/>
      <c r="NAI137" s="409"/>
      <c r="NAJ137" s="409"/>
      <c r="NAK137" s="409"/>
      <c r="NAL137" s="409"/>
      <c r="NAM137" s="409"/>
      <c r="NAN137" s="409"/>
      <c r="NAO137" s="409"/>
      <c r="NAP137" s="409"/>
      <c r="NAQ137" s="409"/>
      <c r="NAR137" s="409"/>
      <c r="NAS137" s="409"/>
      <c r="NAT137" s="409"/>
      <c r="NAU137" s="409"/>
      <c r="NAV137" s="409"/>
      <c r="NAW137" s="409"/>
      <c r="NAX137" s="409"/>
      <c r="NAY137" s="409"/>
      <c r="NAZ137" s="409"/>
      <c r="NBA137" s="409"/>
      <c r="NBB137" s="409"/>
      <c r="NBC137" s="409"/>
      <c r="NBD137" s="409"/>
      <c r="NBE137" s="409"/>
      <c r="NBF137" s="409"/>
      <c r="NBG137" s="409"/>
      <c r="NBH137" s="409"/>
      <c r="NBI137" s="409"/>
      <c r="NBJ137" s="409"/>
      <c r="NBK137" s="409"/>
      <c r="NBL137" s="409"/>
      <c r="NBM137" s="409"/>
      <c r="NBN137" s="409"/>
      <c r="NBO137" s="409"/>
      <c r="NBP137" s="409"/>
      <c r="NBQ137" s="409"/>
      <c r="NBR137" s="409"/>
      <c r="NBS137" s="409"/>
      <c r="NBT137" s="409"/>
      <c r="NBU137" s="409"/>
      <c r="NBV137" s="409"/>
      <c r="NBW137" s="409"/>
      <c r="NBX137" s="409"/>
      <c r="NBY137" s="409"/>
      <c r="NBZ137" s="409"/>
      <c r="NCA137" s="409"/>
      <c r="NCB137" s="409"/>
      <c r="NCC137" s="409"/>
      <c r="NCD137" s="409"/>
      <c r="NCE137" s="409"/>
      <c r="NCF137" s="409"/>
      <c r="NCG137" s="409"/>
      <c r="NCH137" s="409"/>
      <c r="NCI137" s="409"/>
      <c r="NCJ137" s="409"/>
      <c r="NCK137" s="409"/>
      <c r="NCL137" s="409"/>
      <c r="NCM137" s="409"/>
      <c r="NCN137" s="409"/>
      <c r="NCO137" s="409"/>
      <c r="NCP137" s="409"/>
      <c r="NCQ137" s="409"/>
      <c r="NCR137" s="409"/>
      <c r="NCS137" s="409"/>
      <c r="NCT137" s="409"/>
      <c r="NCU137" s="409"/>
      <c r="NCV137" s="409"/>
      <c r="NCW137" s="409"/>
      <c r="NCX137" s="409"/>
      <c r="NCY137" s="409"/>
      <c r="NCZ137" s="409"/>
      <c r="NDA137" s="409"/>
      <c r="NDB137" s="409"/>
      <c r="NDC137" s="409"/>
      <c r="NDD137" s="409"/>
      <c r="NDE137" s="409"/>
      <c r="NDF137" s="409"/>
      <c r="NDG137" s="409"/>
      <c r="NDH137" s="409"/>
      <c r="NDI137" s="409"/>
      <c r="NDJ137" s="409"/>
      <c r="NDK137" s="409"/>
      <c r="NDL137" s="409"/>
      <c r="NDM137" s="409"/>
      <c r="NDN137" s="409"/>
      <c r="NDO137" s="409"/>
      <c r="NDP137" s="409"/>
      <c r="NDQ137" s="409"/>
      <c r="NDR137" s="409"/>
      <c r="NDS137" s="409"/>
      <c r="NDT137" s="409"/>
      <c r="NDU137" s="409"/>
      <c r="NDV137" s="409"/>
      <c r="NDW137" s="409"/>
      <c r="NDX137" s="409"/>
      <c r="NDY137" s="409"/>
      <c r="NDZ137" s="409"/>
      <c r="NEA137" s="409"/>
      <c r="NEB137" s="409"/>
      <c r="NEC137" s="409"/>
      <c r="NED137" s="409"/>
      <c r="NEE137" s="409"/>
      <c r="NEF137" s="409"/>
      <c r="NEG137" s="409"/>
      <c r="NEH137" s="409"/>
      <c r="NEI137" s="409"/>
      <c r="NEJ137" s="409"/>
      <c r="NEK137" s="409"/>
      <c r="NEL137" s="409"/>
      <c r="NEM137" s="409"/>
      <c r="NEN137" s="409"/>
      <c r="NEO137" s="409"/>
      <c r="NEP137" s="409"/>
      <c r="NEQ137" s="409"/>
      <c r="NER137" s="409"/>
      <c r="NES137" s="409"/>
      <c r="NET137" s="409"/>
      <c r="NEU137" s="409"/>
      <c r="NEV137" s="409"/>
      <c r="NEW137" s="409"/>
      <c r="NEX137" s="409"/>
      <c r="NEY137" s="409"/>
      <c r="NEZ137" s="409"/>
      <c r="NFA137" s="409"/>
      <c r="NFB137" s="409"/>
      <c r="NFC137" s="409"/>
      <c r="NFD137" s="409"/>
      <c r="NFE137" s="409"/>
      <c r="NFF137" s="409"/>
      <c r="NFG137" s="409"/>
      <c r="NFH137" s="409"/>
      <c r="NFI137" s="409"/>
      <c r="NFJ137" s="409"/>
      <c r="NFK137" s="409"/>
      <c r="NFL137" s="409"/>
      <c r="NFM137" s="409"/>
      <c r="NFN137" s="409"/>
      <c r="NFO137" s="409"/>
      <c r="NFP137" s="409"/>
      <c r="NFQ137" s="409"/>
      <c r="NFR137" s="409"/>
      <c r="NFS137" s="409"/>
      <c r="NFT137" s="409"/>
      <c r="NFU137" s="409"/>
      <c r="NFV137" s="409"/>
      <c r="NFW137" s="409"/>
      <c r="NFX137" s="409"/>
      <c r="NFY137" s="409"/>
      <c r="NFZ137" s="409"/>
      <c r="NGA137" s="409"/>
      <c r="NGB137" s="409"/>
      <c r="NGC137" s="409"/>
      <c r="NGD137" s="409"/>
      <c r="NGE137" s="409"/>
      <c r="NGF137" s="409"/>
      <c r="NGG137" s="409"/>
      <c r="NGH137" s="409"/>
      <c r="NGI137" s="409"/>
      <c r="NGJ137" s="409"/>
      <c r="NGK137" s="409"/>
      <c r="NGL137" s="409"/>
      <c r="NGM137" s="409"/>
      <c r="NGN137" s="409"/>
      <c r="NGO137" s="409"/>
      <c r="NGP137" s="409"/>
      <c r="NGQ137" s="409"/>
      <c r="NGR137" s="409"/>
      <c r="NGS137" s="409"/>
      <c r="NGT137" s="409"/>
      <c r="NGU137" s="409"/>
      <c r="NGV137" s="409"/>
      <c r="NGW137" s="409"/>
      <c r="NGX137" s="409"/>
      <c r="NGY137" s="409"/>
      <c r="NGZ137" s="409"/>
      <c r="NHA137" s="409"/>
      <c r="NHB137" s="409"/>
      <c r="NHC137" s="409"/>
      <c r="NHD137" s="409"/>
      <c r="NHE137" s="409"/>
      <c r="NHF137" s="409"/>
      <c r="NHG137" s="409"/>
      <c r="NHH137" s="409"/>
      <c r="NHI137" s="409"/>
      <c r="NHJ137" s="409"/>
      <c r="NHK137" s="409"/>
      <c r="NHL137" s="409"/>
      <c r="NHM137" s="409"/>
      <c r="NHN137" s="409"/>
      <c r="NHO137" s="409"/>
      <c r="NHP137" s="409"/>
      <c r="NHQ137" s="409"/>
      <c r="NHR137" s="409"/>
      <c r="NHS137" s="409"/>
      <c r="NHT137" s="409"/>
      <c r="NHU137" s="409"/>
      <c r="NHV137" s="409"/>
      <c r="NHW137" s="409"/>
      <c r="NHX137" s="409"/>
      <c r="NHY137" s="409"/>
      <c r="NHZ137" s="409"/>
      <c r="NIA137" s="409"/>
      <c r="NIB137" s="409"/>
      <c r="NIC137" s="409"/>
      <c r="NID137" s="409"/>
      <c r="NIE137" s="409"/>
      <c r="NIF137" s="409"/>
      <c r="NIG137" s="409"/>
      <c r="NIH137" s="409"/>
      <c r="NII137" s="409"/>
      <c r="NIJ137" s="409"/>
      <c r="NIK137" s="409"/>
      <c r="NIL137" s="409"/>
      <c r="NIM137" s="409"/>
      <c r="NIN137" s="409"/>
      <c r="NIO137" s="409"/>
      <c r="NIP137" s="409"/>
      <c r="NIQ137" s="409"/>
      <c r="NIR137" s="409"/>
      <c r="NIS137" s="409"/>
      <c r="NIT137" s="409"/>
      <c r="NIU137" s="409"/>
      <c r="NIV137" s="409"/>
      <c r="NIW137" s="409"/>
      <c r="NIX137" s="409"/>
      <c r="NIY137" s="409"/>
      <c r="NIZ137" s="409"/>
      <c r="NJA137" s="409"/>
      <c r="NJB137" s="409"/>
      <c r="NJC137" s="409"/>
      <c r="NJD137" s="409"/>
      <c r="NJE137" s="409"/>
      <c r="NJF137" s="409"/>
      <c r="NJG137" s="409"/>
      <c r="NJH137" s="409"/>
      <c r="NJI137" s="409"/>
      <c r="NJJ137" s="409"/>
      <c r="NJK137" s="409"/>
      <c r="NJL137" s="409"/>
      <c r="NJM137" s="409"/>
      <c r="NJN137" s="409"/>
      <c r="NJO137" s="409"/>
      <c r="NJP137" s="409"/>
      <c r="NJQ137" s="409"/>
      <c r="NJR137" s="409"/>
      <c r="NJS137" s="409"/>
      <c r="NJT137" s="409"/>
      <c r="NJU137" s="409"/>
      <c r="NJV137" s="409"/>
      <c r="NJW137" s="409"/>
      <c r="NJX137" s="409"/>
      <c r="NJY137" s="409"/>
      <c r="NJZ137" s="409"/>
      <c r="NKA137" s="409"/>
      <c r="NKB137" s="409"/>
      <c r="NKC137" s="409"/>
      <c r="NKD137" s="409"/>
      <c r="NKE137" s="409"/>
      <c r="NKF137" s="409"/>
      <c r="NKG137" s="409"/>
      <c r="NKH137" s="409"/>
      <c r="NKI137" s="409"/>
      <c r="NKJ137" s="409"/>
      <c r="NKK137" s="409"/>
      <c r="NKL137" s="409"/>
      <c r="NKM137" s="409"/>
      <c r="NKN137" s="409"/>
      <c r="NKO137" s="409"/>
      <c r="NKP137" s="409"/>
      <c r="NKQ137" s="409"/>
      <c r="NKR137" s="409"/>
      <c r="NKS137" s="409"/>
      <c r="NKT137" s="409"/>
      <c r="NKU137" s="409"/>
      <c r="NKV137" s="409"/>
      <c r="NKW137" s="409"/>
      <c r="NKX137" s="409"/>
      <c r="NKY137" s="409"/>
      <c r="NKZ137" s="409"/>
      <c r="NLA137" s="409"/>
      <c r="NLB137" s="409"/>
      <c r="NLC137" s="409"/>
      <c r="NLD137" s="409"/>
      <c r="NLE137" s="409"/>
      <c r="NLF137" s="409"/>
      <c r="NLG137" s="409"/>
      <c r="NLH137" s="409"/>
      <c r="NLI137" s="409"/>
      <c r="NLJ137" s="409"/>
      <c r="NLK137" s="409"/>
      <c r="NLL137" s="409"/>
      <c r="NLM137" s="409"/>
      <c r="NLN137" s="409"/>
      <c r="NLO137" s="409"/>
      <c r="NLP137" s="409"/>
      <c r="NLQ137" s="409"/>
      <c r="NLR137" s="409"/>
      <c r="NLS137" s="409"/>
      <c r="NLT137" s="409"/>
      <c r="NLU137" s="409"/>
      <c r="NLV137" s="409"/>
      <c r="NLW137" s="409"/>
      <c r="NLX137" s="409"/>
      <c r="NLY137" s="409"/>
      <c r="NLZ137" s="409"/>
      <c r="NMA137" s="409"/>
      <c r="NMB137" s="409"/>
      <c r="NMC137" s="409"/>
      <c r="NMD137" s="409"/>
      <c r="NME137" s="409"/>
      <c r="NMF137" s="409"/>
      <c r="NMG137" s="409"/>
      <c r="NMH137" s="409"/>
      <c r="NMI137" s="409"/>
      <c r="NMJ137" s="409"/>
      <c r="NMK137" s="409"/>
      <c r="NML137" s="409"/>
      <c r="NMM137" s="409"/>
      <c r="NMN137" s="409"/>
      <c r="NMO137" s="409"/>
      <c r="NMP137" s="409"/>
      <c r="NMQ137" s="409"/>
      <c r="NMR137" s="409"/>
      <c r="NMS137" s="409"/>
      <c r="NMT137" s="409"/>
      <c r="NMU137" s="409"/>
      <c r="NMV137" s="409"/>
      <c r="NMW137" s="409"/>
      <c r="NMX137" s="409"/>
      <c r="NMY137" s="409"/>
      <c r="NMZ137" s="409"/>
      <c r="NNA137" s="409"/>
      <c r="NNB137" s="409"/>
      <c r="NNC137" s="409"/>
      <c r="NND137" s="409"/>
      <c r="NNE137" s="409"/>
      <c r="NNF137" s="409"/>
      <c r="NNG137" s="409"/>
      <c r="NNH137" s="409"/>
      <c r="NNI137" s="409"/>
      <c r="NNJ137" s="409"/>
      <c r="NNK137" s="409"/>
      <c r="NNL137" s="409"/>
      <c r="NNM137" s="409"/>
      <c r="NNN137" s="409"/>
      <c r="NNO137" s="409"/>
      <c r="NNP137" s="409"/>
      <c r="NNQ137" s="409"/>
      <c r="NNR137" s="409"/>
      <c r="NNS137" s="409"/>
      <c r="NNT137" s="409"/>
      <c r="NNU137" s="409"/>
      <c r="NNV137" s="409"/>
      <c r="NNW137" s="409"/>
      <c r="NNX137" s="409"/>
      <c r="NNY137" s="409"/>
      <c r="NNZ137" s="409"/>
      <c r="NOA137" s="409"/>
      <c r="NOB137" s="409"/>
      <c r="NOC137" s="409"/>
      <c r="NOD137" s="409"/>
      <c r="NOE137" s="409"/>
      <c r="NOF137" s="409"/>
      <c r="NOG137" s="409"/>
      <c r="NOH137" s="409"/>
      <c r="NOI137" s="409"/>
      <c r="NOJ137" s="409"/>
      <c r="NOK137" s="409"/>
      <c r="NOL137" s="409"/>
      <c r="NOM137" s="409"/>
      <c r="NON137" s="409"/>
      <c r="NOO137" s="409"/>
      <c r="NOP137" s="409"/>
      <c r="NOQ137" s="409"/>
      <c r="NOR137" s="409"/>
      <c r="NOS137" s="409"/>
      <c r="NOT137" s="409"/>
      <c r="NOU137" s="409"/>
      <c r="NOV137" s="409"/>
      <c r="NOW137" s="409"/>
      <c r="NOX137" s="409"/>
      <c r="NOY137" s="409"/>
      <c r="NOZ137" s="409"/>
      <c r="NPA137" s="409"/>
      <c r="NPB137" s="409"/>
      <c r="NPC137" s="409"/>
      <c r="NPD137" s="409"/>
      <c r="NPE137" s="409"/>
      <c r="NPF137" s="409"/>
      <c r="NPG137" s="409"/>
      <c r="NPH137" s="409"/>
      <c r="NPI137" s="409"/>
      <c r="NPJ137" s="409"/>
      <c r="NPK137" s="409"/>
      <c r="NPL137" s="409"/>
      <c r="NPM137" s="409"/>
      <c r="NPN137" s="409"/>
      <c r="NPO137" s="409"/>
      <c r="NPP137" s="409"/>
      <c r="NPQ137" s="409"/>
      <c r="NPR137" s="409"/>
      <c r="NPS137" s="409"/>
      <c r="NPT137" s="409"/>
      <c r="NPU137" s="409"/>
      <c r="NPV137" s="409"/>
      <c r="NPW137" s="409"/>
      <c r="NPX137" s="409"/>
      <c r="NPY137" s="409"/>
      <c r="NPZ137" s="409"/>
      <c r="NQA137" s="409"/>
      <c r="NQB137" s="409"/>
      <c r="NQC137" s="409"/>
      <c r="NQD137" s="409"/>
      <c r="NQE137" s="409"/>
      <c r="NQF137" s="409"/>
      <c r="NQG137" s="409"/>
      <c r="NQH137" s="409"/>
      <c r="NQI137" s="409"/>
      <c r="NQJ137" s="409"/>
      <c r="NQK137" s="409"/>
      <c r="NQL137" s="409"/>
      <c r="NQM137" s="409"/>
      <c r="NQN137" s="409"/>
      <c r="NQO137" s="409"/>
      <c r="NQP137" s="409"/>
      <c r="NQQ137" s="409"/>
      <c r="NQR137" s="409"/>
      <c r="NQS137" s="409"/>
      <c r="NQT137" s="409"/>
      <c r="NQU137" s="409"/>
      <c r="NQV137" s="409"/>
      <c r="NQW137" s="409"/>
      <c r="NQX137" s="409"/>
      <c r="NQY137" s="409"/>
      <c r="NQZ137" s="409"/>
      <c r="NRA137" s="409"/>
      <c r="NRB137" s="409"/>
      <c r="NRC137" s="409"/>
      <c r="NRD137" s="409"/>
      <c r="NRE137" s="409"/>
      <c r="NRF137" s="409"/>
      <c r="NRG137" s="409"/>
      <c r="NRH137" s="409"/>
      <c r="NRI137" s="409"/>
      <c r="NRJ137" s="409"/>
      <c r="NRK137" s="409"/>
      <c r="NRL137" s="409"/>
      <c r="NRM137" s="409"/>
      <c r="NRN137" s="409"/>
      <c r="NRO137" s="409"/>
      <c r="NRP137" s="409"/>
      <c r="NRQ137" s="409"/>
      <c r="NRR137" s="409"/>
      <c r="NRS137" s="409"/>
      <c r="NRT137" s="409"/>
      <c r="NRU137" s="409"/>
      <c r="NRV137" s="409"/>
      <c r="NRW137" s="409"/>
      <c r="NRX137" s="409"/>
      <c r="NRY137" s="409"/>
      <c r="NRZ137" s="409"/>
      <c r="NSA137" s="409"/>
      <c r="NSB137" s="409"/>
      <c r="NSC137" s="409"/>
      <c r="NSD137" s="409"/>
      <c r="NSE137" s="409"/>
      <c r="NSF137" s="409"/>
      <c r="NSG137" s="409"/>
      <c r="NSH137" s="409"/>
      <c r="NSI137" s="409"/>
      <c r="NSJ137" s="409"/>
      <c r="NSK137" s="409"/>
      <c r="NSL137" s="409"/>
      <c r="NSM137" s="409"/>
      <c r="NSN137" s="409"/>
      <c r="NSO137" s="409"/>
      <c r="NSP137" s="409"/>
      <c r="NSQ137" s="409"/>
      <c r="NSR137" s="409"/>
      <c r="NSS137" s="409"/>
      <c r="NST137" s="409"/>
      <c r="NSU137" s="409"/>
      <c r="NSV137" s="409"/>
      <c r="NSW137" s="409"/>
      <c r="NSX137" s="409"/>
      <c r="NSY137" s="409"/>
      <c r="NSZ137" s="409"/>
      <c r="NTA137" s="409"/>
      <c r="NTB137" s="409"/>
      <c r="NTC137" s="409"/>
      <c r="NTD137" s="409"/>
      <c r="NTE137" s="409"/>
      <c r="NTF137" s="409"/>
      <c r="NTG137" s="409"/>
      <c r="NTH137" s="409"/>
      <c r="NTI137" s="409"/>
      <c r="NTJ137" s="409"/>
      <c r="NTK137" s="409"/>
      <c r="NTL137" s="409"/>
      <c r="NTM137" s="409"/>
      <c r="NTN137" s="409"/>
      <c r="NTO137" s="409"/>
      <c r="NTP137" s="409"/>
      <c r="NTQ137" s="409"/>
      <c r="NTR137" s="409"/>
      <c r="NTS137" s="409"/>
      <c r="NTT137" s="409"/>
      <c r="NTU137" s="409"/>
      <c r="NTV137" s="409"/>
      <c r="NTW137" s="409"/>
      <c r="NTX137" s="409"/>
      <c r="NTY137" s="409"/>
      <c r="NTZ137" s="409"/>
      <c r="NUA137" s="409"/>
      <c r="NUB137" s="409"/>
      <c r="NUC137" s="409"/>
      <c r="NUD137" s="409"/>
      <c r="NUE137" s="409"/>
      <c r="NUF137" s="409"/>
      <c r="NUG137" s="409"/>
      <c r="NUH137" s="409"/>
      <c r="NUI137" s="409"/>
      <c r="NUJ137" s="409"/>
      <c r="NUK137" s="409"/>
      <c r="NUL137" s="409"/>
      <c r="NUM137" s="409"/>
      <c r="NUN137" s="409"/>
      <c r="NUO137" s="409"/>
      <c r="NUP137" s="409"/>
      <c r="NUQ137" s="409"/>
      <c r="NUR137" s="409"/>
      <c r="NUS137" s="409"/>
      <c r="NUT137" s="409"/>
      <c r="NUU137" s="409"/>
      <c r="NUV137" s="409"/>
      <c r="NUW137" s="409"/>
      <c r="NUX137" s="409"/>
      <c r="NUY137" s="409"/>
      <c r="NUZ137" s="409"/>
      <c r="NVA137" s="409"/>
      <c r="NVB137" s="409"/>
      <c r="NVC137" s="409"/>
      <c r="NVD137" s="409"/>
      <c r="NVE137" s="409"/>
      <c r="NVF137" s="409"/>
      <c r="NVG137" s="409"/>
      <c r="NVH137" s="409"/>
      <c r="NVI137" s="409"/>
      <c r="NVJ137" s="409"/>
      <c r="NVK137" s="409"/>
      <c r="NVL137" s="409"/>
      <c r="NVM137" s="409"/>
      <c r="NVN137" s="409"/>
      <c r="NVO137" s="409"/>
      <c r="NVP137" s="409"/>
      <c r="NVQ137" s="409"/>
      <c r="NVR137" s="409"/>
      <c r="NVS137" s="409"/>
      <c r="NVT137" s="409"/>
      <c r="NVU137" s="409"/>
      <c r="NVV137" s="409"/>
      <c r="NVW137" s="409"/>
      <c r="NVX137" s="409"/>
      <c r="NVY137" s="409"/>
      <c r="NVZ137" s="409"/>
      <c r="NWA137" s="409"/>
      <c r="NWB137" s="409"/>
      <c r="NWC137" s="409"/>
      <c r="NWD137" s="409"/>
      <c r="NWE137" s="409"/>
      <c r="NWF137" s="409"/>
      <c r="NWG137" s="409"/>
      <c r="NWH137" s="409"/>
      <c r="NWI137" s="409"/>
      <c r="NWJ137" s="409"/>
      <c r="NWK137" s="409"/>
      <c r="NWL137" s="409"/>
      <c r="NWM137" s="409"/>
      <c r="NWN137" s="409"/>
      <c r="NWO137" s="409"/>
      <c r="NWP137" s="409"/>
      <c r="NWQ137" s="409"/>
      <c r="NWR137" s="409"/>
      <c r="NWS137" s="409"/>
      <c r="NWT137" s="409"/>
      <c r="NWU137" s="409"/>
      <c r="NWV137" s="409"/>
      <c r="NWW137" s="409"/>
      <c r="NWX137" s="409"/>
      <c r="NWY137" s="409"/>
      <c r="NWZ137" s="409"/>
      <c r="NXA137" s="409"/>
      <c r="NXB137" s="409"/>
      <c r="NXC137" s="409"/>
      <c r="NXD137" s="409"/>
      <c r="NXE137" s="409"/>
      <c r="NXF137" s="409"/>
      <c r="NXG137" s="409"/>
      <c r="NXH137" s="409"/>
      <c r="NXI137" s="409"/>
      <c r="NXJ137" s="409"/>
      <c r="NXK137" s="409"/>
      <c r="NXL137" s="409"/>
      <c r="NXM137" s="409"/>
      <c r="NXN137" s="409"/>
      <c r="NXO137" s="409"/>
      <c r="NXP137" s="409"/>
      <c r="NXQ137" s="409"/>
      <c r="NXR137" s="409"/>
      <c r="NXS137" s="409"/>
      <c r="NXT137" s="409"/>
      <c r="NXU137" s="409"/>
      <c r="NXV137" s="409"/>
      <c r="NXW137" s="409"/>
      <c r="NXX137" s="409"/>
      <c r="NXY137" s="409"/>
      <c r="NXZ137" s="409"/>
      <c r="NYA137" s="409"/>
      <c r="NYB137" s="409"/>
      <c r="NYC137" s="409"/>
      <c r="NYD137" s="409"/>
      <c r="NYE137" s="409"/>
      <c r="NYF137" s="409"/>
      <c r="NYG137" s="409"/>
      <c r="NYH137" s="409"/>
      <c r="NYI137" s="409"/>
      <c r="NYJ137" s="409"/>
      <c r="NYK137" s="409"/>
      <c r="NYL137" s="409"/>
      <c r="NYM137" s="409"/>
      <c r="NYN137" s="409"/>
      <c r="NYO137" s="409"/>
      <c r="NYP137" s="409"/>
      <c r="NYQ137" s="409"/>
      <c r="NYR137" s="409"/>
      <c r="NYS137" s="409"/>
      <c r="NYT137" s="409"/>
      <c r="NYU137" s="409"/>
      <c r="NYV137" s="409"/>
      <c r="NYW137" s="409"/>
      <c r="NYX137" s="409"/>
      <c r="NYY137" s="409"/>
      <c r="NYZ137" s="409"/>
      <c r="NZA137" s="409"/>
      <c r="NZB137" s="409"/>
      <c r="NZC137" s="409"/>
      <c r="NZD137" s="409"/>
      <c r="NZE137" s="409"/>
      <c r="NZF137" s="409"/>
      <c r="NZG137" s="409"/>
      <c r="NZH137" s="409"/>
      <c r="NZI137" s="409"/>
      <c r="NZJ137" s="409"/>
      <c r="NZK137" s="409"/>
      <c r="NZL137" s="409"/>
      <c r="NZM137" s="409"/>
      <c r="NZN137" s="409"/>
      <c r="NZO137" s="409"/>
      <c r="NZP137" s="409"/>
      <c r="NZQ137" s="409"/>
      <c r="NZR137" s="409"/>
      <c r="NZS137" s="409"/>
      <c r="NZT137" s="409"/>
      <c r="NZU137" s="409"/>
      <c r="NZV137" s="409"/>
      <c r="NZW137" s="409"/>
      <c r="NZX137" s="409"/>
      <c r="NZY137" s="409"/>
      <c r="NZZ137" s="409"/>
      <c r="OAA137" s="409"/>
      <c r="OAB137" s="409"/>
      <c r="OAC137" s="409"/>
      <c r="OAD137" s="409"/>
      <c r="OAE137" s="409"/>
      <c r="OAF137" s="409"/>
      <c r="OAG137" s="409"/>
      <c r="OAH137" s="409"/>
      <c r="OAI137" s="409"/>
      <c r="OAJ137" s="409"/>
      <c r="OAK137" s="409"/>
      <c r="OAL137" s="409"/>
      <c r="OAM137" s="409"/>
      <c r="OAN137" s="409"/>
      <c r="OAO137" s="409"/>
      <c r="OAP137" s="409"/>
      <c r="OAQ137" s="409"/>
      <c r="OAR137" s="409"/>
      <c r="OAS137" s="409"/>
      <c r="OAT137" s="409"/>
      <c r="OAU137" s="409"/>
      <c r="OAV137" s="409"/>
      <c r="OAW137" s="409"/>
      <c r="OAX137" s="409"/>
      <c r="OAY137" s="409"/>
      <c r="OAZ137" s="409"/>
      <c r="OBA137" s="409"/>
      <c r="OBB137" s="409"/>
      <c r="OBC137" s="409"/>
      <c r="OBD137" s="409"/>
      <c r="OBE137" s="409"/>
      <c r="OBF137" s="409"/>
      <c r="OBG137" s="409"/>
      <c r="OBH137" s="409"/>
      <c r="OBI137" s="409"/>
      <c r="OBJ137" s="409"/>
      <c r="OBK137" s="409"/>
      <c r="OBL137" s="409"/>
      <c r="OBM137" s="409"/>
      <c r="OBN137" s="409"/>
      <c r="OBO137" s="409"/>
      <c r="OBP137" s="409"/>
      <c r="OBQ137" s="409"/>
      <c r="OBR137" s="409"/>
      <c r="OBS137" s="409"/>
      <c r="OBT137" s="409"/>
      <c r="OBU137" s="409"/>
      <c r="OBV137" s="409"/>
      <c r="OBW137" s="409"/>
      <c r="OBX137" s="409"/>
      <c r="OBY137" s="409"/>
      <c r="OBZ137" s="409"/>
      <c r="OCA137" s="409"/>
      <c r="OCB137" s="409"/>
      <c r="OCC137" s="409"/>
      <c r="OCD137" s="409"/>
      <c r="OCE137" s="409"/>
      <c r="OCF137" s="409"/>
      <c r="OCG137" s="409"/>
      <c r="OCH137" s="409"/>
      <c r="OCI137" s="409"/>
      <c r="OCJ137" s="409"/>
      <c r="OCK137" s="409"/>
      <c r="OCL137" s="409"/>
      <c r="OCM137" s="409"/>
      <c r="OCN137" s="409"/>
      <c r="OCO137" s="409"/>
      <c r="OCP137" s="409"/>
      <c r="OCQ137" s="409"/>
      <c r="OCR137" s="409"/>
      <c r="OCS137" s="409"/>
      <c r="OCT137" s="409"/>
      <c r="OCU137" s="409"/>
      <c r="OCV137" s="409"/>
      <c r="OCW137" s="409"/>
      <c r="OCX137" s="409"/>
      <c r="OCY137" s="409"/>
      <c r="OCZ137" s="409"/>
      <c r="ODA137" s="409"/>
      <c r="ODB137" s="409"/>
      <c r="ODC137" s="409"/>
      <c r="ODD137" s="409"/>
      <c r="ODE137" s="409"/>
      <c r="ODF137" s="409"/>
      <c r="ODG137" s="409"/>
      <c r="ODH137" s="409"/>
      <c r="ODI137" s="409"/>
      <c r="ODJ137" s="409"/>
      <c r="ODK137" s="409"/>
      <c r="ODL137" s="409"/>
      <c r="ODM137" s="409"/>
      <c r="ODN137" s="409"/>
      <c r="ODO137" s="409"/>
      <c r="ODP137" s="409"/>
      <c r="ODQ137" s="409"/>
      <c r="ODR137" s="409"/>
      <c r="ODS137" s="409"/>
      <c r="ODT137" s="409"/>
      <c r="ODU137" s="409"/>
      <c r="ODV137" s="409"/>
      <c r="ODW137" s="409"/>
      <c r="ODX137" s="409"/>
      <c r="ODY137" s="409"/>
      <c r="ODZ137" s="409"/>
      <c r="OEA137" s="409"/>
      <c r="OEB137" s="409"/>
      <c r="OEC137" s="409"/>
      <c r="OED137" s="409"/>
      <c r="OEE137" s="409"/>
      <c r="OEF137" s="409"/>
      <c r="OEG137" s="409"/>
      <c r="OEH137" s="409"/>
      <c r="OEI137" s="409"/>
      <c r="OEJ137" s="409"/>
      <c r="OEK137" s="409"/>
      <c r="OEL137" s="409"/>
      <c r="OEM137" s="409"/>
      <c r="OEN137" s="409"/>
      <c r="OEO137" s="409"/>
      <c r="OEP137" s="409"/>
      <c r="OEQ137" s="409"/>
      <c r="OER137" s="409"/>
      <c r="OES137" s="409"/>
      <c r="OET137" s="409"/>
      <c r="OEU137" s="409"/>
      <c r="OEV137" s="409"/>
      <c r="OEW137" s="409"/>
      <c r="OEX137" s="409"/>
      <c r="OEY137" s="409"/>
      <c r="OEZ137" s="409"/>
      <c r="OFA137" s="409"/>
      <c r="OFB137" s="409"/>
      <c r="OFC137" s="409"/>
      <c r="OFD137" s="409"/>
      <c r="OFE137" s="409"/>
      <c r="OFF137" s="409"/>
      <c r="OFG137" s="409"/>
      <c r="OFH137" s="409"/>
      <c r="OFI137" s="409"/>
      <c r="OFJ137" s="409"/>
      <c r="OFK137" s="409"/>
      <c r="OFL137" s="409"/>
      <c r="OFM137" s="409"/>
      <c r="OFN137" s="409"/>
      <c r="OFO137" s="409"/>
      <c r="OFP137" s="409"/>
      <c r="OFQ137" s="409"/>
      <c r="OFR137" s="409"/>
      <c r="OFS137" s="409"/>
      <c r="OFT137" s="409"/>
      <c r="OFU137" s="409"/>
      <c r="OFV137" s="409"/>
      <c r="OFW137" s="409"/>
      <c r="OFX137" s="409"/>
      <c r="OFY137" s="409"/>
      <c r="OFZ137" s="409"/>
      <c r="OGA137" s="409"/>
      <c r="OGB137" s="409"/>
      <c r="OGC137" s="409"/>
      <c r="OGD137" s="409"/>
      <c r="OGE137" s="409"/>
      <c r="OGF137" s="409"/>
      <c r="OGG137" s="409"/>
      <c r="OGH137" s="409"/>
      <c r="OGI137" s="409"/>
      <c r="OGJ137" s="409"/>
      <c r="OGK137" s="409"/>
      <c r="OGL137" s="409"/>
      <c r="OGM137" s="409"/>
      <c r="OGN137" s="409"/>
      <c r="OGO137" s="409"/>
      <c r="OGP137" s="409"/>
      <c r="OGQ137" s="409"/>
      <c r="OGR137" s="409"/>
      <c r="OGS137" s="409"/>
      <c r="OGT137" s="409"/>
      <c r="OGU137" s="409"/>
      <c r="OGV137" s="409"/>
      <c r="OGW137" s="409"/>
      <c r="OGX137" s="409"/>
      <c r="OGY137" s="409"/>
      <c r="OGZ137" s="409"/>
      <c r="OHA137" s="409"/>
      <c r="OHB137" s="409"/>
      <c r="OHC137" s="409"/>
      <c r="OHD137" s="409"/>
      <c r="OHE137" s="409"/>
      <c r="OHF137" s="409"/>
      <c r="OHG137" s="409"/>
      <c r="OHH137" s="409"/>
      <c r="OHI137" s="409"/>
      <c r="OHJ137" s="409"/>
      <c r="OHK137" s="409"/>
      <c r="OHL137" s="409"/>
      <c r="OHM137" s="409"/>
      <c r="OHN137" s="409"/>
      <c r="OHO137" s="409"/>
      <c r="OHP137" s="409"/>
      <c r="OHQ137" s="409"/>
      <c r="OHR137" s="409"/>
      <c r="OHS137" s="409"/>
      <c r="OHT137" s="409"/>
      <c r="OHU137" s="409"/>
      <c r="OHV137" s="409"/>
      <c r="OHW137" s="409"/>
      <c r="OHX137" s="409"/>
      <c r="OHY137" s="409"/>
      <c r="OHZ137" s="409"/>
      <c r="OIA137" s="409"/>
      <c r="OIB137" s="409"/>
      <c r="OIC137" s="409"/>
      <c r="OID137" s="409"/>
      <c r="OIE137" s="409"/>
      <c r="OIF137" s="409"/>
      <c r="OIG137" s="409"/>
      <c r="OIH137" s="409"/>
      <c r="OII137" s="409"/>
      <c r="OIJ137" s="409"/>
      <c r="OIK137" s="409"/>
      <c r="OIL137" s="409"/>
      <c r="OIM137" s="409"/>
      <c r="OIN137" s="409"/>
      <c r="OIO137" s="409"/>
      <c r="OIP137" s="409"/>
      <c r="OIQ137" s="409"/>
      <c r="OIR137" s="409"/>
      <c r="OIS137" s="409"/>
      <c r="OIT137" s="409"/>
      <c r="OIU137" s="409"/>
      <c r="OIV137" s="409"/>
      <c r="OIW137" s="409"/>
      <c r="OIX137" s="409"/>
      <c r="OIY137" s="409"/>
      <c r="OIZ137" s="409"/>
      <c r="OJA137" s="409"/>
      <c r="OJB137" s="409"/>
      <c r="OJC137" s="409"/>
      <c r="OJD137" s="409"/>
      <c r="OJE137" s="409"/>
      <c r="OJF137" s="409"/>
      <c r="OJG137" s="409"/>
      <c r="OJH137" s="409"/>
      <c r="OJI137" s="409"/>
      <c r="OJJ137" s="409"/>
      <c r="OJK137" s="409"/>
      <c r="OJL137" s="409"/>
      <c r="OJM137" s="409"/>
      <c r="OJN137" s="409"/>
      <c r="OJO137" s="409"/>
      <c r="OJP137" s="409"/>
      <c r="OJQ137" s="409"/>
      <c r="OJR137" s="409"/>
      <c r="OJS137" s="409"/>
      <c r="OJT137" s="409"/>
      <c r="OJU137" s="409"/>
      <c r="OJV137" s="409"/>
      <c r="OJW137" s="409"/>
      <c r="OJX137" s="409"/>
      <c r="OJY137" s="409"/>
      <c r="OJZ137" s="409"/>
      <c r="OKA137" s="409"/>
      <c r="OKB137" s="409"/>
      <c r="OKC137" s="409"/>
      <c r="OKD137" s="409"/>
      <c r="OKE137" s="409"/>
      <c r="OKF137" s="409"/>
      <c r="OKG137" s="409"/>
      <c r="OKH137" s="409"/>
      <c r="OKI137" s="409"/>
      <c r="OKJ137" s="409"/>
      <c r="OKK137" s="409"/>
      <c r="OKL137" s="409"/>
      <c r="OKM137" s="409"/>
      <c r="OKN137" s="409"/>
      <c r="OKO137" s="409"/>
      <c r="OKP137" s="409"/>
      <c r="OKQ137" s="409"/>
      <c r="OKR137" s="409"/>
      <c r="OKS137" s="409"/>
      <c r="OKT137" s="409"/>
      <c r="OKU137" s="409"/>
      <c r="OKV137" s="409"/>
      <c r="OKW137" s="409"/>
      <c r="OKX137" s="409"/>
      <c r="OKY137" s="409"/>
      <c r="OKZ137" s="409"/>
      <c r="OLA137" s="409"/>
      <c r="OLB137" s="409"/>
      <c r="OLC137" s="409"/>
      <c r="OLD137" s="409"/>
      <c r="OLE137" s="409"/>
      <c r="OLF137" s="409"/>
      <c r="OLG137" s="409"/>
      <c r="OLH137" s="409"/>
      <c r="OLI137" s="409"/>
      <c r="OLJ137" s="409"/>
      <c r="OLK137" s="409"/>
      <c r="OLL137" s="409"/>
      <c r="OLM137" s="409"/>
      <c r="OLN137" s="409"/>
      <c r="OLO137" s="409"/>
      <c r="OLP137" s="409"/>
      <c r="OLQ137" s="409"/>
      <c r="OLR137" s="409"/>
      <c r="OLS137" s="409"/>
      <c r="OLT137" s="409"/>
      <c r="OLU137" s="409"/>
      <c r="OLV137" s="409"/>
      <c r="OLW137" s="409"/>
      <c r="OLX137" s="409"/>
      <c r="OLY137" s="409"/>
      <c r="OLZ137" s="409"/>
      <c r="OMA137" s="409"/>
      <c r="OMB137" s="409"/>
      <c r="OMC137" s="409"/>
      <c r="OMD137" s="409"/>
      <c r="OME137" s="409"/>
      <c r="OMF137" s="409"/>
      <c r="OMG137" s="409"/>
      <c r="OMH137" s="409"/>
      <c r="OMI137" s="409"/>
      <c r="OMJ137" s="409"/>
      <c r="OMK137" s="409"/>
      <c r="OML137" s="409"/>
      <c r="OMM137" s="409"/>
      <c r="OMN137" s="409"/>
      <c r="OMO137" s="409"/>
      <c r="OMP137" s="409"/>
      <c r="OMQ137" s="409"/>
      <c r="OMR137" s="409"/>
      <c r="OMS137" s="409"/>
      <c r="OMT137" s="409"/>
      <c r="OMU137" s="409"/>
      <c r="OMV137" s="409"/>
      <c r="OMW137" s="409"/>
      <c r="OMX137" s="409"/>
      <c r="OMY137" s="409"/>
      <c r="OMZ137" s="409"/>
      <c r="ONA137" s="409"/>
      <c r="ONB137" s="409"/>
      <c r="ONC137" s="409"/>
      <c r="OND137" s="409"/>
      <c r="ONE137" s="409"/>
      <c r="ONF137" s="409"/>
      <c r="ONG137" s="409"/>
      <c r="ONH137" s="409"/>
      <c r="ONI137" s="409"/>
      <c r="ONJ137" s="409"/>
      <c r="ONK137" s="409"/>
      <c r="ONL137" s="409"/>
      <c r="ONM137" s="409"/>
      <c r="ONN137" s="409"/>
      <c r="ONO137" s="409"/>
      <c r="ONP137" s="409"/>
      <c r="ONQ137" s="409"/>
      <c r="ONR137" s="409"/>
      <c r="ONS137" s="409"/>
      <c r="ONT137" s="409"/>
      <c r="ONU137" s="409"/>
      <c r="ONV137" s="409"/>
      <c r="ONW137" s="409"/>
      <c r="ONX137" s="409"/>
      <c r="ONY137" s="409"/>
      <c r="ONZ137" s="409"/>
      <c r="OOA137" s="409"/>
      <c r="OOB137" s="409"/>
      <c r="OOC137" s="409"/>
      <c r="OOD137" s="409"/>
      <c r="OOE137" s="409"/>
      <c r="OOF137" s="409"/>
      <c r="OOG137" s="409"/>
      <c r="OOH137" s="409"/>
      <c r="OOI137" s="409"/>
      <c r="OOJ137" s="409"/>
      <c r="OOK137" s="409"/>
      <c r="OOL137" s="409"/>
      <c r="OOM137" s="409"/>
      <c r="OON137" s="409"/>
      <c r="OOO137" s="409"/>
      <c r="OOP137" s="409"/>
      <c r="OOQ137" s="409"/>
      <c r="OOR137" s="409"/>
      <c r="OOS137" s="409"/>
      <c r="OOT137" s="409"/>
      <c r="OOU137" s="409"/>
      <c r="OOV137" s="409"/>
      <c r="OOW137" s="409"/>
      <c r="OOX137" s="409"/>
      <c r="OOY137" s="409"/>
      <c r="OOZ137" s="409"/>
      <c r="OPA137" s="409"/>
      <c r="OPB137" s="409"/>
      <c r="OPC137" s="409"/>
      <c r="OPD137" s="409"/>
      <c r="OPE137" s="409"/>
      <c r="OPF137" s="409"/>
      <c r="OPG137" s="409"/>
      <c r="OPH137" s="409"/>
      <c r="OPI137" s="409"/>
      <c r="OPJ137" s="409"/>
      <c r="OPK137" s="409"/>
      <c r="OPL137" s="409"/>
      <c r="OPM137" s="409"/>
      <c r="OPN137" s="409"/>
      <c r="OPO137" s="409"/>
      <c r="OPP137" s="409"/>
      <c r="OPQ137" s="409"/>
      <c r="OPR137" s="409"/>
      <c r="OPS137" s="409"/>
      <c r="OPT137" s="409"/>
      <c r="OPU137" s="409"/>
      <c r="OPV137" s="409"/>
      <c r="OPW137" s="409"/>
      <c r="OPX137" s="409"/>
      <c r="OPY137" s="409"/>
      <c r="OPZ137" s="409"/>
      <c r="OQA137" s="409"/>
      <c r="OQB137" s="409"/>
      <c r="OQC137" s="409"/>
      <c r="OQD137" s="409"/>
      <c r="OQE137" s="409"/>
      <c r="OQF137" s="409"/>
      <c r="OQG137" s="409"/>
      <c r="OQH137" s="409"/>
      <c r="OQI137" s="409"/>
      <c r="OQJ137" s="409"/>
      <c r="OQK137" s="409"/>
      <c r="OQL137" s="409"/>
      <c r="OQM137" s="409"/>
      <c r="OQN137" s="409"/>
      <c r="OQO137" s="409"/>
      <c r="OQP137" s="409"/>
      <c r="OQQ137" s="409"/>
      <c r="OQR137" s="409"/>
      <c r="OQS137" s="409"/>
      <c r="OQT137" s="409"/>
      <c r="OQU137" s="409"/>
      <c r="OQV137" s="409"/>
      <c r="OQW137" s="409"/>
      <c r="OQX137" s="409"/>
      <c r="OQY137" s="409"/>
      <c r="OQZ137" s="409"/>
      <c r="ORA137" s="409"/>
      <c r="ORB137" s="409"/>
      <c r="ORC137" s="409"/>
      <c r="ORD137" s="409"/>
      <c r="ORE137" s="409"/>
      <c r="ORF137" s="409"/>
      <c r="ORG137" s="409"/>
      <c r="ORH137" s="409"/>
      <c r="ORI137" s="409"/>
      <c r="ORJ137" s="409"/>
      <c r="ORK137" s="409"/>
      <c r="ORL137" s="409"/>
      <c r="ORM137" s="409"/>
      <c r="ORN137" s="409"/>
      <c r="ORO137" s="409"/>
      <c r="ORP137" s="409"/>
      <c r="ORQ137" s="409"/>
      <c r="ORR137" s="409"/>
      <c r="ORS137" s="409"/>
      <c r="ORT137" s="409"/>
      <c r="ORU137" s="409"/>
      <c r="ORV137" s="409"/>
      <c r="ORW137" s="409"/>
      <c r="ORX137" s="409"/>
      <c r="ORY137" s="409"/>
      <c r="ORZ137" s="409"/>
      <c r="OSA137" s="409"/>
      <c r="OSB137" s="409"/>
      <c r="OSC137" s="409"/>
      <c r="OSD137" s="409"/>
      <c r="OSE137" s="409"/>
      <c r="OSF137" s="409"/>
      <c r="OSG137" s="409"/>
      <c r="OSH137" s="409"/>
      <c r="OSI137" s="409"/>
      <c r="OSJ137" s="409"/>
      <c r="OSK137" s="409"/>
      <c r="OSL137" s="409"/>
      <c r="OSM137" s="409"/>
      <c r="OSN137" s="409"/>
      <c r="OSO137" s="409"/>
      <c r="OSP137" s="409"/>
      <c r="OSQ137" s="409"/>
      <c r="OSR137" s="409"/>
      <c r="OSS137" s="409"/>
      <c r="OST137" s="409"/>
      <c r="OSU137" s="409"/>
      <c r="OSV137" s="409"/>
      <c r="OSW137" s="409"/>
      <c r="OSX137" s="409"/>
      <c r="OSY137" s="409"/>
      <c r="OSZ137" s="409"/>
      <c r="OTA137" s="409"/>
      <c r="OTB137" s="409"/>
      <c r="OTC137" s="409"/>
      <c r="OTD137" s="409"/>
      <c r="OTE137" s="409"/>
      <c r="OTF137" s="409"/>
      <c r="OTG137" s="409"/>
      <c r="OTH137" s="409"/>
      <c r="OTI137" s="409"/>
      <c r="OTJ137" s="409"/>
      <c r="OTK137" s="409"/>
      <c r="OTL137" s="409"/>
      <c r="OTM137" s="409"/>
      <c r="OTN137" s="409"/>
      <c r="OTO137" s="409"/>
      <c r="OTP137" s="409"/>
      <c r="OTQ137" s="409"/>
      <c r="OTR137" s="409"/>
      <c r="OTS137" s="409"/>
      <c r="OTT137" s="409"/>
      <c r="OTU137" s="409"/>
      <c r="OTV137" s="409"/>
      <c r="OTW137" s="409"/>
      <c r="OTX137" s="409"/>
      <c r="OTY137" s="409"/>
      <c r="OTZ137" s="409"/>
      <c r="OUA137" s="409"/>
      <c r="OUB137" s="409"/>
      <c r="OUC137" s="409"/>
      <c r="OUD137" s="409"/>
      <c r="OUE137" s="409"/>
      <c r="OUF137" s="409"/>
      <c r="OUG137" s="409"/>
      <c r="OUH137" s="409"/>
      <c r="OUI137" s="409"/>
      <c r="OUJ137" s="409"/>
      <c r="OUK137" s="409"/>
      <c r="OUL137" s="409"/>
      <c r="OUM137" s="409"/>
      <c r="OUN137" s="409"/>
      <c r="OUO137" s="409"/>
      <c r="OUP137" s="409"/>
      <c r="OUQ137" s="409"/>
      <c r="OUR137" s="409"/>
      <c r="OUS137" s="409"/>
      <c r="OUT137" s="409"/>
      <c r="OUU137" s="409"/>
      <c r="OUV137" s="409"/>
      <c r="OUW137" s="409"/>
      <c r="OUX137" s="409"/>
      <c r="OUY137" s="409"/>
      <c r="OUZ137" s="409"/>
      <c r="OVA137" s="409"/>
      <c r="OVB137" s="409"/>
      <c r="OVC137" s="409"/>
      <c r="OVD137" s="409"/>
      <c r="OVE137" s="409"/>
      <c r="OVF137" s="409"/>
      <c r="OVG137" s="409"/>
      <c r="OVH137" s="409"/>
      <c r="OVI137" s="409"/>
      <c r="OVJ137" s="409"/>
      <c r="OVK137" s="409"/>
      <c r="OVL137" s="409"/>
      <c r="OVM137" s="409"/>
      <c r="OVN137" s="409"/>
      <c r="OVO137" s="409"/>
      <c r="OVP137" s="409"/>
      <c r="OVQ137" s="409"/>
      <c r="OVR137" s="409"/>
      <c r="OVS137" s="409"/>
      <c r="OVT137" s="409"/>
      <c r="OVU137" s="409"/>
      <c r="OVV137" s="409"/>
      <c r="OVW137" s="409"/>
      <c r="OVX137" s="409"/>
      <c r="OVY137" s="409"/>
      <c r="OVZ137" s="409"/>
      <c r="OWA137" s="409"/>
      <c r="OWB137" s="409"/>
      <c r="OWC137" s="409"/>
      <c r="OWD137" s="409"/>
      <c r="OWE137" s="409"/>
      <c r="OWF137" s="409"/>
      <c r="OWG137" s="409"/>
      <c r="OWH137" s="409"/>
      <c r="OWI137" s="409"/>
      <c r="OWJ137" s="409"/>
      <c r="OWK137" s="409"/>
      <c r="OWL137" s="409"/>
      <c r="OWM137" s="409"/>
      <c r="OWN137" s="409"/>
      <c r="OWO137" s="409"/>
      <c r="OWP137" s="409"/>
      <c r="OWQ137" s="409"/>
      <c r="OWR137" s="409"/>
      <c r="OWS137" s="409"/>
      <c r="OWT137" s="409"/>
      <c r="OWU137" s="409"/>
      <c r="OWV137" s="409"/>
      <c r="OWW137" s="409"/>
      <c r="OWX137" s="409"/>
      <c r="OWY137" s="409"/>
      <c r="OWZ137" s="409"/>
      <c r="OXA137" s="409"/>
      <c r="OXB137" s="409"/>
      <c r="OXC137" s="409"/>
      <c r="OXD137" s="409"/>
      <c r="OXE137" s="409"/>
      <c r="OXF137" s="409"/>
      <c r="OXG137" s="409"/>
      <c r="OXH137" s="409"/>
      <c r="OXI137" s="409"/>
      <c r="OXJ137" s="409"/>
      <c r="OXK137" s="409"/>
      <c r="OXL137" s="409"/>
      <c r="OXM137" s="409"/>
      <c r="OXN137" s="409"/>
      <c r="OXO137" s="409"/>
      <c r="OXP137" s="409"/>
      <c r="OXQ137" s="409"/>
      <c r="OXR137" s="409"/>
      <c r="OXS137" s="409"/>
      <c r="OXT137" s="409"/>
      <c r="OXU137" s="409"/>
      <c r="OXV137" s="409"/>
      <c r="OXW137" s="409"/>
      <c r="OXX137" s="409"/>
      <c r="OXY137" s="409"/>
      <c r="OXZ137" s="409"/>
      <c r="OYA137" s="409"/>
      <c r="OYB137" s="409"/>
      <c r="OYC137" s="409"/>
      <c r="OYD137" s="409"/>
      <c r="OYE137" s="409"/>
      <c r="OYF137" s="409"/>
      <c r="OYG137" s="409"/>
      <c r="OYH137" s="409"/>
      <c r="OYI137" s="409"/>
      <c r="OYJ137" s="409"/>
      <c r="OYK137" s="409"/>
      <c r="OYL137" s="409"/>
      <c r="OYM137" s="409"/>
      <c r="OYN137" s="409"/>
      <c r="OYO137" s="409"/>
      <c r="OYP137" s="409"/>
      <c r="OYQ137" s="409"/>
      <c r="OYR137" s="409"/>
      <c r="OYS137" s="409"/>
      <c r="OYT137" s="409"/>
      <c r="OYU137" s="409"/>
      <c r="OYV137" s="409"/>
      <c r="OYW137" s="409"/>
      <c r="OYX137" s="409"/>
      <c r="OYY137" s="409"/>
      <c r="OYZ137" s="409"/>
      <c r="OZA137" s="409"/>
      <c r="OZB137" s="409"/>
      <c r="OZC137" s="409"/>
      <c r="OZD137" s="409"/>
      <c r="OZE137" s="409"/>
      <c r="OZF137" s="409"/>
      <c r="OZG137" s="409"/>
      <c r="OZH137" s="409"/>
      <c r="OZI137" s="409"/>
      <c r="OZJ137" s="409"/>
      <c r="OZK137" s="409"/>
      <c r="OZL137" s="409"/>
      <c r="OZM137" s="409"/>
      <c r="OZN137" s="409"/>
      <c r="OZO137" s="409"/>
      <c r="OZP137" s="409"/>
      <c r="OZQ137" s="409"/>
      <c r="OZR137" s="409"/>
      <c r="OZS137" s="409"/>
      <c r="OZT137" s="409"/>
      <c r="OZU137" s="409"/>
      <c r="OZV137" s="409"/>
      <c r="OZW137" s="409"/>
      <c r="OZX137" s="409"/>
      <c r="OZY137" s="409"/>
      <c r="OZZ137" s="409"/>
      <c r="PAA137" s="409"/>
      <c r="PAB137" s="409"/>
      <c r="PAC137" s="409"/>
      <c r="PAD137" s="409"/>
      <c r="PAE137" s="409"/>
      <c r="PAF137" s="409"/>
      <c r="PAG137" s="409"/>
      <c r="PAH137" s="409"/>
      <c r="PAI137" s="409"/>
      <c r="PAJ137" s="409"/>
      <c r="PAK137" s="409"/>
      <c r="PAL137" s="409"/>
      <c r="PAM137" s="409"/>
      <c r="PAN137" s="409"/>
      <c r="PAO137" s="409"/>
      <c r="PAP137" s="409"/>
      <c r="PAQ137" s="409"/>
      <c r="PAR137" s="409"/>
      <c r="PAS137" s="409"/>
      <c r="PAT137" s="409"/>
      <c r="PAU137" s="409"/>
      <c r="PAV137" s="409"/>
      <c r="PAW137" s="409"/>
      <c r="PAX137" s="409"/>
      <c r="PAY137" s="409"/>
      <c r="PAZ137" s="409"/>
      <c r="PBA137" s="409"/>
      <c r="PBB137" s="409"/>
      <c r="PBC137" s="409"/>
      <c r="PBD137" s="409"/>
      <c r="PBE137" s="409"/>
      <c r="PBF137" s="409"/>
      <c r="PBG137" s="409"/>
      <c r="PBH137" s="409"/>
      <c r="PBI137" s="409"/>
      <c r="PBJ137" s="409"/>
      <c r="PBK137" s="409"/>
      <c r="PBL137" s="409"/>
      <c r="PBM137" s="409"/>
      <c r="PBN137" s="409"/>
      <c r="PBO137" s="409"/>
      <c r="PBP137" s="409"/>
      <c r="PBQ137" s="409"/>
      <c r="PBR137" s="409"/>
      <c r="PBS137" s="409"/>
      <c r="PBT137" s="409"/>
      <c r="PBU137" s="409"/>
      <c r="PBV137" s="409"/>
      <c r="PBW137" s="409"/>
      <c r="PBX137" s="409"/>
      <c r="PBY137" s="409"/>
      <c r="PBZ137" s="409"/>
      <c r="PCA137" s="409"/>
      <c r="PCB137" s="409"/>
      <c r="PCC137" s="409"/>
      <c r="PCD137" s="409"/>
      <c r="PCE137" s="409"/>
      <c r="PCF137" s="409"/>
      <c r="PCG137" s="409"/>
      <c r="PCH137" s="409"/>
      <c r="PCI137" s="409"/>
      <c r="PCJ137" s="409"/>
      <c r="PCK137" s="409"/>
      <c r="PCL137" s="409"/>
      <c r="PCM137" s="409"/>
      <c r="PCN137" s="409"/>
      <c r="PCO137" s="409"/>
      <c r="PCP137" s="409"/>
      <c r="PCQ137" s="409"/>
      <c r="PCR137" s="409"/>
      <c r="PCS137" s="409"/>
      <c r="PCT137" s="409"/>
      <c r="PCU137" s="409"/>
      <c r="PCV137" s="409"/>
      <c r="PCW137" s="409"/>
      <c r="PCX137" s="409"/>
      <c r="PCY137" s="409"/>
      <c r="PCZ137" s="409"/>
      <c r="PDA137" s="409"/>
      <c r="PDB137" s="409"/>
      <c r="PDC137" s="409"/>
      <c r="PDD137" s="409"/>
      <c r="PDE137" s="409"/>
      <c r="PDF137" s="409"/>
      <c r="PDG137" s="409"/>
      <c r="PDH137" s="409"/>
      <c r="PDI137" s="409"/>
      <c r="PDJ137" s="409"/>
      <c r="PDK137" s="409"/>
      <c r="PDL137" s="409"/>
      <c r="PDM137" s="409"/>
      <c r="PDN137" s="409"/>
      <c r="PDO137" s="409"/>
      <c r="PDP137" s="409"/>
      <c r="PDQ137" s="409"/>
      <c r="PDR137" s="409"/>
      <c r="PDS137" s="409"/>
      <c r="PDT137" s="409"/>
      <c r="PDU137" s="409"/>
      <c r="PDV137" s="409"/>
      <c r="PDW137" s="409"/>
      <c r="PDX137" s="409"/>
      <c r="PDY137" s="409"/>
      <c r="PDZ137" s="409"/>
      <c r="PEA137" s="409"/>
      <c r="PEB137" s="409"/>
      <c r="PEC137" s="409"/>
      <c r="PED137" s="409"/>
      <c r="PEE137" s="409"/>
      <c r="PEF137" s="409"/>
      <c r="PEG137" s="409"/>
      <c r="PEH137" s="409"/>
      <c r="PEI137" s="409"/>
      <c r="PEJ137" s="409"/>
      <c r="PEK137" s="409"/>
      <c r="PEL137" s="409"/>
      <c r="PEM137" s="409"/>
      <c r="PEN137" s="409"/>
      <c r="PEO137" s="409"/>
      <c r="PEP137" s="409"/>
      <c r="PEQ137" s="409"/>
      <c r="PER137" s="409"/>
      <c r="PES137" s="409"/>
      <c r="PET137" s="409"/>
      <c r="PEU137" s="409"/>
      <c r="PEV137" s="409"/>
      <c r="PEW137" s="409"/>
      <c r="PEX137" s="409"/>
      <c r="PEY137" s="409"/>
      <c r="PEZ137" s="409"/>
      <c r="PFA137" s="409"/>
      <c r="PFB137" s="409"/>
      <c r="PFC137" s="409"/>
      <c r="PFD137" s="409"/>
      <c r="PFE137" s="409"/>
      <c r="PFF137" s="409"/>
      <c r="PFG137" s="409"/>
      <c r="PFH137" s="409"/>
      <c r="PFI137" s="409"/>
      <c r="PFJ137" s="409"/>
      <c r="PFK137" s="409"/>
      <c r="PFL137" s="409"/>
      <c r="PFM137" s="409"/>
      <c r="PFN137" s="409"/>
      <c r="PFO137" s="409"/>
      <c r="PFP137" s="409"/>
      <c r="PFQ137" s="409"/>
      <c r="PFR137" s="409"/>
      <c r="PFS137" s="409"/>
      <c r="PFT137" s="409"/>
      <c r="PFU137" s="409"/>
      <c r="PFV137" s="409"/>
      <c r="PFW137" s="409"/>
      <c r="PFX137" s="409"/>
      <c r="PFY137" s="409"/>
      <c r="PFZ137" s="409"/>
      <c r="PGA137" s="409"/>
      <c r="PGB137" s="409"/>
      <c r="PGC137" s="409"/>
      <c r="PGD137" s="409"/>
      <c r="PGE137" s="409"/>
      <c r="PGF137" s="409"/>
      <c r="PGG137" s="409"/>
      <c r="PGH137" s="409"/>
      <c r="PGI137" s="409"/>
      <c r="PGJ137" s="409"/>
      <c r="PGK137" s="409"/>
      <c r="PGL137" s="409"/>
      <c r="PGM137" s="409"/>
      <c r="PGN137" s="409"/>
      <c r="PGO137" s="409"/>
      <c r="PGP137" s="409"/>
      <c r="PGQ137" s="409"/>
      <c r="PGR137" s="409"/>
      <c r="PGS137" s="409"/>
      <c r="PGT137" s="409"/>
      <c r="PGU137" s="409"/>
      <c r="PGV137" s="409"/>
      <c r="PGW137" s="409"/>
      <c r="PGX137" s="409"/>
      <c r="PGY137" s="409"/>
      <c r="PGZ137" s="409"/>
      <c r="PHA137" s="409"/>
      <c r="PHB137" s="409"/>
      <c r="PHC137" s="409"/>
      <c r="PHD137" s="409"/>
      <c r="PHE137" s="409"/>
      <c r="PHF137" s="409"/>
      <c r="PHG137" s="409"/>
      <c r="PHH137" s="409"/>
      <c r="PHI137" s="409"/>
      <c r="PHJ137" s="409"/>
      <c r="PHK137" s="409"/>
      <c r="PHL137" s="409"/>
      <c r="PHM137" s="409"/>
      <c r="PHN137" s="409"/>
      <c r="PHO137" s="409"/>
      <c r="PHP137" s="409"/>
      <c r="PHQ137" s="409"/>
      <c r="PHR137" s="409"/>
      <c r="PHS137" s="409"/>
      <c r="PHT137" s="409"/>
      <c r="PHU137" s="409"/>
      <c r="PHV137" s="409"/>
      <c r="PHW137" s="409"/>
      <c r="PHX137" s="409"/>
      <c r="PHY137" s="409"/>
      <c r="PHZ137" s="409"/>
      <c r="PIA137" s="409"/>
      <c r="PIB137" s="409"/>
      <c r="PIC137" s="409"/>
      <c r="PID137" s="409"/>
      <c r="PIE137" s="409"/>
      <c r="PIF137" s="409"/>
      <c r="PIG137" s="409"/>
      <c r="PIH137" s="409"/>
      <c r="PII137" s="409"/>
      <c r="PIJ137" s="409"/>
      <c r="PIK137" s="409"/>
      <c r="PIL137" s="409"/>
      <c r="PIM137" s="409"/>
      <c r="PIN137" s="409"/>
      <c r="PIO137" s="409"/>
      <c r="PIP137" s="409"/>
      <c r="PIQ137" s="409"/>
      <c r="PIR137" s="409"/>
      <c r="PIS137" s="409"/>
      <c r="PIT137" s="409"/>
      <c r="PIU137" s="409"/>
      <c r="PIV137" s="409"/>
      <c r="PIW137" s="409"/>
      <c r="PIX137" s="409"/>
      <c r="PIY137" s="409"/>
      <c r="PIZ137" s="409"/>
      <c r="PJA137" s="409"/>
      <c r="PJB137" s="409"/>
      <c r="PJC137" s="409"/>
      <c r="PJD137" s="409"/>
      <c r="PJE137" s="409"/>
      <c r="PJF137" s="409"/>
      <c r="PJG137" s="409"/>
      <c r="PJH137" s="409"/>
      <c r="PJI137" s="409"/>
      <c r="PJJ137" s="409"/>
      <c r="PJK137" s="409"/>
      <c r="PJL137" s="409"/>
      <c r="PJM137" s="409"/>
      <c r="PJN137" s="409"/>
      <c r="PJO137" s="409"/>
      <c r="PJP137" s="409"/>
      <c r="PJQ137" s="409"/>
      <c r="PJR137" s="409"/>
      <c r="PJS137" s="409"/>
      <c r="PJT137" s="409"/>
      <c r="PJU137" s="409"/>
      <c r="PJV137" s="409"/>
      <c r="PJW137" s="409"/>
      <c r="PJX137" s="409"/>
      <c r="PJY137" s="409"/>
      <c r="PJZ137" s="409"/>
      <c r="PKA137" s="409"/>
      <c r="PKB137" s="409"/>
      <c r="PKC137" s="409"/>
      <c r="PKD137" s="409"/>
      <c r="PKE137" s="409"/>
      <c r="PKF137" s="409"/>
      <c r="PKG137" s="409"/>
      <c r="PKH137" s="409"/>
      <c r="PKI137" s="409"/>
      <c r="PKJ137" s="409"/>
      <c r="PKK137" s="409"/>
      <c r="PKL137" s="409"/>
      <c r="PKM137" s="409"/>
      <c r="PKN137" s="409"/>
      <c r="PKO137" s="409"/>
      <c r="PKP137" s="409"/>
      <c r="PKQ137" s="409"/>
      <c r="PKR137" s="409"/>
      <c r="PKS137" s="409"/>
      <c r="PKT137" s="409"/>
      <c r="PKU137" s="409"/>
      <c r="PKV137" s="409"/>
      <c r="PKW137" s="409"/>
      <c r="PKX137" s="409"/>
      <c r="PKY137" s="409"/>
      <c r="PKZ137" s="409"/>
      <c r="PLA137" s="409"/>
      <c r="PLB137" s="409"/>
      <c r="PLC137" s="409"/>
      <c r="PLD137" s="409"/>
      <c r="PLE137" s="409"/>
      <c r="PLF137" s="409"/>
      <c r="PLG137" s="409"/>
      <c r="PLH137" s="409"/>
      <c r="PLI137" s="409"/>
      <c r="PLJ137" s="409"/>
      <c r="PLK137" s="409"/>
      <c r="PLL137" s="409"/>
      <c r="PLM137" s="409"/>
      <c r="PLN137" s="409"/>
      <c r="PLO137" s="409"/>
      <c r="PLP137" s="409"/>
      <c r="PLQ137" s="409"/>
      <c r="PLR137" s="409"/>
      <c r="PLS137" s="409"/>
      <c r="PLT137" s="409"/>
      <c r="PLU137" s="409"/>
      <c r="PLV137" s="409"/>
      <c r="PLW137" s="409"/>
      <c r="PLX137" s="409"/>
      <c r="PLY137" s="409"/>
      <c r="PLZ137" s="409"/>
      <c r="PMA137" s="409"/>
      <c r="PMB137" s="409"/>
      <c r="PMC137" s="409"/>
      <c r="PMD137" s="409"/>
      <c r="PME137" s="409"/>
      <c r="PMF137" s="409"/>
      <c r="PMG137" s="409"/>
      <c r="PMH137" s="409"/>
      <c r="PMI137" s="409"/>
      <c r="PMJ137" s="409"/>
      <c r="PMK137" s="409"/>
      <c r="PML137" s="409"/>
      <c r="PMM137" s="409"/>
      <c r="PMN137" s="409"/>
      <c r="PMO137" s="409"/>
      <c r="PMP137" s="409"/>
      <c r="PMQ137" s="409"/>
      <c r="PMR137" s="409"/>
      <c r="PMS137" s="409"/>
      <c r="PMT137" s="409"/>
      <c r="PMU137" s="409"/>
      <c r="PMV137" s="409"/>
      <c r="PMW137" s="409"/>
      <c r="PMX137" s="409"/>
      <c r="PMY137" s="409"/>
      <c r="PMZ137" s="409"/>
      <c r="PNA137" s="409"/>
      <c r="PNB137" s="409"/>
      <c r="PNC137" s="409"/>
      <c r="PND137" s="409"/>
      <c r="PNE137" s="409"/>
      <c r="PNF137" s="409"/>
      <c r="PNG137" s="409"/>
      <c r="PNH137" s="409"/>
      <c r="PNI137" s="409"/>
      <c r="PNJ137" s="409"/>
      <c r="PNK137" s="409"/>
      <c r="PNL137" s="409"/>
      <c r="PNM137" s="409"/>
      <c r="PNN137" s="409"/>
      <c r="PNO137" s="409"/>
      <c r="PNP137" s="409"/>
      <c r="PNQ137" s="409"/>
      <c r="PNR137" s="409"/>
      <c r="PNS137" s="409"/>
      <c r="PNT137" s="409"/>
      <c r="PNU137" s="409"/>
      <c r="PNV137" s="409"/>
      <c r="PNW137" s="409"/>
      <c r="PNX137" s="409"/>
      <c r="PNY137" s="409"/>
      <c r="PNZ137" s="409"/>
      <c r="POA137" s="409"/>
      <c r="POB137" s="409"/>
      <c r="POC137" s="409"/>
      <c r="POD137" s="409"/>
      <c r="POE137" s="409"/>
      <c r="POF137" s="409"/>
      <c r="POG137" s="409"/>
      <c r="POH137" s="409"/>
      <c r="POI137" s="409"/>
      <c r="POJ137" s="409"/>
      <c r="POK137" s="409"/>
      <c r="POL137" s="409"/>
      <c r="POM137" s="409"/>
      <c r="PON137" s="409"/>
      <c r="POO137" s="409"/>
      <c r="POP137" s="409"/>
      <c r="POQ137" s="409"/>
      <c r="POR137" s="409"/>
      <c r="POS137" s="409"/>
      <c r="POT137" s="409"/>
      <c r="POU137" s="409"/>
      <c r="POV137" s="409"/>
      <c r="POW137" s="409"/>
      <c r="POX137" s="409"/>
      <c r="POY137" s="409"/>
      <c r="POZ137" s="409"/>
      <c r="PPA137" s="409"/>
      <c r="PPB137" s="409"/>
      <c r="PPC137" s="409"/>
      <c r="PPD137" s="409"/>
      <c r="PPE137" s="409"/>
      <c r="PPF137" s="409"/>
      <c r="PPG137" s="409"/>
      <c r="PPH137" s="409"/>
      <c r="PPI137" s="409"/>
      <c r="PPJ137" s="409"/>
      <c r="PPK137" s="409"/>
      <c r="PPL137" s="409"/>
      <c r="PPM137" s="409"/>
      <c r="PPN137" s="409"/>
      <c r="PPO137" s="409"/>
      <c r="PPP137" s="409"/>
      <c r="PPQ137" s="409"/>
      <c r="PPR137" s="409"/>
      <c r="PPS137" s="409"/>
      <c r="PPT137" s="409"/>
      <c r="PPU137" s="409"/>
      <c r="PPV137" s="409"/>
      <c r="PPW137" s="409"/>
      <c r="PPX137" s="409"/>
      <c r="PPY137" s="409"/>
      <c r="PPZ137" s="409"/>
      <c r="PQA137" s="409"/>
      <c r="PQB137" s="409"/>
      <c r="PQC137" s="409"/>
      <c r="PQD137" s="409"/>
      <c r="PQE137" s="409"/>
      <c r="PQF137" s="409"/>
      <c r="PQG137" s="409"/>
      <c r="PQH137" s="409"/>
      <c r="PQI137" s="409"/>
      <c r="PQJ137" s="409"/>
      <c r="PQK137" s="409"/>
      <c r="PQL137" s="409"/>
      <c r="PQM137" s="409"/>
      <c r="PQN137" s="409"/>
      <c r="PQO137" s="409"/>
      <c r="PQP137" s="409"/>
      <c r="PQQ137" s="409"/>
      <c r="PQR137" s="409"/>
      <c r="PQS137" s="409"/>
      <c r="PQT137" s="409"/>
      <c r="PQU137" s="409"/>
      <c r="PQV137" s="409"/>
      <c r="PQW137" s="409"/>
      <c r="PQX137" s="409"/>
      <c r="PQY137" s="409"/>
      <c r="PQZ137" s="409"/>
      <c r="PRA137" s="409"/>
      <c r="PRB137" s="409"/>
      <c r="PRC137" s="409"/>
      <c r="PRD137" s="409"/>
      <c r="PRE137" s="409"/>
      <c r="PRF137" s="409"/>
      <c r="PRG137" s="409"/>
      <c r="PRH137" s="409"/>
      <c r="PRI137" s="409"/>
      <c r="PRJ137" s="409"/>
      <c r="PRK137" s="409"/>
      <c r="PRL137" s="409"/>
      <c r="PRM137" s="409"/>
      <c r="PRN137" s="409"/>
      <c r="PRO137" s="409"/>
      <c r="PRP137" s="409"/>
      <c r="PRQ137" s="409"/>
      <c r="PRR137" s="409"/>
      <c r="PRS137" s="409"/>
      <c r="PRT137" s="409"/>
      <c r="PRU137" s="409"/>
      <c r="PRV137" s="409"/>
      <c r="PRW137" s="409"/>
      <c r="PRX137" s="409"/>
      <c r="PRY137" s="409"/>
      <c r="PRZ137" s="409"/>
      <c r="PSA137" s="409"/>
      <c r="PSB137" s="409"/>
      <c r="PSC137" s="409"/>
      <c r="PSD137" s="409"/>
      <c r="PSE137" s="409"/>
      <c r="PSF137" s="409"/>
      <c r="PSG137" s="409"/>
      <c r="PSH137" s="409"/>
      <c r="PSI137" s="409"/>
      <c r="PSJ137" s="409"/>
      <c r="PSK137" s="409"/>
      <c r="PSL137" s="409"/>
      <c r="PSM137" s="409"/>
      <c r="PSN137" s="409"/>
      <c r="PSO137" s="409"/>
      <c r="PSP137" s="409"/>
      <c r="PSQ137" s="409"/>
      <c r="PSR137" s="409"/>
      <c r="PSS137" s="409"/>
      <c r="PST137" s="409"/>
      <c r="PSU137" s="409"/>
      <c r="PSV137" s="409"/>
      <c r="PSW137" s="409"/>
      <c r="PSX137" s="409"/>
      <c r="PSY137" s="409"/>
      <c r="PSZ137" s="409"/>
      <c r="PTA137" s="409"/>
      <c r="PTB137" s="409"/>
      <c r="PTC137" s="409"/>
      <c r="PTD137" s="409"/>
      <c r="PTE137" s="409"/>
      <c r="PTF137" s="409"/>
      <c r="PTG137" s="409"/>
      <c r="PTH137" s="409"/>
      <c r="PTI137" s="409"/>
      <c r="PTJ137" s="409"/>
      <c r="PTK137" s="409"/>
      <c r="PTL137" s="409"/>
      <c r="PTM137" s="409"/>
      <c r="PTN137" s="409"/>
      <c r="PTO137" s="409"/>
      <c r="PTP137" s="409"/>
      <c r="PTQ137" s="409"/>
      <c r="PTR137" s="409"/>
      <c r="PTS137" s="409"/>
      <c r="PTT137" s="409"/>
      <c r="PTU137" s="409"/>
      <c r="PTV137" s="409"/>
      <c r="PTW137" s="409"/>
      <c r="PTX137" s="409"/>
      <c r="PTY137" s="409"/>
      <c r="PTZ137" s="409"/>
      <c r="PUA137" s="409"/>
      <c r="PUB137" s="409"/>
      <c r="PUC137" s="409"/>
      <c r="PUD137" s="409"/>
      <c r="PUE137" s="409"/>
      <c r="PUF137" s="409"/>
      <c r="PUG137" s="409"/>
      <c r="PUH137" s="409"/>
      <c r="PUI137" s="409"/>
      <c r="PUJ137" s="409"/>
      <c r="PUK137" s="409"/>
      <c r="PUL137" s="409"/>
      <c r="PUM137" s="409"/>
      <c r="PUN137" s="409"/>
      <c r="PUO137" s="409"/>
      <c r="PUP137" s="409"/>
      <c r="PUQ137" s="409"/>
      <c r="PUR137" s="409"/>
      <c r="PUS137" s="409"/>
      <c r="PUT137" s="409"/>
      <c r="PUU137" s="409"/>
      <c r="PUV137" s="409"/>
      <c r="PUW137" s="409"/>
      <c r="PUX137" s="409"/>
      <c r="PUY137" s="409"/>
      <c r="PUZ137" s="409"/>
      <c r="PVA137" s="409"/>
      <c r="PVB137" s="409"/>
      <c r="PVC137" s="409"/>
      <c r="PVD137" s="409"/>
      <c r="PVE137" s="409"/>
      <c r="PVF137" s="409"/>
      <c r="PVG137" s="409"/>
      <c r="PVH137" s="409"/>
      <c r="PVI137" s="409"/>
      <c r="PVJ137" s="409"/>
      <c r="PVK137" s="409"/>
      <c r="PVL137" s="409"/>
      <c r="PVM137" s="409"/>
      <c r="PVN137" s="409"/>
      <c r="PVO137" s="409"/>
      <c r="PVP137" s="409"/>
      <c r="PVQ137" s="409"/>
      <c r="PVR137" s="409"/>
      <c r="PVS137" s="409"/>
      <c r="PVT137" s="409"/>
      <c r="PVU137" s="409"/>
      <c r="PVV137" s="409"/>
      <c r="PVW137" s="409"/>
      <c r="PVX137" s="409"/>
      <c r="PVY137" s="409"/>
      <c r="PVZ137" s="409"/>
      <c r="PWA137" s="409"/>
      <c r="PWB137" s="409"/>
      <c r="PWC137" s="409"/>
      <c r="PWD137" s="409"/>
      <c r="PWE137" s="409"/>
      <c r="PWF137" s="409"/>
      <c r="PWG137" s="409"/>
      <c r="PWH137" s="409"/>
      <c r="PWI137" s="409"/>
      <c r="PWJ137" s="409"/>
      <c r="PWK137" s="409"/>
      <c r="PWL137" s="409"/>
      <c r="PWM137" s="409"/>
      <c r="PWN137" s="409"/>
      <c r="PWO137" s="409"/>
      <c r="PWP137" s="409"/>
      <c r="PWQ137" s="409"/>
      <c r="PWR137" s="409"/>
      <c r="PWS137" s="409"/>
      <c r="PWT137" s="409"/>
      <c r="PWU137" s="409"/>
      <c r="PWV137" s="409"/>
      <c r="PWW137" s="409"/>
      <c r="PWX137" s="409"/>
      <c r="PWY137" s="409"/>
      <c r="PWZ137" s="409"/>
      <c r="PXA137" s="409"/>
      <c r="PXB137" s="409"/>
      <c r="PXC137" s="409"/>
      <c r="PXD137" s="409"/>
      <c r="PXE137" s="409"/>
      <c r="PXF137" s="409"/>
      <c r="PXG137" s="409"/>
      <c r="PXH137" s="409"/>
      <c r="PXI137" s="409"/>
      <c r="PXJ137" s="409"/>
      <c r="PXK137" s="409"/>
      <c r="PXL137" s="409"/>
      <c r="PXM137" s="409"/>
      <c r="PXN137" s="409"/>
      <c r="PXO137" s="409"/>
      <c r="PXP137" s="409"/>
      <c r="PXQ137" s="409"/>
      <c r="PXR137" s="409"/>
      <c r="PXS137" s="409"/>
      <c r="PXT137" s="409"/>
      <c r="PXU137" s="409"/>
      <c r="PXV137" s="409"/>
      <c r="PXW137" s="409"/>
      <c r="PXX137" s="409"/>
      <c r="PXY137" s="409"/>
      <c r="PXZ137" s="409"/>
      <c r="PYA137" s="409"/>
      <c r="PYB137" s="409"/>
      <c r="PYC137" s="409"/>
      <c r="PYD137" s="409"/>
      <c r="PYE137" s="409"/>
      <c r="PYF137" s="409"/>
      <c r="PYG137" s="409"/>
      <c r="PYH137" s="409"/>
      <c r="PYI137" s="409"/>
      <c r="PYJ137" s="409"/>
      <c r="PYK137" s="409"/>
      <c r="PYL137" s="409"/>
      <c r="PYM137" s="409"/>
      <c r="PYN137" s="409"/>
      <c r="PYO137" s="409"/>
      <c r="PYP137" s="409"/>
      <c r="PYQ137" s="409"/>
      <c r="PYR137" s="409"/>
      <c r="PYS137" s="409"/>
      <c r="PYT137" s="409"/>
      <c r="PYU137" s="409"/>
      <c r="PYV137" s="409"/>
      <c r="PYW137" s="409"/>
      <c r="PYX137" s="409"/>
      <c r="PYY137" s="409"/>
      <c r="PYZ137" s="409"/>
      <c r="PZA137" s="409"/>
      <c r="PZB137" s="409"/>
      <c r="PZC137" s="409"/>
      <c r="PZD137" s="409"/>
      <c r="PZE137" s="409"/>
      <c r="PZF137" s="409"/>
      <c r="PZG137" s="409"/>
      <c r="PZH137" s="409"/>
      <c r="PZI137" s="409"/>
      <c r="PZJ137" s="409"/>
      <c r="PZK137" s="409"/>
      <c r="PZL137" s="409"/>
      <c r="PZM137" s="409"/>
      <c r="PZN137" s="409"/>
      <c r="PZO137" s="409"/>
      <c r="PZP137" s="409"/>
      <c r="PZQ137" s="409"/>
      <c r="PZR137" s="409"/>
      <c r="PZS137" s="409"/>
      <c r="PZT137" s="409"/>
      <c r="PZU137" s="409"/>
      <c r="PZV137" s="409"/>
      <c r="PZW137" s="409"/>
      <c r="PZX137" s="409"/>
      <c r="PZY137" s="409"/>
      <c r="PZZ137" s="409"/>
      <c r="QAA137" s="409"/>
      <c r="QAB137" s="409"/>
      <c r="QAC137" s="409"/>
      <c r="QAD137" s="409"/>
      <c r="QAE137" s="409"/>
      <c r="QAF137" s="409"/>
      <c r="QAG137" s="409"/>
      <c r="QAH137" s="409"/>
      <c r="QAI137" s="409"/>
      <c r="QAJ137" s="409"/>
      <c r="QAK137" s="409"/>
      <c r="QAL137" s="409"/>
      <c r="QAM137" s="409"/>
      <c r="QAN137" s="409"/>
      <c r="QAO137" s="409"/>
      <c r="QAP137" s="409"/>
      <c r="QAQ137" s="409"/>
      <c r="QAR137" s="409"/>
      <c r="QAS137" s="409"/>
      <c r="QAT137" s="409"/>
      <c r="QAU137" s="409"/>
      <c r="QAV137" s="409"/>
      <c r="QAW137" s="409"/>
      <c r="QAX137" s="409"/>
      <c r="QAY137" s="409"/>
      <c r="QAZ137" s="409"/>
      <c r="QBA137" s="409"/>
      <c r="QBB137" s="409"/>
      <c r="QBC137" s="409"/>
      <c r="QBD137" s="409"/>
      <c r="QBE137" s="409"/>
      <c r="QBF137" s="409"/>
      <c r="QBG137" s="409"/>
      <c r="QBH137" s="409"/>
      <c r="QBI137" s="409"/>
      <c r="QBJ137" s="409"/>
      <c r="QBK137" s="409"/>
      <c r="QBL137" s="409"/>
      <c r="QBM137" s="409"/>
      <c r="QBN137" s="409"/>
      <c r="QBO137" s="409"/>
      <c r="QBP137" s="409"/>
      <c r="QBQ137" s="409"/>
      <c r="QBR137" s="409"/>
      <c r="QBS137" s="409"/>
      <c r="QBT137" s="409"/>
      <c r="QBU137" s="409"/>
      <c r="QBV137" s="409"/>
      <c r="QBW137" s="409"/>
      <c r="QBX137" s="409"/>
      <c r="QBY137" s="409"/>
      <c r="QBZ137" s="409"/>
      <c r="QCA137" s="409"/>
      <c r="QCB137" s="409"/>
      <c r="QCC137" s="409"/>
      <c r="QCD137" s="409"/>
      <c r="QCE137" s="409"/>
      <c r="QCF137" s="409"/>
      <c r="QCG137" s="409"/>
      <c r="QCH137" s="409"/>
      <c r="QCI137" s="409"/>
      <c r="QCJ137" s="409"/>
      <c r="QCK137" s="409"/>
      <c r="QCL137" s="409"/>
      <c r="QCM137" s="409"/>
      <c r="QCN137" s="409"/>
      <c r="QCO137" s="409"/>
      <c r="QCP137" s="409"/>
      <c r="QCQ137" s="409"/>
      <c r="QCR137" s="409"/>
      <c r="QCS137" s="409"/>
      <c r="QCT137" s="409"/>
      <c r="QCU137" s="409"/>
      <c r="QCV137" s="409"/>
      <c r="QCW137" s="409"/>
      <c r="QCX137" s="409"/>
      <c r="QCY137" s="409"/>
      <c r="QCZ137" s="409"/>
      <c r="QDA137" s="409"/>
      <c r="QDB137" s="409"/>
      <c r="QDC137" s="409"/>
      <c r="QDD137" s="409"/>
      <c r="QDE137" s="409"/>
      <c r="QDF137" s="409"/>
      <c r="QDG137" s="409"/>
      <c r="QDH137" s="409"/>
      <c r="QDI137" s="409"/>
      <c r="QDJ137" s="409"/>
      <c r="QDK137" s="409"/>
      <c r="QDL137" s="409"/>
      <c r="QDM137" s="409"/>
      <c r="QDN137" s="409"/>
      <c r="QDO137" s="409"/>
      <c r="QDP137" s="409"/>
      <c r="QDQ137" s="409"/>
      <c r="QDR137" s="409"/>
      <c r="QDS137" s="409"/>
      <c r="QDT137" s="409"/>
      <c r="QDU137" s="409"/>
      <c r="QDV137" s="409"/>
      <c r="QDW137" s="409"/>
      <c r="QDX137" s="409"/>
      <c r="QDY137" s="409"/>
      <c r="QDZ137" s="409"/>
      <c r="QEA137" s="409"/>
      <c r="QEB137" s="409"/>
      <c r="QEC137" s="409"/>
      <c r="QED137" s="409"/>
      <c r="QEE137" s="409"/>
      <c r="QEF137" s="409"/>
      <c r="QEG137" s="409"/>
      <c r="QEH137" s="409"/>
      <c r="QEI137" s="409"/>
      <c r="QEJ137" s="409"/>
      <c r="QEK137" s="409"/>
      <c r="QEL137" s="409"/>
      <c r="QEM137" s="409"/>
      <c r="QEN137" s="409"/>
      <c r="QEO137" s="409"/>
      <c r="QEP137" s="409"/>
      <c r="QEQ137" s="409"/>
      <c r="QER137" s="409"/>
      <c r="QES137" s="409"/>
      <c r="QET137" s="409"/>
      <c r="QEU137" s="409"/>
      <c r="QEV137" s="409"/>
      <c r="QEW137" s="409"/>
      <c r="QEX137" s="409"/>
      <c r="QEY137" s="409"/>
      <c r="QEZ137" s="409"/>
      <c r="QFA137" s="409"/>
      <c r="QFB137" s="409"/>
      <c r="QFC137" s="409"/>
      <c r="QFD137" s="409"/>
      <c r="QFE137" s="409"/>
      <c r="QFF137" s="409"/>
      <c r="QFG137" s="409"/>
      <c r="QFH137" s="409"/>
      <c r="QFI137" s="409"/>
      <c r="QFJ137" s="409"/>
      <c r="QFK137" s="409"/>
      <c r="QFL137" s="409"/>
      <c r="QFM137" s="409"/>
      <c r="QFN137" s="409"/>
      <c r="QFO137" s="409"/>
      <c r="QFP137" s="409"/>
      <c r="QFQ137" s="409"/>
      <c r="QFR137" s="409"/>
      <c r="QFS137" s="409"/>
      <c r="QFT137" s="409"/>
      <c r="QFU137" s="409"/>
      <c r="QFV137" s="409"/>
      <c r="QFW137" s="409"/>
      <c r="QFX137" s="409"/>
      <c r="QFY137" s="409"/>
      <c r="QFZ137" s="409"/>
      <c r="QGA137" s="409"/>
      <c r="QGB137" s="409"/>
      <c r="QGC137" s="409"/>
      <c r="QGD137" s="409"/>
      <c r="QGE137" s="409"/>
      <c r="QGF137" s="409"/>
      <c r="QGG137" s="409"/>
      <c r="QGH137" s="409"/>
      <c r="QGI137" s="409"/>
      <c r="QGJ137" s="409"/>
      <c r="QGK137" s="409"/>
      <c r="QGL137" s="409"/>
      <c r="QGM137" s="409"/>
      <c r="QGN137" s="409"/>
      <c r="QGO137" s="409"/>
      <c r="QGP137" s="409"/>
      <c r="QGQ137" s="409"/>
      <c r="QGR137" s="409"/>
      <c r="QGS137" s="409"/>
      <c r="QGT137" s="409"/>
      <c r="QGU137" s="409"/>
      <c r="QGV137" s="409"/>
      <c r="QGW137" s="409"/>
      <c r="QGX137" s="409"/>
      <c r="QGY137" s="409"/>
      <c r="QGZ137" s="409"/>
      <c r="QHA137" s="409"/>
      <c r="QHB137" s="409"/>
      <c r="QHC137" s="409"/>
      <c r="QHD137" s="409"/>
      <c r="QHE137" s="409"/>
      <c r="QHF137" s="409"/>
      <c r="QHG137" s="409"/>
      <c r="QHH137" s="409"/>
      <c r="QHI137" s="409"/>
      <c r="QHJ137" s="409"/>
      <c r="QHK137" s="409"/>
      <c r="QHL137" s="409"/>
      <c r="QHM137" s="409"/>
      <c r="QHN137" s="409"/>
      <c r="QHO137" s="409"/>
      <c r="QHP137" s="409"/>
      <c r="QHQ137" s="409"/>
      <c r="QHR137" s="409"/>
      <c r="QHS137" s="409"/>
      <c r="QHT137" s="409"/>
      <c r="QHU137" s="409"/>
      <c r="QHV137" s="409"/>
      <c r="QHW137" s="409"/>
      <c r="QHX137" s="409"/>
      <c r="QHY137" s="409"/>
      <c r="QHZ137" s="409"/>
      <c r="QIA137" s="409"/>
      <c r="QIB137" s="409"/>
      <c r="QIC137" s="409"/>
      <c r="QID137" s="409"/>
      <c r="QIE137" s="409"/>
      <c r="QIF137" s="409"/>
      <c r="QIG137" s="409"/>
      <c r="QIH137" s="409"/>
      <c r="QII137" s="409"/>
      <c r="QIJ137" s="409"/>
      <c r="QIK137" s="409"/>
      <c r="QIL137" s="409"/>
      <c r="QIM137" s="409"/>
      <c r="QIN137" s="409"/>
      <c r="QIO137" s="409"/>
      <c r="QIP137" s="409"/>
      <c r="QIQ137" s="409"/>
      <c r="QIR137" s="409"/>
      <c r="QIS137" s="409"/>
      <c r="QIT137" s="409"/>
      <c r="QIU137" s="409"/>
      <c r="QIV137" s="409"/>
      <c r="QIW137" s="409"/>
      <c r="QIX137" s="409"/>
      <c r="QIY137" s="409"/>
      <c r="QIZ137" s="409"/>
      <c r="QJA137" s="409"/>
      <c r="QJB137" s="409"/>
      <c r="QJC137" s="409"/>
      <c r="QJD137" s="409"/>
      <c r="QJE137" s="409"/>
      <c r="QJF137" s="409"/>
      <c r="QJG137" s="409"/>
      <c r="QJH137" s="409"/>
      <c r="QJI137" s="409"/>
      <c r="QJJ137" s="409"/>
      <c r="QJK137" s="409"/>
      <c r="QJL137" s="409"/>
      <c r="QJM137" s="409"/>
      <c r="QJN137" s="409"/>
      <c r="QJO137" s="409"/>
      <c r="QJP137" s="409"/>
      <c r="QJQ137" s="409"/>
      <c r="QJR137" s="409"/>
      <c r="QJS137" s="409"/>
      <c r="QJT137" s="409"/>
      <c r="QJU137" s="409"/>
      <c r="QJV137" s="409"/>
      <c r="QJW137" s="409"/>
      <c r="QJX137" s="409"/>
      <c r="QJY137" s="409"/>
      <c r="QJZ137" s="409"/>
      <c r="QKA137" s="409"/>
      <c r="QKB137" s="409"/>
      <c r="QKC137" s="409"/>
      <c r="QKD137" s="409"/>
      <c r="QKE137" s="409"/>
      <c r="QKF137" s="409"/>
      <c r="QKG137" s="409"/>
      <c r="QKH137" s="409"/>
      <c r="QKI137" s="409"/>
      <c r="QKJ137" s="409"/>
      <c r="QKK137" s="409"/>
      <c r="QKL137" s="409"/>
      <c r="QKM137" s="409"/>
      <c r="QKN137" s="409"/>
      <c r="QKO137" s="409"/>
      <c r="QKP137" s="409"/>
      <c r="QKQ137" s="409"/>
      <c r="QKR137" s="409"/>
      <c r="QKS137" s="409"/>
      <c r="QKT137" s="409"/>
      <c r="QKU137" s="409"/>
      <c r="QKV137" s="409"/>
      <c r="QKW137" s="409"/>
      <c r="QKX137" s="409"/>
      <c r="QKY137" s="409"/>
      <c r="QKZ137" s="409"/>
      <c r="QLA137" s="409"/>
      <c r="QLB137" s="409"/>
      <c r="QLC137" s="409"/>
      <c r="QLD137" s="409"/>
      <c r="QLE137" s="409"/>
      <c r="QLF137" s="409"/>
      <c r="QLG137" s="409"/>
      <c r="QLH137" s="409"/>
      <c r="QLI137" s="409"/>
      <c r="QLJ137" s="409"/>
      <c r="QLK137" s="409"/>
      <c r="QLL137" s="409"/>
      <c r="QLM137" s="409"/>
      <c r="QLN137" s="409"/>
      <c r="QLO137" s="409"/>
      <c r="QLP137" s="409"/>
      <c r="QLQ137" s="409"/>
      <c r="QLR137" s="409"/>
      <c r="QLS137" s="409"/>
      <c r="QLT137" s="409"/>
      <c r="QLU137" s="409"/>
      <c r="QLV137" s="409"/>
      <c r="QLW137" s="409"/>
      <c r="QLX137" s="409"/>
      <c r="QLY137" s="409"/>
      <c r="QLZ137" s="409"/>
      <c r="QMA137" s="409"/>
      <c r="QMB137" s="409"/>
      <c r="QMC137" s="409"/>
      <c r="QMD137" s="409"/>
      <c r="QME137" s="409"/>
      <c r="QMF137" s="409"/>
      <c r="QMG137" s="409"/>
      <c r="QMH137" s="409"/>
      <c r="QMI137" s="409"/>
      <c r="QMJ137" s="409"/>
      <c r="QMK137" s="409"/>
      <c r="QML137" s="409"/>
      <c r="QMM137" s="409"/>
      <c r="QMN137" s="409"/>
      <c r="QMO137" s="409"/>
      <c r="QMP137" s="409"/>
      <c r="QMQ137" s="409"/>
      <c r="QMR137" s="409"/>
      <c r="QMS137" s="409"/>
      <c r="QMT137" s="409"/>
      <c r="QMU137" s="409"/>
      <c r="QMV137" s="409"/>
      <c r="QMW137" s="409"/>
      <c r="QMX137" s="409"/>
      <c r="QMY137" s="409"/>
      <c r="QMZ137" s="409"/>
      <c r="QNA137" s="409"/>
      <c r="QNB137" s="409"/>
      <c r="QNC137" s="409"/>
      <c r="QND137" s="409"/>
      <c r="QNE137" s="409"/>
      <c r="QNF137" s="409"/>
      <c r="QNG137" s="409"/>
      <c r="QNH137" s="409"/>
      <c r="QNI137" s="409"/>
      <c r="QNJ137" s="409"/>
      <c r="QNK137" s="409"/>
      <c r="QNL137" s="409"/>
      <c r="QNM137" s="409"/>
      <c r="QNN137" s="409"/>
      <c r="QNO137" s="409"/>
      <c r="QNP137" s="409"/>
      <c r="QNQ137" s="409"/>
      <c r="QNR137" s="409"/>
      <c r="QNS137" s="409"/>
      <c r="QNT137" s="409"/>
      <c r="QNU137" s="409"/>
      <c r="QNV137" s="409"/>
      <c r="QNW137" s="409"/>
      <c r="QNX137" s="409"/>
      <c r="QNY137" s="409"/>
      <c r="QNZ137" s="409"/>
      <c r="QOA137" s="409"/>
      <c r="QOB137" s="409"/>
      <c r="QOC137" s="409"/>
      <c r="QOD137" s="409"/>
      <c r="QOE137" s="409"/>
      <c r="QOF137" s="409"/>
      <c r="QOG137" s="409"/>
      <c r="QOH137" s="409"/>
      <c r="QOI137" s="409"/>
      <c r="QOJ137" s="409"/>
      <c r="QOK137" s="409"/>
      <c r="QOL137" s="409"/>
      <c r="QOM137" s="409"/>
      <c r="QON137" s="409"/>
      <c r="QOO137" s="409"/>
      <c r="QOP137" s="409"/>
      <c r="QOQ137" s="409"/>
      <c r="QOR137" s="409"/>
      <c r="QOS137" s="409"/>
      <c r="QOT137" s="409"/>
      <c r="QOU137" s="409"/>
      <c r="QOV137" s="409"/>
      <c r="QOW137" s="409"/>
      <c r="QOX137" s="409"/>
      <c r="QOY137" s="409"/>
      <c r="QOZ137" s="409"/>
      <c r="QPA137" s="409"/>
      <c r="QPB137" s="409"/>
      <c r="QPC137" s="409"/>
      <c r="QPD137" s="409"/>
      <c r="QPE137" s="409"/>
      <c r="QPF137" s="409"/>
      <c r="QPG137" s="409"/>
      <c r="QPH137" s="409"/>
      <c r="QPI137" s="409"/>
      <c r="QPJ137" s="409"/>
      <c r="QPK137" s="409"/>
      <c r="QPL137" s="409"/>
      <c r="QPM137" s="409"/>
      <c r="QPN137" s="409"/>
      <c r="QPO137" s="409"/>
      <c r="QPP137" s="409"/>
      <c r="QPQ137" s="409"/>
      <c r="QPR137" s="409"/>
      <c r="QPS137" s="409"/>
      <c r="QPT137" s="409"/>
      <c r="QPU137" s="409"/>
      <c r="QPV137" s="409"/>
      <c r="QPW137" s="409"/>
      <c r="QPX137" s="409"/>
      <c r="QPY137" s="409"/>
      <c r="QPZ137" s="409"/>
      <c r="QQA137" s="409"/>
      <c r="QQB137" s="409"/>
      <c r="QQC137" s="409"/>
      <c r="QQD137" s="409"/>
      <c r="QQE137" s="409"/>
      <c r="QQF137" s="409"/>
      <c r="QQG137" s="409"/>
      <c r="QQH137" s="409"/>
      <c r="QQI137" s="409"/>
      <c r="QQJ137" s="409"/>
      <c r="QQK137" s="409"/>
      <c r="QQL137" s="409"/>
      <c r="QQM137" s="409"/>
      <c r="QQN137" s="409"/>
      <c r="QQO137" s="409"/>
      <c r="QQP137" s="409"/>
      <c r="QQQ137" s="409"/>
      <c r="QQR137" s="409"/>
      <c r="QQS137" s="409"/>
      <c r="QQT137" s="409"/>
      <c r="QQU137" s="409"/>
      <c r="QQV137" s="409"/>
      <c r="QQW137" s="409"/>
      <c r="QQX137" s="409"/>
      <c r="QQY137" s="409"/>
      <c r="QQZ137" s="409"/>
      <c r="QRA137" s="409"/>
      <c r="QRB137" s="409"/>
      <c r="QRC137" s="409"/>
      <c r="QRD137" s="409"/>
      <c r="QRE137" s="409"/>
      <c r="QRF137" s="409"/>
      <c r="QRG137" s="409"/>
      <c r="QRH137" s="409"/>
      <c r="QRI137" s="409"/>
      <c r="QRJ137" s="409"/>
      <c r="QRK137" s="409"/>
      <c r="QRL137" s="409"/>
      <c r="QRM137" s="409"/>
      <c r="QRN137" s="409"/>
      <c r="QRO137" s="409"/>
      <c r="QRP137" s="409"/>
      <c r="QRQ137" s="409"/>
      <c r="QRR137" s="409"/>
      <c r="QRS137" s="409"/>
      <c r="QRT137" s="409"/>
      <c r="QRU137" s="409"/>
      <c r="QRV137" s="409"/>
      <c r="QRW137" s="409"/>
      <c r="QRX137" s="409"/>
      <c r="QRY137" s="409"/>
      <c r="QRZ137" s="409"/>
      <c r="QSA137" s="409"/>
      <c r="QSB137" s="409"/>
      <c r="QSC137" s="409"/>
      <c r="QSD137" s="409"/>
      <c r="QSE137" s="409"/>
      <c r="QSF137" s="409"/>
      <c r="QSG137" s="409"/>
      <c r="QSH137" s="409"/>
      <c r="QSI137" s="409"/>
      <c r="QSJ137" s="409"/>
      <c r="QSK137" s="409"/>
      <c r="QSL137" s="409"/>
      <c r="QSM137" s="409"/>
      <c r="QSN137" s="409"/>
      <c r="QSO137" s="409"/>
      <c r="QSP137" s="409"/>
      <c r="QSQ137" s="409"/>
      <c r="QSR137" s="409"/>
      <c r="QSS137" s="409"/>
      <c r="QST137" s="409"/>
      <c r="QSU137" s="409"/>
      <c r="QSV137" s="409"/>
      <c r="QSW137" s="409"/>
      <c r="QSX137" s="409"/>
      <c r="QSY137" s="409"/>
      <c r="QSZ137" s="409"/>
      <c r="QTA137" s="409"/>
      <c r="QTB137" s="409"/>
      <c r="QTC137" s="409"/>
      <c r="QTD137" s="409"/>
      <c r="QTE137" s="409"/>
      <c r="QTF137" s="409"/>
      <c r="QTG137" s="409"/>
      <c r="QTH137" s="409"/>
      <c r="QTI137" s="409"/>
      <c r="QTJ137" s="409"/>
      <c r="QTK137" s="409"/>
      <c r="QTL137" s="409"/>
      <c r="QTM137" s="409"/>
      <c r="QTN137" s="409"/>
      <c r="QTO137" s="409"/>
      <c r="QTP137" s="409"/>
      <c r="QTQ137" s="409"/>
      <c r="QTR137" s="409"/>
      <c r="QTS137" s="409"/>
      <c r="QTT137" s="409"/>
      <c r="QTU137" s="409"/>
      <c r="QTV137" s="409"/>
      <c r="QTW137" s="409"/>
      <c r="QTX137" s="409"/>
      <c r="QTY137" s="409"/>
      <c r="QTZ137" s="409"/>
      <c r="QUA137" s="409"/>
      <c r="QUB137" s="409"/>
      <c r="QUC137" s="409"/>
      <c r="QUD137" s="409"/>
      <c r="QUE137" s="409"/>
      <c r="QUF137" s="409"/>
      <c r="QUG137" s="409"/>
      <c r="QUH137" s="409"/>
      <c r="QUI137" s="409"/>
      <c r="QUJ137" s="409"/>
      <c r="QUK137" s="409"/>
      <c r="QUL137" s="409"/>
      <c r="QUM137" s="409"/>
      <c r="QUN137" s="409"/>
      <c r="QUO137" s="409"/>
      <c r="QUP137" s="409"/>
      <c r="QUQ137" s="409"/>
      <c r="QUR137" s="409"/>
      <c r="QUS137" s="409"/>
      <c r="QUT137" s="409"/>
      <c r="QUU137" s="409"/>
      <c r="QUV137" s="409"/>
      <c r="QUW137" s="409"/>
      <c r="QUX137" s="409"/>
      <c r="QUY137" s="409"/>
      <c r="QUZ137" s="409"/>
      <c r="QVA137" s="409"/>
      <c r="QVB137" s="409"/>
      <c r="QVC137" s="409"/>
      <c r="QVD137" s="409"/>
      <c r="QVE137" s="409"/>
      <c r="QVF137" s="409"/>
      <c r="QVG137" s="409"/>
      <c r="QVH137" s="409"/>
      <c r="QVI137" s="409"/>
      <c r="QVJ137" s="409"/>
      <c r="QVK137" s="409"/>
      <c r="QVL137" s="409"/>
      <c r="QVM137" s="409"/>
      <c r="QVN137" s="409"/>
      <c r="QVO137" s="409"/>
      <c r="QVP137" s="409"/>
      <c r="QVQ137" s="409"/>
      <c r="QVR137" s="409"/>
      <c r="QVS137" s="409"/>
      <c r="QVT137" s="409"/>
      <c r="QVU137" s="409"/>
      <c r="QVV137" s="409"/>
      <c r="QVW137" s="409"/>
      <c r="QVX137" s="409"/>
      <c r="QVY137" s="409"/>
      <c r="QVZ137" s="409"/>
      <c r="QWA137" s="409"/>
      <c r="QWB137" s="409"/>
      <c r="QWC137" s="409"/>
      <c r="QWD137" s="409"/>
      <c r="QWE137" s="409"/>
      <c r="QWF137" s="409"/>
      <c r="QWG137" s="409"/>
      <c r="QWH137" s="409"/>
      <c r="QWI137" s="409"/>
      <c r="QWJ137" s="409"/>
      <c r="QWK137" s="409"/>
      <c r="QWL137" s="409"/>
      <c r="QWM137" s="409"/>
      <c r="QWN137" s="409"/>
      <c r="QWO137" s="409"/>
      <c r="QWP137" s="409"/>
      <c r="QWQ137" s="409"/>
      <c r="QWR137" s="409"/>
      <c r="QWS137" s="409"/>
      <c r="QWT137" s="409"/>
      <c r="QWU137" s="409"/>
      <c r="QWV137" s="409"/>
      <c r="QWW137" s="409"/>
      <c r="QWX137" s="409"/>
      <c r="QWY137" s="409"/>
      <c r="QWZ137" s="409"/>
      <c r="QXA137" s="409"/>
      <c r="QXB137" s="409"/>
      <c r="QXC137" s="409"/>
      <c r="QXD137" s="409"/>
      <c r="QXE137" s="409"/>
      <c r="QXF137" s="409"/>
      <c r="QXG137" s="409"/>
      <c r="QXH137" s="409"/>
      <c r="QXI137" s="409"/>
      <c r="QXJ137" s="409"/>
      <c r="QXK137" s="409"/>
      <c r="QXL137" s="409"/>
      <c r="QXM137" s="409"/>
      <c r="QXN137" s="409"/>
      <c r="QXO137" s="409"/>
      <c r="QXP137" s="409"/>
      <c r="QXQ137" s="409"/>
      <c r="QXR137" s="409"/>
      <c r="QXS137" s="409"/>
      <c r="QXT137" s="409"/>
      <c r="QXU137" s="409"/>
      <c r="QXV137" s="409"/>
      <c r="QXW137" s="409"/>
      <c r="QXX137" s="409"/>
      <c r="QXY137" s="409"/>
      <c r="QXZ137" s="409"/>
      <c r="QYA137" s="409"/>
      <c r="QYB137" s="409"/>
      <c r="QYC137" s="409"/>
      <c r="QYD137" s="409"/>
      <c r="QYE137" s="409"/>
      <c r="QYF137" s="409"/>
      <c r="QYG137" s="409"/>
      <c r="QYH137" s="409"/>
      <c r="QYI137" s="409"/>
      <c r="QYJ137" s="409"/>
      <c r="QYK137" s="409"/>
      <c r="QYL137" s="409"/>
      <c r="QYM137" s="409"/>
      <c r="QYN137" s="409"/>
      <c r="QYO137" s="409"/>
      <c r="QYP137" s="409"/>
      <c r="QYQ137" s="409"/>
      <c r="QYR137" s="409"/>
      <c r="QYS137" s="409"/>
      <c r="QYT137" s="409"/>
      <c r="QYU137" s="409"/>
      <c r="QYV137" s="409"/>
      <c r="QYW137" s="409"/>
      <c r="QYX137" s="409"/>
      <c r="QYY137" s="409"/>
      <c r="QYZ137" s="409"/>
      <c r="QZA137" s="409"/>
      <c r="QZB137" s="409"/>
      <c r="QZC137" s="409"/>
      <c r="QZD137" s="409"/>
      <c r="QZE137" s="409"/>
      <c r="QZF137" s="409"/>
      <c r="QZG137" s="409"/>
      <c r="QZH137" s="409"/>
      <c r="QZI137" s="409"/>
      <c r="QZJ137" s="409"/>
      <c r="QZK137" s="409"/>
      <c r="QZL137" s="409"/>
      <c r="QZM137" s="409"/>
      <c r="QZN137" s="409"/>
      <c r="QZO137" s="409"/>
      <c r="QZP137" s="409"/>
      <c r="QZQ137" s="409"/>
      <c r="QZR137" s="409"/>
      <c r="QZS137" s="409"/>
      <c r="QZT137" s="409"/>
      <c r="QZU137" s="409"/>
      <c r="QZV137" s="409"/>
      <c r="QZW137" s="409"/>
      <c r="QZX137" s="409"/>
      <c r="QZY137" s="409"/>
      <c r="QZZ137" s="409"/>
      <c r="RAA137" s="409"/>
      <c r="RAB137" s="409"/>
      <c r="RAC137" s="409"/>
      <c r="RAD137" s="409"/>
      <c r="RAE137" s="409"/>
      <c r="RAF137" s="409"/>
      <c r="RAG137" s="409"/>
      <c r="RAH137" s="409"/>
      <c r="RAI137" s="409"/>
      <c r="RAJ137" s="409"/>
      <c r="RAK137" s="409"/>
      <c r="RAL137" s="409"/>
      <c r="RAM137" s="409"/>
      <c r="RAN137" s="409"/>
      <c r="RAO137" s="409"/>
      <c r="RAP137" s="409"/>
      <c r="RAQ137" s="409"/>
      <c r="RAR137" s="409"/>
      <c r="RAS137" s="409"/>
      <c r="RAT137" s="409"/>
      <c r="RAU137" s="409"/>
      <c r="RAV137" s="409"/>
      <c r="RAW137" s="409"/>
      <c r="RAX137" s="409"/>
      <c r="RAY137" s="409"/>
      <c r="RAZ137" s="409"/>
      <c r="RBA137" s="409"/>
      <c r="RBB137" s="409"/>
      <c r="RBC137" s="409"/>
      <c r="RBD137" s="409"/>
      <c r="RBE137" s="409"/>
      <c r="RBF137" s="409"/>
      <c r="RBG137" s="409"/>
      <c r="RBH137" s="409"/>
      <c r="RBI137" s="409"/>
      <c r="RBJ137" s="409"/>
      <c r="RBK137" s="409"/>
      <c r="RBL137" s="409"/>
      <c r="RBM137" s="409"/>
      <c r="RBN137" s="409"/>
      <c r="RBO137" s="409"/>
      <c r="RBP137" s="409"/>
      <c r="RBQ137" s="409"/>
      <c r="RBR137" s="409"/>
      <c r="RBS137" s="409"/>
      <c r="RBT137" s="409"/>
      <c r="RBU137" s="409"/>
      <c r="RBV137" s="409"/>
      <c r="RBW137" s="409"/>
      <c r="RBX137" s="409"/>
      <c r="RBY137" s="409"/>
      <c r="RBZ137" s="409"/>
      <c r="RCA137" s="409"/>
      <c r="RCB137" s="409"/>
      <c r="RCC137" s="409"/>
      <c r="RCD137" s="409"/>
      <c r="RCE137" s="409"/>
      <c r="RCF137" s="409"/>
      <c r="RCG137" s="409"/>
      <c r="RCH137" s="409"/>
      <c r="RCI137" s="409"/>
      <c r="RCJ137" s="409"/>
      <c r="RCK137" s="409"/>
      <c r="RCL137" s="409"/>
      <c r="RCM137" s="409"/>
      <c r="RCN137" s="409"/>
      <c r="RCO137" s="409"/>
      <c r="RCP137" s="409"/>
      <c r="RCQ137" s="409"/>
      <c r="RCR137" s="409"/>
      <c r="RCS137" s="409"/>
      <c r="RCT137" s="409"/>
      <c r="RCU137" s="409"/>
      <c r="RCV137" s="409"/>
      <c r="RCW137" s="409"/>
      <c r="RCX137" s="409"/>
      <c r="RCY137" s="409"/>
      <c r="RCZ137" s="409"/>
      <c r="RDA137" s="409"/>
      <c r="RDB137" s="409"/>
      <c r="RDC137" s="409"/>
      <c r="RDD137" s="409"/>
      <c r="RDE137" s="409"/>
      <c r="RDF137" s="409"/>
      <c r="RDG137" s="409"/>
      <c r="RDH137" s="409"/>
      <c r="RDI137" s="409"/>
      <c r="RDJ137" s="409"/>
      <c r="RDK137" s="409"/>
      <c r="RDL137" s="409"/>
      <c r="RDM137" s="409"/>
      <c r="RDN137" s="409"/>
      <c r="RDO137" s="409"/>
      <c r="RDP137" s="409"/>
      <c r="RDQ137" s="409"/>
      <c r="RDR137" s="409"/>
      <c r="RDS137" s="409"/>
      <c r="RDT137" s="409"/>
      <c r="RDU137" s="409"/>
      <c r="RDV137" s="409"/>
      <c r="RDW137" s="409"/>
      <c r="RDX137" s="409"/>
      <c r="RDY137" s="409"/>
      <c r="RDZ137" s="409"/>
      <c r="REA137" s="409"/>
      <c r="REB137" s="409"/>
      <c r="REC137" s="409"/>
      <c r="RED137" s="409"/>
      <c r="REE137" s="409"/>
      <c r="REF137" s="409"/>
      <c r="REG137" s="409"/>
      <c r="REH137" s="409"/>
      <c r="REI137" s="409"/>
      <c r="REJ137" s="409"/>
      <c r="REK137" s="409"/>
      <c r="REL137" s="409"/>
      <c r="REM137" s="409"/>
      <c r="REN137" s="409"/>
      <c r="REO137" s="409"/>
      <c r="REP137" s="409"/>
      <c r="REQ137" s="409"/>
      <c r="RER137" s="409"/>
      <c r="RES137" s="409"/>
      <c r="RET137" s="409"/>
      <c r="REU137" s="409"/>
      <c r="REV137" s="409"/>
      <c r="REW137" s="409"/>
      <c r="REX137" s="409"/>
      <c r="REY137" s="409"/>
      <c r="REZ137" s="409"/>
      <c r="RFA137" s="409"/>
      <c r="RFB137" s="409"/>
      <c r="RFC137" s="409"/>
      <c r="RFD137" s="409"/>
      <c r="RFE137" s="409"/>
      <c r="RFF137" s="409"/>
      <c r="RFG137" s="409"/>
      <c r="RFH137" s="409"/>
      <c r="RFI137" s="409"/>
      <c r="RFJ137" s="409"/>
      <c r="RFK137" s="409"/>
      <c r="RFL137" s="409"/>
      <c r="RFM137" s="409"/>
      <c r="RFN137" s="409"/>
      <c r="RFO137" s="409"/>
      <c r="RFP137" s="409"/>
      <c r="RFQ137" s="409"/>
      <c r="RFR137" s="409"/>
      <c r="RFS137" s="409"/>
      <c r="RFT137" s="409"/>
      <c r="RFU137" s="409"/>
      <c r="RFV137" s="409"/>
      <c r="RFW137" s="409"/>
      <c r="RFX137" s="409"/>
      <c r="RFY137" s="409"/>
      <c r="RFZ137" s="409"/>
      <c r="RGA137" s="409"/>
      <c r="RGB137" s="409"/>
      <c r="RGC137" s="409"/>
      <c r="RGD137" s="409"/>
      <c r="RGE137" s="409"/>
      <c r="RGF137" s="409"/>
      <c r="RGG137" s="409"/>
      <c r="RGH137" s="409"/>
      <c r="RGI137" s="409"/>
      <c r="RGJ137" s="409"/>
      <c r="RGK137" s="409"/>
      <c r="RGL137" s="409"/>
      <c r="RGM137" s="409"/>
      <c r="RGN137" s="409"/>
      <c r="RGO137" s="409"/>
      <c r="RGP137" s="409"/>
      <c r="RGQ137" s="409"/>
      <c r="RGR137" s="409"/>
      <c r="RGS137" s="409"/>
      <c r="RGT137" s="409"/>
      <c r="RGU137" s="409"/>
      <c r="RGV137" s="409"/>
      <c r="RGW137" s="409"/>
      <c r="RGX137" s="409"/>
      <c r="RGY137" s="409"/>
      <c r="RGZ137" s="409"/>
      <c r="RHA137" s="409"/>
      <c r="RHB137" s="409"/>
      <c r="RHC137" s="409"/>
      <c r="RHD137" s="409"/>
      <c r="RHE137" s="409"/>
      <c r="RHF137" s="409"/>
      <c r="RHG137" s="409"/>
      <c r="RHH137" s="409"/>
      <c r="RHI137" s="409"/>
      <c r="RHJ137" s="409"/>
      <c r="RHK137" s="409"/>
      <c r="RHL137" s="409"/>
      <c r="RHM137" s="409"/>
      <c r="RHN137" s="409"/>
      <c r="RHO137" s="409"/>
      <c r="RHP137" s="409"/>
      <c r="RHQ137" s="409"/>
      <c r="RHR137" s="409"/>
      <c r="RHS137" s="409"/>
      <c r="RHT137" s="409"/>
      <c r="RHU137" s="409"/>
      <c r="RHV137" s="409"/>
      <c r="RHW137" s="409"/>
      <c r="RHX137" s="409"/>
      <c r="RHY137" s="409"/>
      <c r="RHZ137" s="409"/>
      <c r="RIA137" s="409"/>
      <c r="RIB137" s="409"/>
      <c r="RIC137" s="409"/>
      <c r="RID137" s="409"/>
      <c r="RIE137" s="409"/>
      <c r="RIF137" s="409"/>
      <c r="RIG137" s="409"/>
      <c r="RIH137" s="409"/>
      <c r="RII137" s="409"/>
      <c r="RIJ137" s="409"/>
      <c r="RIK137" s="409"/>
      <c r="RIL137" s="409"/>
      <c r="RIM137" s="409"/>
      <c r="RIN137" s="409"/>
      <c r="RIO137" s="409"/>
      <c r="RIP137" s="409"/>
      <c r="RIQ137" s="409"/>
      <c r="RIR137" s="409"/>
      <c r="RIS137" s="409"/>
      <c r="RIT137" s="409"/>
      <c r="RIU137" s="409"/>
      <c r="RIV137" s="409"/>
      <c r="RIW137" s="409"/>
      <c r="RIX137" s="409"/>
      <c r="RIY137" s="409"/>
      <c r="RIZ137" s="409"/>
      <c r="RJA137" s="409"/>
      <c r="RJB137" s="409"/>
      <c r="RJC137" s="409"/>
      <c r="RJD137" s="409"/>
      <c r="RJE137" s="409"/>
      <c r="RJF137" s="409"/>
      <c r="RJG137" s="409"/>
      <c r="RJH137" s="409"/>
      <c r="RJI137" s="409"/>
      <c r="RJJ137" s="409"/>
      <c r="RJK137" s="409"/>
      <c r="RJL137" s="409"/>
      <c r="RJM137" s="409"/>
      <c r="RJN137" s="409"/>
      <c r="RJO137" s="409"/>
      <c r="RJP137" s="409"/>
      <c r="RJQ137" s="409"/>
      <c r="RJR137" s="409"/>
      <c r="RJS137" s="409"/>
      <c r="RJT137" s="409"/>
      <c r="RJU137" s="409"/>
      <c r="RJV137" s="409"/>
      <c r="RJW137" s="409"/>
      <c r="RJX137" s="409"/>
      <c r="RJY137" s="409"/>
      <c r="RJZ137" s="409"/>
      <c r="RKA137" s="409"/>
      <c r="RKB137" s="409"/>
      <c r="RKC137" s="409"/>
      <c r="RKD137" s="409"/>
      <c r="RKE137" s="409"/>
      <c r="RKF137" s="409"/>
      <c r="RKG137" s="409"/>
      <c r="RKH137" s="409"/>
      <c r="RKI137" s="409"/>
      <c r="RKJ137" s="409"/>
      <c r="RKK137" s="409"/>
      <c r="RKL137" s="409"/>
      <c r="RKM137" s="409"/>
      <c r="RKN137" s="409"/>
      <c r="RKO137" s="409"/>
      <c r="RKP137" s="409"/>
      <c r="RKQ137" s="409"/>
      <c r="RKR137" s="409"/>
      <c r="RKS137" s="409"/>
      <c r="RKT137" s="409"/>
      <c r="RKU137" s="409"/>
      <c r="RKV137" s="409"/>
      <c r="RKW137" s="409"/>
      <c r="RKX137" s="409"/>
      <c r="RKY137" s="409"/>
      <c r="RKZ137" s="409"/>
      <c r="RLA137" s="409"/>
      <c r="RLB137" s="409"/>
      <c r="RLC137" s="409"/>
      <c r="RLD137" s="409"/>
      <c r="RLE137" s="409"/>
      <c r="RLF137" s="409"/>
      <c r="RLG137" s="409"/>
      <c r="RLH137" s="409"/>
      <c r="RLI137" s="409"/>
      <c r="RLJ137" s="409"/>
      <c r="RLK137" s="409"/>
      <c r="RLL137" s="409"/>
      <c r="RLM137" s="409"/>
      <c r="RLN137" s="409"/>
      <c r="RLO137" s="409"/>
      <c r="RLP137" s="409"/>
      <c r="RLQ137" s="409"/>
      <c r="RLR137" s="409"/>
      <c r="RLS137" s="409"/>
      <c r="RLT137" s="409"/>
      <c r="RLU137" s="409"/>
      <c r="RLV137" s="409"/>
      <c r="RLW137" s="409"/>
      <c r="RLX137" s="409"/>
      <c r="RLY137" s="409"/>
      <c r="RLZ137" s="409"/>
      <c r="RMA137" s="409"/>
      <c r="RMB137" s="409"/>
      <c r="RMC137" s="409"/>
      <c r="RMD137" s="409"/>
      <c r="RME137" s="409"/>
      <c r="RMF137" s="409"/>
      <c r="RMG137" s="409"/>
      <c r="RMH137" s="409"/>
      <c r="RMI137" s="409"/>
      <c r="RMJ137" s="409"/>
      <c r="RMK137" s="409"/>
      <c r="RML137" s="409"/>
      <c r="RMM137" s="409"/>
      <c r="RMN137" s="409"/>
      <c r="RMO137" s="409"/>
      <c r="RMP137" s="409"/>
      <c r="RMQ137" s="409"/>
      <c r="RMR137" s="409"/>
      <c r="RMS137" s="409"/>
      <c r="RMT137" s="409"/>
      <c r="RMU137" s="409"/>
      <c r="RMV137" s="409"/>
      <c r="RMW137" s="409"/>
      <c r="RMX137" s="409"/>
      <c r="RMY137" s="409"/>
      <c r="RMZ137" s="409"/>
      <c r="RNA137" s="409"/>
      <c r="RNB137" s="409"/>
      <c r="RNC137" s="409"/>
      <c r="RND137" s="409"/>
      <c r="RNE137" s="409"/>
      <c r="RNF137" s="409"/>
      <c r="RNG137" s="409"/>
      <c r="RNH137" s="409"/>
      <c r="RNI137" s="409"/>
      <c r="RNJ137" s="409"/>
      <c r="RNK137" s="409"/>
      <c r="RNL137" s="409"/>
      <c r="RNM137" s="409"/>
      <c r="RNN137" s="409"/>
      <c r="RNO137" s="409"/>
      <c r="RNP137" s="409"/>
      <c r="RNQ137" s="409"/>
      <c r="RNR137" s="409"/>
      <c r="RNS137" s="409"/>
      <c r="RNT137" s="409"/>
      <c r="RNU137" s="409"/>
      <c r="RNV137" s="409"/>
      <c r="RNW137" s="409"/>
      <c r="RNX137" s="409"/>
      <c r="RNY137" s="409"/>
      <c r="RNZ137" s="409"/>
      <c r="ROA137" s="409"/>
      <c r="ROB137" s="409"/>
      <c r="ROC137" s="409"/>
      <c r="ROD137" s="409"/>
      <c r="ROE137" s="409"/>
      <c r="ROF137" s="409"/>
      <c r="ROG137" s="409"/>
      <c r="ROH137" s="409"/>
      <c r="ROI137" s="409"/>
      <c r="ROJ137" s="409"/>
      <c r="ROK137" s="409"/>
      <c r="ROL137" s="409"/>
      <c r="ROM137" s="409"/>
      <c r="RON137" s="409"/>
      <c r="ROO137" s="409"/>
      <c r="ROP137" s="409"/>
      <c r="ROQ137" s="409"/>
      <c r="ROR137" s="409"/>
      <c r="ROS137" s="409"/>
      <c r="ROT137" s="409"/>
      <c r="ROU137" s="409"/>
      <c r="ROV137" s="409"/>
      <c r="ROW137" s="409"/>
      <c r="ROX137" s="409"/>
      <c r="ROY137" s="409"/>
      <c r="ROZ137" s="409"/>
      <c r="RPA137" s="409"/>
      <c r="RPB137" s="409"/>
      <c r="RPC137" s="409"/>
      <c r="RPD137" s="409"/>
      <c r="RPE137" s="409"/>
      <c r="RPF137" s="409"/>
      <c r="RPG137" s="409"/>
      <c r="RPH137" s="409"/>
      <c r="RPI137" s="409"/>
      <c r="RPJ137" s="409"/>
      <c r="RPK137" s="409"/>
      <c r="RPL137" s="409"/>
      <c r="RPM137" s="409"/>
      <c r="RPN137" s="409"/>
      <c r="RPO137" s="409"/>
      <c r="RPP137" s="409"/>
      <c r="RPQ137" s="409"/>
      <c r="RPR137" s="409"/>
      <c r="RPS137" s="409"/>
      <c r="RPT137" s="409"/>
      <c r="RPU137" s="409"/>
      <c r="RPV137" s="409"/>
      <c r="RPW137" s="409"/>
      <c r="RPX137" s="409"/>
      <c r="RPY137" s="409"/>
      <c r="RPZ137" s="409"/>
      <c r="RQA137" s="409"/>
      <c r="RQB137" s="409"/>
      <c r="RQC137" s="409"/>
      <c r="RQD137" s="409"/>
      <c r="RQE137" s="409"/>
      <c r="RQF137" s="409"/>
      <c r="RQG137" s="409"/>
      <c r="RQH137" s="409"/>
      <c r="RQI137" s="409"/>
      <c r="RQJ137" s="409"/>
      <c r="RQK137" s="409"/>
      <c r="RQL137" s="409"/>
      <c r="RQM137" s="409"/>
      <c r="RQN137" s="409"/>
      <c r="RQO137" s="409"/>
      <c r="RQP137" s="409"/>
      <c r="RQQ137" s="409"/>
      <c r="RQR137" s="409"/>
      <c r="RQS137" s="409"/>
      <c r="RQT137" s="409"/>
      <c r="RQU137" s="409"/>
      <c r="RQV137" s="409"/>
      <c r="RQW137" s="409"/>
      <c r="RQX137" s="409"/>
      <c r="RQY137" s="409"/>
      <c r="RQZ137" s="409"/>
      <c r="RRA137" s="409"/>
      <c r="RRB137" s="409"/>
      <c r="RRC137" s="409"/>
      <c r="RRD137" s="409"/>
      <c r="RRE137" s="409"/>
      <c r="RRF137" s="409"/>
      <c r="RRG137" s="409"/>
      <c r="RRH137" s="409"/>
      <c r="RRI137" s="409"/>
      <c r="RRJ137" s="409"/>
      <c r="RRK137" s="409"/>
      <c r="RRL137" s="409"/>
      <c r="RRM137" s="409"/>
      <c r="RRN137" s="409"/>
      <c r="RRO137" s="409"/>
      <c r="RRP137" s="409"/>
      <c r="RRQ137" s="409"/>
      <c r="RRR137" s="409"/>
      <c r="RRS137" s="409"/>
      <c r="RRT137" s="409"/>
      <c r="RRU137" s="409"/>
      <c r="RRV137" s="409"/>
      <c r="RRW137" s="409"/>
      <c r="RRX137" s="409"/>
      <c r="RRY137" s="409"/>
      <c r="RRZ137" s="409"/>
      <c r="RSA137" s="409"/>
      <c r="RSB137" s="409"/>
      <c r="RSC137" s="409"/>
      <c r="RSD137" s="409"/>
      <c r="RSE137" s="409"/>
      <c r="RSF137" s="409"/>
      <c r="RSG137" s="409"/>
      <c r="RSH137" s="409"/>
      <c r="RSI137" s="409"/>
      <c r="RSJ137" s="409"/>
      <c r="RSK137" s="409"/>
      <c r="RSL137" s="409"/>
      <c r="RSM137" s="409"/>
      <c r="RSN137" s="409"/>
      <c r="RSO137" s="409"/>
      <c r="RSP137" s="409"/>
      <c r="RSQ137" s="409"/>
      <c r="RSR137" s="409"/>
      <c r="RSS137" s="409"/>
      <c r="RST137" s="409"/>
      <c r="RSU137" s="409"/>
      <c r="RSV137" s="409"/>
      <c r="RSW137" s="409"/>
      <c r="RSX137" s="409"/>
      <c r="RSY137" s="409"/>
      <c r="RSZ137" s="409"/>
      <c r="RTA137" s="409"/>
      <c r="RTB137" s="409"/>
      <c r="RTC137" s="409"/>
      <c r="RTD137" s="409"/>
      <c r="RTE137" s="409"/>
      <c r="RTF137" s="409"/>
      <c r="RTG137" s="409"/>
      <c r="RTH137" s="409"/>
      <c r="RTI137" s="409"/>
      <c r="RTJ137" s="409"/>
      <c r="RTK137" s="409"/>
      <c r="RTL137" s="409"/>
      <c r="RTM137" s="409"/>
      <c r="RTN137" s="409"/>
      <c r="RTO137" s="409"/>
      <c r="RTP137" s="409"/>
      <c r="RTQ137" s="409"/>
      <c r="RTR137" s="409"/>
      <c r="RTS137" s="409"/>
      <c r="RTT137" s="409"/>
      <c r="RTU137" s="409"/>
      <c r="RTV137" s="409"/>
      <c r="RTW137" s="409"/>
      <c r="RTX137" s="409"/>
      <c r="RTY137" s="409"/>
      <c r="RTZ137" s="409"/>
      <c r="RUA137" s="409"/>
      <c r="RUB137" s="409"/>
      <c r="RUC137" s="409"/>
      <c r="RUD137" s="409"/>
      <c r="RUE137" s="409"/>
      <c r="RUF137" s="409"/>
      <c r="RUG137" s="409"/>
      <c r="RUH137" s="409"/>
      <c r="RUI137" s="409"/>
      <c r="RUJ137" s="409"/>
      <c r="RUK137" s="409"/>
      <c r="RUL137" s="409"/>
      <c r="RUM137" s="409"/>
      <c r="RUN137" s="409"/>
      <c r="RUO137" s="409"/>
      <c r="RUP137" s="409"/>
      <c r="RUQ137" s="409"/>
      <c r="RUR137" s="409"/>
      <c r="RUS137" s="409"/>
      <c r="RUT137" s="409"/>
      <c r="RUU137" s="409"/>
      <c r="RUV137" s="409"/>
      <c r="RUW137" s="409"/>
      <c r="RUX137" s="409"/>
      <c r="RUY137" s="409"/>
      <c r="RUZ137" s="409"/>
      <c r="RVA137" s="409"/>
      <c r="RVB137" s="409"/>
      <c r="RVC137" s="409"/>
      <c r="RVD137" s="409"/>
      <c r="RVE137" s="409"/>
      <c r="RVF137" s="409"/>
      <c r="RVG137" s="409"/>
      <c r="RVH137" s="409"/>
      <c r="RVI137" s="409"/>
      <c r="RVJ137" s="409"/>
      <c r="RVK137" s="409"/>
      <c r="RVL137" s="409"/>
      <c r="RVM137" s="409"/>
      <c r="RVN137" s="409"/>
      <c r="RVO137" s="409"/>
      <c r="RVP137" s="409"/>
      <c r="RVQ137" s="409"/>
      <c r="RVR137" s="409"/>
      <c r="RVS137" s="409"/>
      <c r="RVT137" s="409"/>
      <c r="RVU137" s="409"/>
      <c r="RVV137" s="409"/>
      <c r="RVW137" s="409"/>
      <c r="RVX137" s="409"/>
      <c r="RVY137" s="409"/>
      <c r="RVZ137" s="409"/>
      <c r="RWA137" s="409"/>
      <c r="RWB137" s="409"/>
      <c r="RWC137" s="409"/>
      <c r="RWD137" s="409"/>
      <c r="RWE137" s="409"/>
      <c r="RWF137" s="409"/>
      <c r="RWG137" s="409"/>
      <c r="RWH137" s="409"/>
      <c r="RWI137" s="409"/>
      <c r="RWJ137" s="409"/>
      <c r="RWK137" s="409"/>
      <c r="RWL137" s="409"/>
      <c r="RWM137" s="409"/>
      <c r="RWN137" s="409"/>
      <c r="RWO137" s="409"/>
      <c r="RWP137" s="409"/>
      <c r="RWQ137" s="409"/>
      <c r="RWR137" s="409"/>
      <c r="RWS137" s="409"/>
      <c r="RWT137" s="409"/>
      <c r="RWU137" s="409"/>
      <c r="RWV137" s="409"/>
      <c r="RWW137" s="409"/>
      <c r="RWX137" s="409"/>
      <c r="RWY137" s="409"/>
      <c r="RWZ137" s="409"/>
      <c r="RXA137" s="409"/>
      <c r="RXB137" s="409"/>
      <c r="RXC137" s="409"/>
      <c r="RXD137" s="409"/>
      <c r="RXE137" s="409"/>
      <c r="RXF137" s="409"/>
      <c r="RXG137" s="409"/>
      <c r="RXH137" s="409"/>
      <c r="RXI137" s="409"/>
      <c r="RXJ137" s="409"/>
      <c r="RXK137" s="409"/>
      <c r="RXL137" s="409"/>
      <c r="RXM137" s="409"/>
      <c r="RXN137" s="409"/>
      <c r="RXO137" s="409"/>
      <c r="RXP137" s="409"/>
      <c r="RXQ137" s="409"/>
      <c r="RXR137" s="409"/>
      <c r="RXS137" s="409"/>
      <c r="RXT137" s="409"/>
      <c r="RXU137" s="409"/>
      <c r="RXV137" s="409"/>
      <c r="RXW137" s="409"/>
      <c r="RXX137" s="409"/>
      <c r="RXY137" s="409"/>
      <c r="RXZ137" s="409"/>
      <c r="RYA137" s="409"/>
      <c r="RYB137" s="409"/>
      <c r="RYC137" s="409"/>
      <c r="RYD137" s="409"/>
      <c r="RYE137" s="409"/>
      <c r="RYF137" s="409"/>
      <c r="RYG137" s="409"/>
      <c r="RYH137" s="409"/>
      <c r="RYI137" s="409"/>
      <c r="RYJ137" s="409"/>
      <c r="RYK137" s="409"/>
      <c r="RYL137" s="409"/>
      <c r="RYM137" s="409"/>
      <c r="RYN137" s="409"/>
      <c r="RYO137" s="409"/>
      <c r="RYP137" s="409"/>
      <c r="RYQ137" s="409"/>
      <c r="RYR137" s="409"/>
      <c r="RYS137" s="409"/>
      <c r="RYT137" s="409"/>
      <c r="RYU137" s="409"/>
      <c r="RYV137" s="409"/>
      <c r="RYW137" s="409"/>
      <c r="RYX137" s="409"/>
      <c r="RYY137" s="409"/>
      <c r="RYZ137" s="409"/>
      <c r="RZA137" s="409"/>
      <c r="RZB137" s="409"/>
      <c r="RZC137" s="409"/>
      <c r="RZD137" s="409"/>
      <c r="RZE137" s="409"/>
      <c r="RZF137" s="409"/>
      <c r="RZG137" s="409"/>
      <c r="RZH137" s="409"/>
      <c r="RZI137" s="409"/>
      <c r="RZJ137" s="409"/>
      <c r="RZK137" s="409"/>
      <c r="RZL137" s="409"/>
      <c r="RZM137" s="409"/>
      <c r="RZN137" s="409"/>
      <c r="RZO137" s="409"/>
      <c r="RZP137" s="409"/>
      <c r="RZQ137" s="409"/>
      <c r="RZR137" s="409"/>
      <c r="RZS137" s="409"/>
      <c r="RZT137" s="409"/>
      <c r="RZU137" s="409"/>
      <c r="RZV137" s="409"/>
      <c r="RZW137" s="409"/>
      <c r="RZX137" s="409"/>
      <c r="RZY137" s="409"/>
      <c r="RZZ137" s="409"/>
      <c r="SAA137" s="409"/>
      <c r="SAB137" s="409"/>
      <c r="SAC137" s="409"/>
      <c r="SAD137" s="409"/>
      <c r="SAE137" s="409"/>
      <c r="SAF137" s="409"/>
      <c r="SAG137" s="409"/>
      <c r="SAH137" s="409"/>
      <c r="SAI137" s="409"/>
      <c r="SAJ137" s="409"/>
      <c r="SAK137" s="409"/>
      <c r="SAL137" s="409"/>
      <c r="SAM137" s="409"/>
      <c r="SAN137" s="409"/>
      <c r="SAO137" s="409"/>
      <c r="SAP137" s="409"/>
      <c r="SAQ137" s="409"/>
      <c r="SAR137" s="409"/>
      <c r="SAS137" s="409"/>
      <c r="SAT137" s="409"/>
      <c r="SAU137" s="409"/>
      <c r="SAV137" s="409"/>
      <c r="SAW137" s="409"/>
      <c r="SAX137" s="409"/>
      <c r="SAY137" s="409"/>
      <c r="SAZ137" s="409"/>
      <c r="SBA137" s="409"/>
      <c r="SBB137" s="409"/>
      <c r="SBC137" s="409"/>
      <c r="SBD137" s="409"/>
      <c r="SBE137" s="409"/>
      <c r="SBF137" s="409"/>
      <c r="SBG137" s="409"/>
      <c r="SBH137" s="409"/>
      <c r="SBI137" s="409"/>
      <c r="SBJ137" s="409"/>
      <c r="SBK137" s="409"/>
      <c r="SBL137" s="409"/>
      <c r="SBM137" s="409"/>
      <c r="SBN137" s="409"/>
      <c r="SBO137" s="409"/>
      <c r="SBP137" s="409"/>
      <c r="SBQ137" s="409"/>
      <c r="SBR137" s="409"/>
      <c r="SBS137" s="409"/>
      <c r="SBT137" s="409"/>
      <c r="SBU137" s="409"/>
      <c r="SBV137" s="409"/>
      <c r="SBW137" s="409"/>
      <c r="SBX137" s="409"/>
      <c r="SBY137" s="409"/>
      <c r="SBZ137" s="409"/>
      <c r="SCA137" s="409"/>
      <c r="SCB137" s="409"/>
      <c r="SCC137" s="409"/>
      <c r="SCD137" s="409"/>
      <c r="SCE137" s="409"/>
      <c r="SCF137" s="409"/>
      <c r="SCG137" s="409"/>
      <c r="SCH137" s="409"/>
      <c r="SCI137" s="409"/>
      <c r="SCJ137" s="409"/>
      <c r="SCK137" s="409"/>
      <c r="SCL137" s="409"/>
      <c r="SCM137" s="409"/>
      <c r="SCN137" s="409"/>
      <c r="SCO137" s="409"/>
      <c r="SCP137" s="409"/>
      <c r="SCQ137" s="409"/>
      <c r="SCR137" s="409"/>
      <c r="SCS137" s="409"/>
      <c r="SCT137" s="409"/>
      <c r="SCU137" s="409"/>
      <c r="SCV137" s="409"/>
      <c r="SCW137" s="409"/>
      <c r="SCX137" s="409"/>
      <c r="SCY137" s="409"/>
      <c r="SCZ137" s="409"/>
      <c r="SDA137" s="409"/>
      <c r="SDB137" s="409"/>
      <c r="SDC137" s="409"/>
      <c r="SDD137" s="409"/>
      <c r="SDE137" s="409"/>
      <c r="SDF137" s="409"/>
      <c r="SDG137" s="409"/>
      <c r="SDH137" s="409"/>
      <c r="SDI137" s="409"/>
      <c r="SDJ137" s="409"/>
      <c r="SDK137" s="409"/>
      <c r="SDL137" s="409"/>
      <c r="SDM137" s="409"/>
      <c r="SDN137" s="409"/>
      <c r="SDO137" s="409"/>
      <c r="SDP137" s="409"/>
      <c r="SDQ137" s="409"/>
      <c r="SDR137" s="409"/>
      <c r="SDS137" s="409"/>
      <c r="SDT137" s="409"/>
      <c r="SDU137" s="409"/>
      <c r="SDV137" s="409"/>
      <c r="SDW137" s="409"/>
      <c r="SDX137" s="409"/>
      <c r="SDY137" s="409"/>
      <c r="SDZ137" s="409"/>
      <c r="SEA137" s="409"/>
      <c r="SEB137" s="409"/>
      <c r="SEC137" s="409"/>
      <c r="SED137" s="409"/>
      <c r="SEE137" s="409"/>
      <c r="SEF137" s="409"/>
      <c r="SEG137" s="409"/>
      <c r="SEH137" s="409"/>
      <c r="SEI137" s="409"/>
      <c r="SEJ137" s="409"/>
      <c r="SEK137" s="409"/>
      <c r="SEL137" s="409"/>
      <c r="SEM137" s="409"/>
      <c r="SEN137" s="409"/>
      <c r="SEO137" s="409"/>
      <c r="SEP137" s="409"/>
      <c r="SEQ137" s="409"/>
      <c r="SER137" s="409"/>
      <c r="SES137" s="409"/>
      <c r="SET137" s="409"/>
      <c r="SEU137" s="409"/>
      <c r="SEV137" s="409"/>
      <c r="SEW137" s="409"/>
      <c r="SEX137" s="409"/>
      <c r="SEY137" s="409"/>
      <c r="SEZ137" s="409"/>
      <c r="SFA137" s="409"/>
      <c r="SFB137" s="409"/>
      <c r="SFC137" s="409"/>
      <c r="SFD137" s="409"/>
      <c r="SFE137" s="409"/>
      <c r="SFF137" s="409"/>
      <c r="SFG137" s="409"/>
      <c r="SFH137" s="409"/>
      <c r="SFI137" s="409"/>
      <c r="SFJ137" s="409"/>
      <c r="SFK137" s="409"/>
      <c r="SFL137" s="409"/>
      <c r="SFM137" s="409"/>
      <c r="SFN137" s="409"/>
      <c r="SFO137" s="409"/>
      <c r="SFP137" s="409"/>
      <c r="SFQ137" s="409"/>
      <c r="SFR137" s="409"/>
      <c r="SFS137" s="409"/>
      <c r="SFT137" s="409"/>
      <c r="SFU137" s="409"/>
      <c r="SFV137" s="409"/>
      <c r="SFW137" s="409"/>
      <c r="SFX137" s="409"/>
      <c r="SFY137" s="409"/>
      <c r="SFZ137" s="409"/>
      <c r="SGA137" s="409"/>
      <c r="SGB137" s="409"/>
      <c r="SGC137" s="409"/>
      <c r="SGD137" s="409"/>
      <c r="SGE137" s="409"/>
      <c r="SGF137" s="409"/>
      <c r="SGG137" s="409"/>
      <c r="SGH137" s="409"/>
      <c r="SGI137" s="409"/>
      <c r="SGJ137" s="409"/>
      <c r="SGK137" s="409"/>
      <c r="SGL137" s="409"/>
      <c r="SGM137" s="409"/>
      <c r="SGN137" s="409"/>
      <c r="SGO137" s="409"/>
      <c r="SGP137" s="409"/>
      <c r="SGQ137" s="409"/>
      <c r="SGR137" s="409"/>
      <c r="SGS137" s="409"/>
      <c r="SGT137" s="409"/>
      <c r="SGU137" s="409"/>
      <c r="SGV137" s="409"/>
      <c r="SGW137" s="409"/>
      <c r="SGX137" s="409"/>
      <c r="SGY137" s="409"/>
      <c r="SGZ137" s="409"/>
      <c r="SHA137" s="409"/>
      <c r="SHB137" s="409"/>
      <c r="SHC137" s="409"/>
      <c r="SHD137" s="409"/>
      <c r="SHE137" s="409"/>
      <c r="SHF137" s="409"/>
      <c r="SHG137" s="409"/>
      <c r="SHH137" s="409"/>
      <c r="SHI137" s="409"/>
      <c r="SHJ137" s="409"/>
      <c r="SHK137" s="409"/>
      <c r="SHL137" s="409"/>
      <c r="SHM137" s="409"/>
      <c r="SHN137" s="409"/>
      <c r="SHO137" s="409"/>
      <c r="SHP137" s="409"/>
      <c r="SHQ137" s="409"/>
      <c r="SHR137" s="409"/>
      <c r="SHS137" s="409"/>
      <c r="SHT137" s="409"/>
      <c r="SHU137" s="409"/>
      <c r="SHV137" s="409"/>
      <c r="SHW137" s="409"/>
      <c r="SHX137" s="409"/>
      <c r="SHY137" s="409"/>
      <c r="SHZ137" s="409"/>
      <c r="SIA137" s="409"/>
      <c r="SIB137" s="409"/>
      <c r="SIC137" s="409"/>
      <c r="SID137" s="409"/>
      <c r="SIE137" s="409"/>
      <c r="SIF137" s="409"/>
      <c r="SIG137" s="409"/>
      <c r="SIH137" s="409"/>
      <c r="SII137" s="409"/>
      <c r="SIJ137" s="409"/>
      <c r="SIK137" s="409"/>
      <c r="SIL137" s="409"/>
      <c r="SIM137" s="409"/>
      <c r="SIN137" s="409"/>
      <c r="SIO137" s="409"/>
      <c r="SIP137" s="409"/>
      <c r="SIQ137" s="409"/>
      <c r="SIR137" s="409"/>
      <c r="SIS137" s="409"/>
      <c r="SIT137" s="409"/>
      <c r="SIU137" s="409"/>
      <c r="SIV137" s="409"/>
      <c r="SIW137" s="409"/>
      <c r="SIX137" s="409"/>
      <c r="SIY137" s="409"/>
      <c r="SIZ137" s="409"/>
      <c r="SJA137" s="409"/>
      <c r="SJB137" s="409"/>
      <c r="SJC137" s="409"/>
      <c r="SJD137" s="409"/>
      <c r="SJE137" s="409"/>
      <c r="SJF137" s="409"/>
      <c r="SJG137" s="409"/>
      <c r="SJH137" s="409"/>
      <c r="SJI137" s="409"/>
      <c r="SJJ137" s="409"/>
      <c r="SJK137" s="409"/>
      <c r="SJL137" s="409"/>
      <c r="SJM137" s="409"/>
      <c r="SJN137" s="409"/>
      <c r="SJO137" s="409"/>
      <c r="SJP137" s="409"/>
      <c r="SJQ137" s="409"/>
      <c r="SJR137" s="409"/>
      <c r="SJS137" s="409"/>
      <c r="SJT137" s="409"/>
      <c r="SJU137" s="409"/>
      <c r="SJV137" s="409"/>
      <c r="SJW137" s="409"/>
      <c r="SJX137" s="409"/>
      <c r="SJY137" s="409"/>
      <c r="SJZ137" s="409"/>
      <c r="SKA137" s="409"/>
      <c r="SKB137" s="409"/>
      <c r="SKC137" s="409"/>
      <c r="SKD137" s="409"/>
      <c r="SKE137" s="409"/>
      <c r="SKF137" s="409"/>
      <c r="SKG137" s="409"/>
      <c r="SKH137" s="409"/>
      <c r="SKI137" s="409"/>
      <c r="SKJ137" s="409"/>
      <c r="SKK137" s="409"/>
      <c r="SKL137" s="409"/>
      <c r="SKM137" s="409"/>
      <c r="SKN137" s="409"/>
      <c r="SKO137" s="409"/>
      <c r="SKP137" s="409"/>
      <c r="SKQ137" s="409"/>
      <c r="SKR137" s="409"/>
      <c r="SKS137" s="409"/>
      <c r="SKT137" s="409"/>
      <c r="SKU137" s="409"/>
      <c r="SKV137" s="409"/>
      <c r="SKW137" s="409"/>
      <c r="SKX137" s="409"/>
      <c r="SKY137" s="409"/>
      <c r="SKZ137" s="409"/>
      <c r="SLA137" s="409"/>
      <c r="SLB137" s="409"/>
      <c r="SLC137" s="409"/>
      <c r="SLD137" s="409"/>
      <c r="SLE137" s="409"/>
      <c r="SLF137" s="409"/>
      <c r="SLG137" s="409"/>
      <c r="SLH137" s="409"/>
      <c r="SLI137" s="409"/>
      <c r="SLJ137" s="409"/>
      <c r="SLK137" s="409"/>
      <c r="SLL137" s="409"/>
      <c r="SLM137" s="409"/>
      <c r="SLN137" s="409"/>
      <c r="SLO137" s="409"/>
      <c r="SLP137" s="409"/>
      <c r="SLQ137" s="409"/>
      <c r="SLR137" s="409"/>
      <c r="SLS137" s="409"/>
      <c r="SLT137" s="409"/>
      <c r="SLU137" s="409"/>
      <c r="SLV137" s="409"/>
      <c r="SLW137" s="409"/>
      <c r="SLX137" s="409"/>
      <c r="SLY137" s="409"/>
      <c r="SLZ137" s="409"/>
      <c r="SMA137" s="409"/>
      <c r="SMB137" s="409"/>
      <c r="SMC137" s="409"/>
      <c r="SMD137" s="409"/>
      <c r="SME137" s="409"/>
      <c r="SMF137" s="409"/>
      <c r="SMG137" s="409"/>
      <c r="SMH137" s="409"/>
      <c r="SMI137" s="409"/>
      <c r="SMJ137" s="409"/>
      <c r="SMK137" s="409"/>
      <c r="SML137" s="409"/>
      <c r="SMM137" s="409"/>
      <c r="SMN137" s="409"/>
      <c r="SMO137" s="409"/>
      <c r="SMP137" s="409"/>
      <c r="SMQ137" s="409"/>
      <c r="SMR137" s="409"/>
      <c r="SMS137" s="409"/>
      <c r="SMT137" s="409"/>
      <c r="SMU137" s="409"/>
      <c r="SMV137" s="409"/>
      <c r="SMW137" s="409"/>
      <c r="SMX137" s="409"/>
      <c r="SMY137" s="409"/>
      <c r="SMZ137" s="409"/>
      <c r="SNA137" s="409"/>
      <c r="SNB137" s="409"/>
      <c r="SNC137" s="409"/>
      <c r="SND137" s="409"/>
      <c r="SNE137" s="409"/>
      <c r="SNF137" s="409"/>
      <c r="SNG137" s="409"/>
      <c r="SNH137" s="409"/>
      <c r="SNI137" s="409"/>
      <c r="SNJ137" s="409"/>
      <c r="SNK137" s="409"/>
      <c r="SNL137" s="409"/>
      <c r="SNM137" s="409"/>
      <c r="SNN137" s="409"/>
      <c r="SNO137" s="409"/>
      <c r="SNP137" s="409"/>
      <c r="SNQ137" s="409"/>
      <c r="SNR137" s="409"/>
      <c r="SNS137" s="409"/>
      <c r="SNT137" s="409"/>
      <c r="SNU137" s="409"/>
      <c r="SNV137" s="409"/>
      <c r="SNW137" s="409"/>
      <c r="SNX137" s="409"/>
      <c r="SNY137" s="409"/>
      <c r="SNZ137" s="409"/>
      <c r="SOA137" s="409"/>
      <c r="SOB137" s="409"/>
      <c r="SOC137" s="409"/>
      <c r="SOD137" s="409"/>
      <c r="SOE137" s="409"/>
      <c r="SOF137" s="409"/>
      <c r="SOG137" s="409"/>
      <c r="SOH137" s="409"/>
      <c r="SOI137" s="409"/>
      <c r="SOJ137" s="409"/>
      <c r="SOK137" s="409"/>
      <c r="SOL137" s="409"/>
      <c r="SOM137" s="409"/>
      <c r="SON137" s="409"/>
      <c r="SOO137" s="409"/>
      <c r="SOP137" s="409"/>
      <c r="SOQ137" s="409"/>
      <c r="SOR137" s="409"/>
      <c r="SOS137" s="409"/>
      <c r="SOT137" s="409"/>
      <c r="SOU137" s="409"/>
      <c r="SOV137" s="409"/>
      <c r="SOW137" s="409"/>
      <c r="SOX137" s="409"/>
      <c r="SOY137" s="409"/>
      <c r="SOZ137" s="409"/>
      <c r="SPA137" s="409"/>
      <c r="SPB137" s="409"/>
      <c r="SPC137" s="409"/>
      <c r="SPD137" s="409"/>
      <c r="SPE137" s="409"/>
      <c r="SPF137" s="409"/>
      <c r="SPG137" s="409"/>
      <c r="SPH137" s="409"/>
      <c r="SPI137" s="409"/>
      <c r="SPJ137" s="409"/>
      <c r="SPK137" s="409"/>
      <c r="SPL137" s="409"/>
      <c r="SPM137" s="409"/>
      <c r="SPN137" s="409"/>
      <c r="SPO137" s="409"/>
      <c r="SPP137" s="409"/>
      <c r="SPQ137" s="409"/>
      <c r="SPR137" s="409"/>
      <c r="SPS137" s="409"/>
      <c r="SPT137" s="409"/>
      <c r="SPU137" s="409"/>
      <c r="SPV137" s="409"/>
      <c r="SPW137" s="409"/>
      <c r="SPX137" s="409"/>
      <c r="SPY137" s="409"/>
      <c r="SPZ137" s="409"/>
      <c r="SQA137" s="409"/>
      <c r="SQB137" s="409"/>
      <c r="SQC137" s="409"/>
      <c r="SQD137" s="409"/>
      <c r="SQE137" s="409"/>
      <c r="SQF137" s="409"/>
      <c r="SQG137" s="409"/>
      <c r="SQH137" s="409"/>
      <c r="SQI137" s="409"/>
      <c r="SQJ137" s="409"/>
      <c r="SQK137" s="409"/>
      <c r="SQL137" s="409"/>
      <c r="SQM137" s="409"/>
      <c r="SQN137" s="409"/>
      <c r="SQO137" s="409"/>
      <c r="SQP137" s="409"/>
      <c r="SQQ137" s="409"/>
      <c r="SQR137" s="409"/>
      <c r="SQS137" s="409"/>
      <c r="SQT137" s="409"/>
      <c r="SQU137" s="409"/>
      <c r="SQV137" s="409"/>
      <c r="SQW137" s="409"/>
      <c r="SQX137" s="409"/>
      <c r="SQY137" s="409"/>
      <c r="SQZ137" s="409"/>
      <c r="SRA137" s="409"/>
      <c r="SRB137" s="409"/>
      <c r="SRC137" s="409"/>
      <c r="SRD137" s="409"/>
      <c r="SRE137" s="409"/>
      <c r="SRF137" s="409"/>
      <c r="SRG137" s="409"/>
      <c r="SRH137" s="409"/>
      <c r="SRI137" s="409"/>
      <c r="SRJ137" s="409"/>
      <c r="SRK137" s="409"/>
      <c r="SRL137" s="409"/>
      <c r="SRM137" s="409"/>
      <c r="SRN137" s="409"/>
      <c r="SRO137" s="409"/>
      <c r="SRP137" s="409"/>
      <c r="SRQ137" s="409"/>
      <c r="SRR137" s="409"/>
      <c r="SRS137" s="409"/>
      <c r="SRT137" s="409"/>
      <c r="SRU137" s="409"/>
      <c r="SRV137" s="409"/>
      <c r="SRW137" s="409"/>
      <c r="SRX137" s="409"/>
      <c r="SRY137" s="409"/>
      <c r="SRZ137" s="409"/>
      <c r="SSA137" s="409"/>
      <c r="SSB137" s="409"/>
      <c r="SSC137" s="409"/>
      <c r="SSD137" s="409"/>
      <c r="SSE137" s="409"/>
      <c r="SSF137" s="409"/>
      <c r="SSG137" s="409"/>
      <c r="SSH137" s="409"/>
      <c r="SSI137" s="409"/>
      <c r="SSJ137" s="409"/>
      <c r="SSK137" s="409"/>
      <c r="SSL137" s="409"/>
      <c r="SSM137" s="409"/>
      <c r="SSN137" s="409"/>
      <c r="SSO137" s="409"/>
      <c r="SSP137" s="409"/>
      <c r="SSQ137" s="409"/>
      <c r="SSR137" s="409"/>
      <c r="SSS137" s="409"/>
      <c r="SST137" s="409"/>
      <c r="SSU137" s="409"/>
      <c r="SSV137" s="409"/>
      <c r="SSW137" s="409"/>
      <c r="SSX137" s="409"/>
      <c r="SSY137" s="409"/>
      <c r="SSZ137" s="409"/>
      <c r="STA137" s="409"/>
      <c r="STB137" s="409"/>
      <c r="STC137" s="409"/>
      <c r="STD137" s="409"/>
      <c r="STE137" s="409"/>
      <c r="STF137" s="409"/>
      <c r="STG137" s="409"/>
      <c r="STH137" s="409"/>
      <c r="STI137" s="409"/>
      <c r="STJ137" s="409"/>
      <c r="STK137" s="409"/>
      <c r="STL137" s="409"/>
      <c r="STM137" s="409"/>
      <c r="STN137" s="409"/>
      <c r="STO137" s="409"/>
      <c r="STP137" s="409"/>
      <c r="STQ137" s="409"/>
      <c r="STR137" s="409"/>
      <c r="STS137" s="409"/>
      <c r="STT137" s="409"/>
      <c r="STU137" s="409"/>
      <c r="STV137" s="409"/>
      <c r="STW137" s="409"/>
      <c r="STX137" s="409"/>
      <c r="STY137" s="409"/>
      <c r="STZ137" s="409"/>
      <c r="SUA137" s="409"/>
      <c r="SUB137" s="409"/>
      <c r="SUC137" s="409"/>
      <c r="SUD137" s="409"/>
      <c r="SUE137" s="409"/>
      <c r="SUF137" s="409"/>
      <c r="SUG137" s="409"/>
      <c r="SUH137" s="409"/>
      <c r="SUI137" s="409"/>
      <c r="SUJ137" s="409"/>
      <c r="SUK137" s="409"/>
      <c r="SUL137" s="409"/>
      <c r="SUM137" s="409"/>
      <c r="SUN137" s="409"/>
      <c r="SUO137" s="409"/>
      <c r="SUP137" s="409"/>
      <c r="SUQ137" s="409"/>
      <c r="SUR137" s="409"/>
      <c r="SUS137" s="409"/>
      <c r="SUT137" s="409"/>
      <c r="SUU137" s="409"/>
      <c r="SUV137" s="409"/>
      <c r="SUW137" s="409"/>
      <c r="SUX137" s="409"/>
      <c r="SUY137" s="409"/>
      <c r="SUZ137" s="409"/>
      <c r="SVA137" s="409"/>
      <c r="SVB137" s="409"/>
      <c r="SVC137" s="409"/>
      <c r="SVD137" s="409"/>
      <c r="SVE137" s="409"/>
      <c r="SVF137" s="409"/>
      <c r="SVG137" s="409"/>
      <c r="SVH137" s="409"/>
      <c r="SVI137" s="409"/>
      <c r="SVJ137" s="409"/>
      <c r="SVK137" s="409"/>
      <c r="SVL137" s="409"/>
      <c r="SVM137" s="409"/>
      <c r="SVN137" s="409"/>
      <c r="SVO137" s="409"/>
      <c r="SVP137" s="409"/>
      <c r="SVQ137" s="409"/>
      <c r="SVR137" s="409"/>
      <c r="SVS137" s="409"/>
      <c r="SVT137" s="409"/>
      <c r="SVU137" s="409"/>
      <c r="SVV137" s="409"/>
      <c r="SVW137" s="409"/>
      <c r="SVX137" s="409"/>
      <c r="SVY137" s="409"/>
      <c r="SVZ137" s="409"/>
      <c r="SWA137" s="409"/>
      <c r="SWB137" s="409"/>
      <c r="SWC137" s="409"/>
      <c r="SWD137" s="409"/>
      <c r="SWE137" s="409"/>
      <c r="SWF137" s="409"/>
      <c r="SWG137" s="409"/>
      <c r="SWH137" s="409"/>
      <c r="SWI137" s="409"/>
      <c r="SWJ137" s="409"/>
      <c r="SWK137" s="409"/>
      <c r="SWL137" s="409"/>
      <c r="SWM137" s="409"/>
      <c r="SWN137" s="409"/>
      <c r="SWO137" s="409"/>
      <c r="SWP137" s="409"/>
      <c r="SWQ137" s="409"/>
      <c r="SWR137" s="409"/>
      <c r="SWS137" s="409"/>
      <c r="SWT137" s="409"/>
      <c r="SWU137" s="409"/>
      <c r="SWV137" s="409"/>
      <c r="SWW137" s="409"/>
      <c r="SWX137" s="409"/>
      <c r="SWY137" s="409"/>
      <c r="SWZ137" s="409"/>
      <c r="SXA137" s="409"/>
      <c r="SXB137" s="409"/>
      <c r="SXC137" s="409"/>
      <c r="SXD137" s="409"/>
      <c r="SXE137" s="409"/>
      <c r="SXF137" s="409"/>
      <c r="SXG137" s="409"/>
      <c r="SXH137" s="409"/>
      <c r="SXI137" s="409"/>
      <c r="SXJ137" s="409"/>
      <c r="SXK137" s="409"/>
      <c r="SXL137" s="409"/>
      <c r="SXM137" s="409"/>
      <c r="SXN137" s="409"/>
      <c r="SXO137" s="409"/>
      <c r="SXP137" s="409"/>
      <c r="SXQ137" s="409"/>
      <c r="SXR137" s="409"/>
      <c r="SXS137" s="409"/>
      <c r="SXT137" s="409"/>
      <c r="SXU137" s="409"/>
      <c r="SXV137" s="409"/>
      <c r="SXW137" s="409"/>
      <c r="SXX137" s="409"/>
      <c r="SXY137" s="409"/>
      <c r="SXZ137" s="409"/>
      <c r="SYA137" s="409"/>
      <c r="SYB137" s="409"/>
      <c r="SYC137" s="409"/>
      <c r="SYD137" s="409"/>
      <c r="SYE137" s="409"/>
      <c r="SYF137" s="409"/>
      <c r="SYG137" s="409"/>
      <c r="SYH137" s="409"/>
      <c r="SYI137" s="409"/>
      <c r="SYJ137" s="409"/>
      <c r="SYK137" s="409"/>
      <c r="SYL137" s="409"/>
      <c r="SYM137" s="409"/>
      <c r="SYN137" s="409"/>
      <c r="SYO137" s="409"/>
      <c r="SYP137" s="409"/>
      <c r="SYQ137" s="409"/>
      <c r="SYR137" s="409"/>
      <c r="SYS137" s="409"/>
      <c r="SYT137" s="409"/>
      <c r="SYU137" s="409"/>
      <c r="SYV137" s="409"/>
      <c r="SYW137" s="409"/>
      <c r="SYX137" s="409"/>
      <c r="SYY137" s="409"/>
      <c r="SYZ137" s="409"/>
      <c r="SZA137" s="409"/>
      <c r="SZB137" s="409"/>
      <c r="SZC137" s="409"/>
      <c r="SZD137" s="409"/>
      <c r="SZE137" s="409"/>
      <c r="SZF137" s="409"/>
      <c r="SZG137" s="409"/>
      <c r="SZH137" s="409"/>
      <c r="SZI137" s="409"/>
      <c r="SZJ137" s="409"/>
      <c r="SZK137" s="409"/>
      <c r="SZL137" s="409"/>
      <c r="SZM137" s="409"/>
      <c r="SZN137" s="409"/>
      <c r="SZO137" s="409"/>
      <c r="SZP137" s="409"/>
      <c r="SZQ137" s="409"/>
      <c r="SZR137" s="409"/>
      <c r="SZS137" s="409"/>
      <c r="SZT137" s="409"/>
      <c r="SZU137" s="409"/>
      <c r="SZV137" s="409"/>
      <c r="SZW137" s="409"/>
      <c r="SZX137" s="409"/>
      <c r="SZY137" s="409"/>
      <c r="SZZ137" s="409"/>
      <c r="TAA137" s="409"/>
      <c r="TAB137" s="409"/>
      <c r="TAC137" s="409"/>
      <c r="TAD137" s="409"/>
      <c r="TAE137" s="409"/>
      <c r="TAF137" s="409"/>
      <c r="TAG137" s="409"/>
      <c r="TAH137" s="409"/>
      <c r="TAI137" s="409"/>
      <c r="TAJ137" s="409"/>
      <c r="TAK137" s="409"/>
      <c r="TAL137" s="409"/>
      <c r="TAM137" s="409"/>
      <c r="TAN137" s="409"/>
      <c r="TAO137" s="409"/>
      <c r="TAP137" s="409"/>
      <c r="TAQ137" s="409"/>
      <c r="TAR137" s="409"/>
      <c r="TAS137" s="409"/>
      <c r="TAT137" s="409"/>
      <c r="TAU137" s="409"/>
      <c r="TAV137" s="409"/>
      <c r="TAW137" s="409"/>
      <c r="TAX137" s="409"/>
      <c r="TAY137" s="409"/>
      <c r="TAZ137" s="409"/>
      <c r="TBA137" s="409"/>
      <c r="TBB137" s="409"/>
      <c r="TBC137" s="409"/>
      <c r="TBD137" s="409"/>
      <c r="TBE137" s="409"/>
      <c r="TBF137" s="409"/>
      <c r="TBG137" s="409"/>
      <c r="TBH137" s="409"/>
      <c r="TBI137" s="409"/>
      <c r="TBJ137" s="409"/>
      <c r="TBK137" s="409"/>
      <c r="TBL137" s="409"/>
      <c r="TBM137" s="409"/>
      <c r="TBN137" s="409"/>
      <c r="TBO137" s="409"/>
      <c r="TBP137" s="409"/>
      <c r="TBQ137" s="409"/>
      <c r="TBR137" s="409"/>
      <c r="TBS137" s="409"/>
      <c r="TBT137" s="409"/>
      <c r="TBU137" s="409"/>
      <c r="TBV137" s="409"/>
      <c r="TBW137" s="409"/>
      <c r="TBX137" s="409"/>
      <c r="TBY137" s="409"/>
      <c r="TBZ137" s="409"/>
      <c r="TCA137" s="409"/>
      <c r="TCB137" s="409"/>
      <c r="TCC137" s="409"/>
      <c r="TCD137" s="409"/>
      <c r="TCE137" s="409"/>
      <c r="TCF137" s="409"/>
      <c r="TCG137" s="409"/>
      <c r="TCH137" s="409"/>
      <c r="TCI137" s="409"/>
      <c r="TCJ137" s="409"/>
      <c r="TCK137" s="409"/>
      <c r="TCL137" s="409"/>
      <c r="TCM137" s="409"/>
      <c r="TCN137" s="409"/>
      <c r="TCO137" s="409"/>
      <c r="TCP137" s="409"/>
      <c r="TCQ137" s="409"/>
      <c r="TCR137" s="409"/>
      <c r="TCS137" s="409"/>
      <c r="TCT137" s="409"/>
      <c r="TCU137" s="409"/>
      <c r="TCV137" s="409"/>
      <c r="TCW137" s="409"/>
      <c r="TCX137" s="409"/>
      <c r="TCY137" s="409"/>
      <c r="TCZ137" s="409"/>
      <c r="TDA137" s="409"/>
      <c r="TDB137" s="409"/>
      <c r="TDC137" s="409"/>
      <c r="TDD137" s="409"/>
      <c r="TDE137" s="409"/>
      <c r="TDF137" s="409"/>
      <c r="TDG137" s="409"/>
      <c r="TDH137" s="409"/>
      <c r="TDI137" s="409"/>
      <c r="TDJ137" s="409"/>
      <c r="TDK137" s="409"/>
      <c r="TDL137" s="409"/>
      <c r="TDM137" s="409"/>
      <c r="TDN137" s="409"/>
      <c r="TDO137" s="409"/>
      <c r="TDP137" s="409"/>
      <c r="TDQ137" s="409"/>
      <c r="TDR137" s="409"/>
      <c r="TDS137" s="409"/>
      <c r="TDT137" s="409"/>
      <c r="TDU137" s="409"/>
      <c r="TDV137" s="409"/>
      <c r="TDW137" s="409"/>
      <c r="TDX137" s="409"/>
      <c r="TDY137" s="409"/>
      <c r="TDZ137" s="409"/>
      <c r="TEA137" s="409"/>
      <c r="TEB137" s="409"/>
      <c r="TEC137" s="409"/>
      <c r="TED137" s="409"/>
      <c r="TEE137" s="409"/>
      <c r="TEF137" s="409"/>
      <c r="TEG137" s="409"/>
      <c r="TEH137" s="409"/>
      <c r="TEI137" s="409"/>
      <c r="TEJ137" s="409"/>
      <c r="TEK137" s="409"/>
      <c r="TEL137" s="409"/>
      <c r="TEM137" s="409"/>
      <c r="TEN137" s="409"/>
      <c r="TEO137" s="409"/>
      <c r="TEP137" s="409"/>
      <c r="TEQ137" s="409"/>
      <c r="TER137" s="409"/>
      <c r="TES137" s="409"/>
      <c r="TET137" s="409"/>
      <c r="TEU137" s="409"/>
      <c r="TEV137" s="409"/>
      <c r="TEW137" s="409"/>
      <c r="TEX137" s="409"/>
      <c r="TEY137" s="409"/>
      <c r="TEZ137" s="409"/>
      <c r="TFA137" s="409"/>
      <c r="TFB137" s="409"/>
      <c r="TFC137" s="409"/>
      <c r="TFD137" s="409"/>
      <c r="TFE137" s="409"/>
      <c r="TFF137" s="409"/>
      <c r="TFG137" s="409"/>
      <c r="TFH137" s="409"/>
      <c r="TFI137" s="409"/>
      <c r="TFJ137" s="409"/>
      <c r="TFK137" s="409"/>
      <c r="TFL137" s="409"/>
      <c r="TFM137" s="409"/>
      <c r="TFN137" s="409"/>
      <c r="TFO137" s="409"/>
      <c r="TFP137" s="409"/>
      <c r="TFQ137" s="409"/>
      <c r="TFR137" s="409"/>
      <c r="TFS137" s="409"/>
      <c r="TFT137" s="409"/>
      <c r="TFU137" s="409"/>
      <c r="TFV137" s="409"/>
      <c r="TFW137" s="409"/>
      <c r="TFX137" s="409"/>
      <c r="TFY137" s="409"/>
      <c r="TFZ137" s="409"/>
      <c r="TGA137" s="409"/>
      <c r="TGB137" s="409"/>
      <c r="TGC137" s="409"/>
      <c r="TGD137" s="409"/>
      <c r="TGE137" s="409"/>
      <c r="TGF137" s="409"/>
      <c r="TGG137" s="409"/>
      <c r="TGH137" s="409"/>
      <c r="TGI137" s="409"/>
      <c r="TGJ137" s="409"/>
      <c r="TGK137" s="409"/>
      <c r="TGL137" s="409"/>
      <c r="TGM137" s="409"/>
      <c r="TGN137" s="409"/>
      <c r="TGO137" s="409"/>
      <c r="TGP137" s="409"/>
      <c r="TGQ137" s="409"/>
      <c r="TGR137" s="409"/>
      <c r="TGS137" s="409"/>
      <c r="TGT137" s="409"/>
      <c r="TGU137" s="409"/>
      <c r="TGV137" s="409"/>
      <c r="TGW137" s="409"/>
      <c r="TGX137" s="409"/>
      <c r="TGY137" s="409"/>
      <c r="TGZ137" s="409"/>
      <c r="THA137" s="409"/>
      <c r="THB137" s="409"/>
      <c r="THC137" s="409"/>
      <c r="THD137" s="409"/>
      <c r="THE137" s="409"/>
      <c r="THF137" s="409"/>
      <c r="THG137" s="409"/>
      <c r="THH137" s="409"/>
      <c r="THI137" s="409"/>
      <c r="THJ137" s="409"/>
      <c r="THK137" s="409"/>
      <c r="THL137" s="409"/>
      <c r="THM137" s="409"/>
      <c r="THN137" s="409"/>
      <c r="THO137" s="409"/>
      <c r="THP137" s="409"/>
      <c r="THQ137" s="409"/>
      <c r="THR137" s="409"/>
      <c r="THS137" s="409"/>
      <c r="THT137" s="409"/>
      <c r="THU137" s="409"/>
      <c r="THV137" s="409"/>
      <c r="THW137" s="409"/>
      <c r="THX137" s="409"/>
      <c r="THY137" s="409"/>
      <c r="THZ137" s="409"/>
      <c r="TIA137" s="409"/>
      <c r="TIB137" s="409"/>
      <c r="TIC137" s="409"/>
      <c r="TID137" s="409"/>
      <c r="TIE137" s="409"/>
      <c r="TIF137" s="409"/>
      <c r="TIG137" s="409"/>
      <c r="TIH137" s="409"/>
      <c r="TII137" s="409"/>
      <c r="TIJ137" s="409"/>
      <c r="TIK137" s="409"/>
      <c r="TIL137" s="409"/>
      <c r="TIM137" s="409"/>
      <c r="TIN137" s="409"/>
      <c r="TIO137" s="409"/>
      <c r="TIP137" s="409"/>
      <c r="TIQ137" s="409"/>
      <c r="TIR137" s="409"/>
      <c r="TIS137" s="409"/>
      <c r="TIT137" s="409"/>
      <c r="TIU137" s="409"/>
      <c r="TIV137" s="409"/>
      <c r="TIW137" s="409"/>
      <c r="TIX137" s="409"/>
      <c r="TIY137" s="409"/>
      <c r="TIZ137" s="409"/>
      <c r="TJA137" s="409"/>
      <c r="TJB137" s="409"/>
      <c r="TJC137" s="409"/>
      <c r="TJD137" s="409"/>
      <c r="TJE137" s="409"/>
      <c r="TJF137" s="409"/>
      <c r="TJG137" s="409"/>
      <c r="TJH137" s="409"/>
      <c r="TJI137" s="409"/>
      <c r="TJJ137" s="409"/>
      <c r="TJK137" s="409"/>
      <c r="TJL137" s="409"/>
      <c r="TJM137" s="409"/>
      <c r="TJN137" s="409"/>
      <c r="TJO137" s="409"/>
      <c r="TJP137" s="409"/>
      <c r="TJQ137" s="409"/>
      <c r="TJR137" s="409"/>
      <c r="TJS137" s="409"/>
      <c r="TJT137" s="409"/>
      <c r="TJU137" s="409"/>
      <c r="TJV137" s="409"/>
      <c r="TJW137" s="409"/>
      <c r="TJX137" s="409"/>
      <c r="TJY137" s="409"/>
      <c r="TJZ137" s="409"/>
      <c r="TKA137" s="409"/>
      <c r="TKB137" s="409"/>
      <c r="TKC137" s="409"/>
      <c r="TKD137" s="409"/>
      <c r="TKE137" s="409"/>
      <c r="TKF137" s="409"/>
      <c r="TKG137" s="409"/>
      <c r="TKH137" s="409"/>
      <c r="TKI137" s="409"/>
      <c r="TKJ137" s="409"/>
      <c r="TKK137" s="409"/>
      <c r="TKL137" s="409"/>
      <c r="TKM137" s="409"/>
      <c r="TKN137" s="409"/>
      <c r="TKO137" s="409"/>
      <c r="TKP137" s="409"/>
      <c r="TKQ137" s="409"/>
      <c r="TKR137" s="409"/>
      <c r="TKS137" s="409"/>
      <c r="TKT137" s="409"/>
      <c r="TKU137" s="409"/>
      <c r="TKV137" s="409"/>
      <c r="TKW137" s="409"/>
      <c r="TKX137" s="409"/>
      <c r="TKY137" s="409"/>
      <c r="TKZ137" s="409"/>
      <c r="TLA137" s="409"/>
      <c r="TLB137" s="409"/>
      <c r="TLC137" s="409"/>
      <c r="TLD137" s="409"/>
      <c r="TLE137" s="409"/>
      <c r="TLF137" s="409"/>
      <c r="TLG137" s="409"/>
      <c r="TLH137" s="409"/>
      <c r="TLI137" s="409"/>
      <c r="TLJ137" s="409"/>
      <c r="TLK137" s="409"/>
      <c r="TLL137" s="409"/>
      <c r="TLM137" s="409"/>
      <c r="TLN137" s="409"/>
      <c r="TLO137" s="409"/>
      <c r="TLP137" s="409"/>
      <c r="TLQ137" s="409"/>
      <c r="TLR137" s="409"/>
      <c r="TLS137" s="409"/>
      <c r="TLT137" s="409"/>
      <c r="TLU137" s="409"/>
      <c r="TLV137" s="409"/>
      <c r="TLW137" s="409"/>
      <c r="TLX137" s="409"/>
      <c r="TLY137" s="409"/>
      <c r="TLZ137" s="409"/>
      <c r="TMA137" s="409"/>
      <c r="TMB137" s="409"/>
      <c r="TMC137" s="409"/>
      <c r="TMD137" s="409"/>
      <c r="TME137" s="409"/>
      <c r="TMF137" s="409"/>
      <c r="TMG137" s="409"/>
      <c r="TMH137" s="409"/>
      <c r="TMI137" s="409"/>
      <c r="TMJ137" s="409"/>
      <c r="TMK137" s="409"/>
      <c r="TML137" s="409"/>
      <c r="TMM137" s="409"/>
      <c r="TMN137" s="409"/>
      <c r="TMO137" s="409"/>
      <c r="TMP137" s="409"/>
      <c r="TMQ137" s="409"/>
      <c r="TMR137" s="409"/>
      <c r="TMS137" s="409"/>
      <c r="TMT137" s="409"/>
      <c r="TMU137" s="409"/>
      <c r="TMV137" s="409"/>
      <c r="TMW137" s="409"/>
      <c r="TMX137" s="409"/>
      <c r="TMY137" s="409"/>
      <c r="TMZ137" s="409"/>
      <c r="TNA137" s="409"/>
      <c r="TNB137" s="409"/>
      <c r="TNC137" s="409"/>
      <c r="TND137" s="409"/>
      <c r="TNE137" s="409"/>
      <c r="TNF137" s="409"/>
      <c r="TNG137" s="409"/>
      <c r="TNH137" s="409"/>
      <c r="TNI137" s="409"/>
      <c r="TNJ137" s="409"/>
      <c r="TNK137" s="409"/>
      <c r="TNL137" s="409"/>
      <c r="TNM137" s="409"/>
      <c r="TNN137" s="409"/>
      <c r="TNO137" s="409"/>
      <c r="TNP137" s="409"/>
      <c r="TNQ137" s="409"/>
      <c r="TNR137" s="409"/>
      <c r="TNS137" s="409"/>
      <c r="TNT137" s="409"/>
      <c r="TNU137" s="409"/>
      <c r="TNV137" s="409"/>
      <c r="TNW137" s="409"/>
      <c r="TNX137" s="409"/>
      <c r="TNY137" s="409"/>
      <c r="TNZ137" s="409"/>
      <c r="TOA137" s="409"/>
      <c r="TOB137" s="409"/>
      <c r="TOC137" s="409"/>
      <c r="TOD137" s="409"/>
      <c r="TOE137" s="409"/>
      <c r="TOF137" s="409"/>
      <c r="TOG137" s="409"/>
      <c r="TOH137" s="409"/>
      <c r="TOI137" s="409"/>
      <c r="TOJ137" s="409"/>
      <c r="TOK137" s="409"/>
      <c r="TOL137" s="409"/>
      <c r="TOM137" s="409"/>
      <c r="TON137" s="409"/>
      <c r="TOO137" s="409"/>
      <c r="TOP137" s="409"/>
      <c r="TOQ137" s="409"/>
      <c r="TOR137" s="409"/>
      <c r="TOS137" s="409"/>
      <c r="TOT137" s="409"/>
      <c r="TOU137" s="409"/>
      <c r="TOV137" s="409"/>
      <c r="TOW137" s="409"/>
      <c r="TOX137" s="409"/>
      <c r="TOY137" s="409"/>
      <c r="TOZ137" s="409"/>
      <c r="TPA137" s="409"/>
      <c r="TPB137" s="409"/>
      <c r="TPC137" s="409"/>
      <c r="TPD137" s="409"/>
      <c r="TPE137" s="409"/>
      <c r="TPF137" s="409"/>
      <c r="TPG137" s="409"/>
      <c r="TPH137" s="409"/>
      <c r="TPI137" s="409"/>
      <c r="TPJ137" s="409"/>
      <c r="TPK137" s="409"/>
      <c r="TPL137" s="409"/>
      <c r="TPM137" s="409"/>
      <c r="TPN137" s="409"/>
      <c r="TPO137" s="409"/>
      <c r="TPP137" s="409"/>
      <c r="TPQ137" s="409"/>
      <c r="TPR137" s="409"/>
      <c r="TPS137" s="409"/>
      <c r="TPT137" s="409"/>
      <c r="TPU137" s="409"/>
      <c r="TPV137" s="409"/>
      <c r="TPW137" s="409"/>
      <c r="TPX137" s="409"/>
      <c r="TPY137" s="409"/>
      <c r="TPZ137" s="409"/>
      <c r="TQA137" s="409"/>
      <c r="TQB137" s="409"/>
      <c r="TQC137" s="409"/>
      <c r="TQD137" s="409"/>
      <c r="TQE137" s="409"/>
      <c r="TQF137" s="409"/>
      <c r="TQG137" s="409"/>
      <c r="TQH137" s="409"/>
      <c r="TQI137" s="409"/>
      <c r="TQJ137" s="409"/>
      <c r="TQK137" s="409"/>
      <c r="TQL137" s="409"/>
      <c r="TQM137" s="409"/>
      <c r="TQN137" s="409"/>
      <c r="TQO137" s="409"/>
      <c r="TQP137" s="409"/>
      <c r="TQQ137" s="409"/>
      <c r="TQR137" s="409"/>
      <c r="TQS137" s="409"/>
      <c r="TQT137" s="409"/>
      <c r="TQU137" s="409"/>
      <c r="TQV137" s="409"/>
      <c r="TQW137" s="409"/>
      <c r="TQX137" s="409"/>
      <c r="TQY137" s="409"/>
      <c r="TQZ137" s="409"/>
      <c r="TRA137" s="409"/>
      <c r="TRB137" s="409"/>
      <c r="TRC137" s="409"/>
      <c r="TRD137" s="409"/>
      <c r="TRE137" s="409"/>
      <c r="TRF137" s="409"/>
      <c r="TRG137" s="409"/>
      <c r="TRH137" s="409"/>
      <c r="TRI137" s="409"/>
      <c r="TRJ137" s="409"/>
      <c r="TRK137" s="409"/>
      <c r="TRL137" s="409"/>
      <c r="TRM137" s="409"/>
      <c r="TRN137" s="409"/>
      <c r="TRO137" s="409"/>
      <c r="TRP137" s="409"/>
      <c r="TRQ137" s="409"/>
      <c r="TRR137" s="409"/>
      <c r="TRS137" s="409"/>
      <c r="TRT137" s="409"/>
      <c r="TRU137" s="409"/>
      <c r="TRV137" s="409"/>
      <c r="TRW137" s="409"/>
      <c r="TRX137" s="409"/>
      <c r="TRY137" s="409"/>
      <c r="TRZ137" s="409"/>
      <c r="TSA137" s="409"/>
      <c r="TSB137" s="409"/>
      <c r="TSC137" s="409"/>
      <c r="TSD137" s="409"/>
      <c r="TSE137" s="409"/>
      <c r="TSF137" s="409"/>
      <c r="TSG137" s="409"/>
      <c r="TSH137" s="409"/>
      <c r="TSI137" s="409"/>
      <c r="TSJ137" s="409"/>
      <c r="TSK137" s="409"/>
      <c r="TSL137" s="409"/>
      <c r="TSM137" s="409"/>
      <c r="TSN137" s="409"/>
      <c r="TSO137" s="409"/>
      <c r="TSP137" s="409"/>
      <c r="TSQ137" s="409"/>
      <c r="TSR137" s="409"/>
      <c r="TSS137" s="409"/>
      <c r="TST137" s="409"/>
      <c r="TSU137" s="409"/>
      <c r="TSV137" s="409"/>
      <c r="TSW137" s="409"/>
      <c r="TSX137" s="409"/>
      <c r="TSY137" s="409"/>
      <c r="TSZ137" s="409"/>
      <c r="TTA137" s="409"/>
      <c r="TTB137" s="409"/>
      <c r="TTC137" s="409"/>
      <c r="TTD137" s="409"/>
      <c r="TTE137" s="409"/>
      <c r="TTF137" s="409"/>
      <c r="TTG137" s="409"/>
      <c r="TTH137" s="409"/>
      <c r="TTI137" s="409"/>
      <c r="TTJ137" s="409"/>
      <c r="TTK137" s="409"/>
      <c r="TTL137" s="409"/>
      <c r="TTM137" s="409"/>
      <c r="TTN137" s="409"/>
      <c r="TTO137" s="409"/>
      <c r="TTP137" s="409"/>
      <c r="TTQ137" s="409"/>
      <c r="TTR137" s="409"/>
      <c r="TTS137" s="409"/>
      <c r="TTT137" s="409"/>
      <c r="TTU137" s="409"/>
      <c r="TTV137" s="409"/>
      <c r="TTW137" s="409"/>
      <c r="TTX137" s="409"/>
      <c r="TTY137" s="409"/>
      <c r="TTZ137" s="409"/>
      <c r="TUA137" s="409"/>
      <c r="TUB137" s="409"/>
      <c r="TUC137" s="409"/>
      <c r="TUD137" s="409"/>
      <c r="TUE137" s="409"/>
      <c r="TUF137" s="409"/>
      <c r="TUG137" s="409"/>
      <c r="TUH137" s="409"/>
      <c r="TUI137" s="409"/>
      <c r="TUJ137" s="409"/>
      <c r="TUK137" s="409"/>
      <c r="TUL137" s="409"/>
      <c r="TUM137" s="409"/>
      <c r="TUN137" s="409"/>
      <c r="TUO137" s="409"/>
      <c r="TUP137" s="409"/>
      <c r="TUQ137" s="409"/>
      <c r="TUR137" s="409"/>
      <c r="TUS137" s="409"/>
      <c r="TUT137" s="409"/>
      <c r="TUU137" s="409"/>
      <c r="TUV137" s="409"/>
      <c r="TUW137" s="409"/>
      <c r="TUX137" s="409"/>
      <c r="TUY137" s="409"/>
      <c r="TUZ137" s="409"/>
      <c r="TVA137" s="409"/>
      <c r="TVB137" s="409"/>
      <c r="TVC137" s="409"/>
      <c r="TVD137" s="409"/>
      <c r="TVE137" s="409"/>
      <c r="TVF137" s="409"/>
      <c r="TVG137" s="409"/>
      <c r="TVH137" s="409"/>
      <c r="TVI137" s="409"/>
      <c r="TVJ137" s="409"/>
      <c r="TVK137" s="409"/>
      <c r="TVL137" s="409"/>
      <c r="TVM137" s="409"/>
      <c r="TVN137" s="409"/>
      <c r="TVO137" s="409"/>
      <c r="TVP137" s="409"/>
      <c r="TVQ137" s="409"/>
      <c r="TVR137" s="409"/>
      <c r="TVS137" s="409"/>
      <c r="TVT137" s="409"/>
      <c r="TVU137" s="409"/>
      <c r="TVV137" s="409"/>
      <c r="TVW137" s="409"/>
      <c r="TVX137" s="409"/>
      <c r="TVY137" s="409"/>
      <c r="TVZ137" s="409"/>
      <c r="TWA137" s="409"/>
      <c r="TWB137" s="409"/>
      <c r="TWC137" s="409"/>
      <c r="TWD137" s="409"/>
      <c r="TWE137" s="409"/>
      <c r="TWF137" s="409"/>
      <c r="TWG137" s="409"/>
      <c r="TWH137" s="409"/>
      <c r="TWI137" s="409"/>
      <c r="TWJ137" s="409"/>
      <c r="TWK137" s="409"/>
      <c r="TWL137" s="409"/>
      <c r="TWM137" s="409"/>
      <c r="TWN137" s="409"/>
      <c r="TWO137" s="409"/>
      <c r="TWP137" s="409"/>
      <c r="TWQ137" s="409"/>
      <c r="TWR137" s="409"/>
      <c r="TWS137" s="409"/>
      <c r="TWT137" s="409"/>
      <c r="TWU137" s="409"/>
      <c r="TWV137" s="409"/>
      <c r="TWW137" s="409"/>
      <c r="TWX137" s="409"/>
      <c r="TWY137" s="409"/>
      <c r="TWZ137" s="409"/>
      <c r="TXA137" s="409"/>
      <c r="TXB137" s="409"/>
      <c r="TXC137" s="409"/>
      <c r="TXD137" s="409"/>
      <c r="TXE137" s="409"/>
      <c r="TXF137" s="409"/>
      <c r="TXG137" s="409"/>
      <c r="TXH137" s="409"/>
      <c r="TXI137" s="409"/>
      <c r="TXJ137" s="409"/>
      <c r="TXK137" s="409"/>
      <c r="TXL137" s="409"/>
      <c r="TXM137" s="409"/>
      <c r="TXN137" s="409"/>
      <c r="TXO137" s="409"/>
      <c r="TXP137" s="409"/>
      <c r="TXQ137" s="409"/>
      <c r="TXR137" s="409"/>
      <c r="TXS137" s="409"/>
      <c r="TXT137" s="409"/>
      <c r="TXU137" s="409"/>
      <c r="TXV137" s="409"/>
      <c r="TXW137" s="409"/>
      <c r="TXX137" s="409"/>
      <c r="TXY137" s="409"/>
      <c r="TXZ137" s="409"/>
      <c r="TYA137" s="409"/>
      <c r="TYB137" s="409"/>
      <c r="TYC137" s="409"/>
      <c r="TYD137" s="409"/>
      <c r="TYE137" s="409"/>
      <c r="TYF137" s="409"/>
      <c r="TYG137" s="409"/>
      <c r="TYH137" s="409"/>
      <c r="TYI137" s="409"/>
      <c r="TYJ137" s="409"/>
      <c r="TYK137" s="409"/>
      <c r="TYL137" s="409"/>
      <c r="TYM137" s="409"/>
      <c r="TYN137" s="409"/>
      <c r="TYO137" s="409"/>
      <c r="TYP137" s="409"/>
      <c r="TYQ137" s="409"/>
      <c r="TYR137" s="409"/>
      <c r="TYS137" s="409"/>
      <c r="TYT137" s="409"/>
      <c r="TYU137" s="409"/>
      <c r="TYV137" s="409"/>
      <c r="TYW137" s="409"/>
      <c r="TYX137" s="409"/>
      <c r="TYY137" s="409"/>
      <c r="TYZ137" s="409"/>
      <c r="TZA137" s="409"/>
      <c r="TZB137" s="409"/>
      <c r="TZC137" s="409"/>
      <c r="TZD137" s="409"/>
      <c r="TZE137" s="409"/>
      <c r="TZF137" s="409"/>
      <c r="TZG137" s="409"/>
      <c r="TZH137" s="409"/>
      <c r="TZI137" s="409"/>
      <c r="TZJ137" s="409"/>
      <c r="TZK137" s="409"/>
      <c r="TZL137" s="409"/>
      <c r="TZM137" s="409"/>
      <c r="TZN137" s="409"/>
      <c r="TZO137" s="409"/>
      <c r="TZP137" s="409"/>
      <c r="TZQ137" s="409"/>
      <c r="TZR137" s="409"/>
      <c r="TZS137" s="409"/>
      <c r="TZT137" s="409"/>
      <c r="TZU137" s="409"/>
      <c r="TZV137" s="409"/>
      <c r="TZW137" s="409"/>
      <c r="TZX137" s="409"/>
      <c r="TZY137" s="409"/>
      <c r="TZZ137" s="409"/>
      <c r="UAA137" s="409"/>
      <c r="UAB137" s="409"/>
      <c r="UAC137" s="409"/>
      <c r="UAD137" s="409"/>
      <c r="UAE137" s="409"/>
      <c r="UAF137" s="409"/>
      <c r="UAG137" s="409"/>
      <c r="UAH137" s="409"/>
      <c r="UAI137" s="409"/>
      <c r="UAJ137" s="409"/>
      <c r="UAK137" s="409"/>
      <c r="UAL137" s="409"/>
      <c r="UAM137" s="409"/>
      <c r="UAN137" s="409"/>
      <c r="UAO137" s="409"/>
      <c r="UAP137" s="409"/>
      <c r="UAQ137" s="409"/>
      <c r="UAR137" s="409"/>
      <c r="UAS137" s="409"/>
      <c r="UAT137" s="409"/>
      <c r="UAU137" s="409"/>
      <c r="UAV137" s="409"/>
      <c r="UAW137" s="409"/>
      <c r="UAX137" s="409"/>
      <c r="UAY137" s="409"/>
      <c r="UAZ137" s="409"/>
      <c r="UBA137" s="409"/>
      <c r="UBB137" s="409"/>
      <c r="UBC137" s="409"/>
      <c r="UBD137" s="409"/>
      <c r="UBE137" s="409"/>
      <c r="UBF137" s="409"/>
      <c r="UBG137" s="409"/>
      <c r="UBH137" s="409"/>
      <c r="UBI137" s="409"/>
      <c r="UBJ137" s="409"/>
      <c r="UBK137" s="409"/>
      <c r="UBL137" s="409"/>
      <c r="UBM137" s="409"/>
      <c r="UBN137" s="409"/>
      <c r="UBO137" s="409"/>
      <c r="UBP137" s="409"/>
      <c r="UBQ137" s="409"/>
      <c r="UBR137" s="409"/>
      <c r="UBS137" s="409"/>
      <c r="UBT137" s="409"/>
      <c r="UBU137" s="409"/>
      <c r="UBV137" s="409"/>
      <c r="UBW137" s="409"/>
      <c r="UBX137" s="409"/>
      <c r="UBY137" s="409"/>
      <c r="UBZ137" s="409"/>
      <c r="UCA137" s="409"/>
      <c r="UCB137" s="409"/>
      <c r="UCC137" s="409"/>
      <c r="UCD137" s="409"/>
      <c r="UCE137" s="409"/>
      <c r="UCF137" s="409"/>
      <c r="UCG137" s="409"/>
      <c r="UCH137" s="409"/>
      <c r="UCI137" s="409"/>
      <c r="UCJ137" s="409"/>
      <c r="UCK137" s="409"/>
      <c r="UCL137" s="409"/>
      <c r="UCM137" s="409"/>
      <c r="UCN137" s="409"/>
      <c r="UCO137" s="409"/>
      <c r="UCP137" s="409"/>
      <c r="UCQ137" s="409"/>
      <c r="UCR137" s="409"/>
      <c r="UCS137" s="409"/>
      <c r="UCT137" s="409"/>
      <c r="UCU137" s="409"/>
      <c r="UCV137" s="409"/>
      <c r="UCW137" s="409"/>
      <c r="UCX137" s="409"/>
      <c r="UCY137" s="409"/>
      <c r="UCZ137" s="409"/>
      <c r="UDA137" s="409"/>
      <c r="UDB137" s="409"/>
      <c r="UDC137" s="409"/>
      <c r="UDD137" s="409"/>
      <c r="UDE137" s="409"/>
      <c r="UDF137" s="409"/>
      <c r="UDG137" s="409"/>
      <c r="UDH137" s="409"/>
      <c r="UDI137" s="409"/>
      <c r="UDJ137" s="409"/>
      <c r="UDK137" s="409"/>
      <c r="UDL137" s="409"/>
      <c r="UDM137" s="409"/>
      <c r="UDN137" s="409"/>
      <c r="UDO137" s="409"/>
      <c r="UDP137" s="409"/>
      <c r="UDQ137" s="409"/>
      <c r="UDR137" s="409"/>
      <c r="UDS137" s="409"/>
      <c r="UDT137" s="409"/>
      <c r="UDU137" s="409"/>
      <c r="UDV137" s="409"/>
      <c r="UDW137" s="409"/>
      <c r="UDX137" s="409"/>
      <c r="UDY137" s="409"/>
      <c r="UDZ137" s="409"/>
      <c r="UEA137" s="409"/>
      <c r="UEB137" s="409"/>
      <c r="UEC137" s="409"/>
      <c r="UED137" s="409"/>
      <c r="UEE137" s="409"/>
      <c r="UEF137" s="409"/>
      <c r="UEG137" s="409"/>
      <c r="UEH137" s="409"/>
      <c r="UEI137" s="409"/>
      <c r="UEJ137" s="409"/>
      <c r="UEK137" s="409"/>
      <c r="UEL137" s="409"/>
      <c r="UEM137" s="409"/>
      <c r="UEN137" s="409"/>
      <c r="UEO137" s="409"/>
      <c r="UEP137" s="409"/>
      <c r="UEQ137" s="409"/>
      <c r="UER137" s="409"/>
      <c r="UES137" s="409"/>
      <c r="UET137" s="409"/>
      <c r="UEU137" s="409"/>
      <c r="UEV137" s="409"/>
      <c r="UEW137" s="409"/>
      <c r="UEX137" s="409"/>
      <c r="UEY137" s="409"/>
      <c r="UEZ137" s="409"/>
      <c r="UFA137" s="409"/>
      <c r="UFB137" s="409"/>
      <c r="UFC137" s="409"/>
      <c r="UFD137" s="409"/>
      <c r="UFE137" s="409"/>
      <c r="UFF137" s="409"/>
      <c r="UFG137" s="409"/>
      <c r="UFH137" s="409"/>
      <c r="UFI137" s="409"/>
      <c r="UFJ137" s="409"/>
      <c r="UFK137" s="409"/>
      <c r="UFL137" s="409"/>
      <c r="UFM137" s="409"/>
      <c r="UFN137" s="409"/>
      <c r="UFO137" s="409"/>
      <c r="UFP137" s="409"/>
      <c r="UFQ137" s="409"/>
      <c r="UFR137" s="409"/>
      <c r="UFS137" s="409"/>
      <c r="UFT137" s="409"/>
      <c r="UFU137" s="409"/>
      <c r="UFV137" s="409"/>
      <c r="UFW137" s="409"/>
      <c r="UFX137" s="409"/>
      <c r="UFY137" s="409"/>
      <c r="UFZ137" s="409"/>
      <c r="UGA137" s="409"/>
      <c r="UGB137" s="409"/>
      <c r="UGC137" s="409"/>
      <c r="UGD137" s="409"/>
      <c r="UGE137" s="409"/>
      <c r="UGF137" s="409"/>
      <c r="UGG137" s="409"/>
      <c r="UGH137" s="409"/>
      <c r="UGI137" s="409"/>
      <c r="UGJ137" s="409"/>
      <c r="UGK137" s="409"/>
      <c r="UGL137" s="409"/>
      <c r="UGM137" s="409"/>
      <c r="UGN137" s="409"/>
      <c r="UGO137" s="409"/>
      <c r="UGP137" s="409"/>
      <c r="UGQ137" s="409"/>
      <c r="UGR137" s="409"/>
      <c r="UGS137" s="409"/>
      <c r="UGT137" s="409"/>
      <c r="UGU137" s="409"/>
      <c r="UGV137" s="409"/>
      <c r="UGW137" s="409"/>
      <c r="UGX137" s="409"/>
      <c r="UGY137" s="409"/>
      <c r="UGZ137" s="409"/>
      <c r="UHA137" s="409"/>
      <c r="UHB137" s="409"/>
      <c r="UHC137" s="409"/>
      <c r="UHD137" s="409"/>
      <c r="UHE137" s="409"/>
      <c r="UHF137" s="409"/>
      <c r="UHG137" s="409"/>
      <c r="UHH137" s="409"/>
      <c r="UHI137" s="409"/>
      <c r="UHJ137" s="409"/>
      <c r="UHK137" s="409"/>
      <c r="UHL137" s="409"/>
      <c r="UHM137" s="409"/>
      <c r="UHN137" s="409"/>
      <c r="UHO137" s="409"/>
      <c r="UHP137" s="409"/>
      <c r="UHQ137" s="409"/>
      <c r="UHR137" s="409"/>
      <c r="UHS137" s="409"/>
      <c r="UHT137" s="409"/>
      <c r="UHU137" s="409"/>
      <c r="UHV137" s="409"/>
      <c r="UHW137" s="409"/>
      <c r="UHX137" s="409"/>
      <c r="UHY137" s="409"/>
      <c r="UHZ137" s="409"/>
      <c r="UIA137" s="409"/>
      <c r="UIB137" s="409"/>
      <c r="UIC137" s="409"/>
      <c r="UID137" s="409"/>
      <c r="UIE137" s="409"/>
      <c r="UIF137" s="409"/>
      <c r="UIG137" s="409"/>
      <c r="UIH137" s="409"/>
      <c r="UII137" s="409"/>
      <c r="UIJ137" s="409"/>
      <c r="UIK137" s="409"/>
      <c r="UIL137" s="409"/>
      <c r="UIM137" s="409"/>
      <c r="UIN137" s="409"/>
      <c r="UIO137" s="409"/>
      <c r="UIP137" s="409"/>
      <c r="UIQ137" s="409"/>
      <c r="UIR137" s="409"/>
      <c r="UIS137" s="409"/>
      <c r="UIT137" s="409"/>
      <c r="UIU137" s="409"/>
      <c r="UIV137" s="409"/>
      <c r="UIW137" s="409"/>
      <c r="UIX137" s="409"/>
      <c r="UIY137" s="409"/>
      <c r="UIZ137" s="409"/>
      <c r="UJA137" s="409"/>
      <c r="UJB137" s="409"/>
      <c r="UJC137" s="409"/>
      <c r="UJD137" s="409"/>
      <c r="UJE137" s="409"/>
      <c r="UJF137" s="409"/>
      <c r="UJG137" s="409"/>
      <c r="UJH137" s="409"/>
      <c r="UJI137" s="409"/>
      <c r="UJJ137" s="409"/>
      <c r="UJK137" s="409"/>
      <c r="UJL137" s="409"/>
      <c r="UJM137" s="409"/>
      <c r="UJN137" s="409"/>
      <c r="UJO137" s="409"/>
      <c r="UJP137" s="409"/>
      <c r="UJQ137" s="409"/>
      <c r="UJR137" s="409"/>
      <c r="UJS137" s="409"/>
      <c r="UJT137" s="409"/>
      <c r="UJU137" s="409"/>
      <c r="UJV137" s="409"/>
      <c r="UJW137" s="409"/>
      <c r="UJX137" s="409"/>
      <c r="UJY137" s="409"/>
      <c r="UJZ137" s="409"/>
      <c r="UKA137" s="409"/>
      <c r="UKB137" s="409"/>
      <c r="UKC137" s="409"/>
      <c r="UKD137" s="409"/>
      <c r="UKE137" s="409"/>
      <c r="UKF137" s="409"/>
      <c r="UKG137" s="409"/>
      <c r="UKH137" s="409"/>
      <c r="UKI137" s="409"/>
      <c r="UKJ137" s="409"/>
      <c r="UKK137" s="409"/>
      <c r="UKL137" s="409"/>
      <c r="UKM137" s="409"/>
      <c r="UKN137" s="409"/>
      <c r="UKO137" s="409"/>
      <c r="UKP137" s="409"/>
      <c r="UKQ137" s="409"/>
      <c r="UKR137" s="409"/>
      <c r="UKS137" s="409"/>
      <c r="UKT137" s="409"/>
      <c r="UKU137" s="409"/>
      <c r="UKV137" s="409"/>
      <c r="UKW137" s="409"/>
      <c r="UKX137" s="409"/>
      <c r="UKY137" s="409"/>
      <c r="UKZ137" s="409"/>
      <c r="ULA137" s="409"/>
      <c r="ULB137" s="409"/>
      <c r="ULC137" s="409"/>
      <c r="ULD137" s="409"/>
      <c r="ULE137" s="409"/>
      <c r="ULF137" s="409"/>
      <c r="ULG137" s="409"/>
      <c r="ULH137" s="409"/>
      <c r="ULI137" s="409"/>
      <c r="ULJ137" s="409"/>
      <c r="ULK137" s="409"/>
      <c r="ULL137" s="409"/>
      <c r="ULM137" s="409"/>
      <c r="ULN137" s="409"/>
      <c r="ULO137" s="409"/>
      <c r="ULP137" s="409"/>
      <c r="ULQ137" s="409"/>
      <c r="ULR137" s="409"/>
      <c r="ULS137" s="409"/>
      <c r="ULT137" s="409"/>
      <c r="ULU137" s="409"/>
      <c r="ULV137" s="409"/>
      <c r="ULW137" s="409"/>
      <c r="ULX137" s="409"/>
      <c r="ULY137" s="409"/>
      <c r="ULZ137" s="409"/>
      <c r="UMA137" s="409"/>
      <c r="UMB137" s="409"/>
      <c r="UMC137" s="409"/>
      <c r="UMD137" s="409"/>
      <c r="UME137" s="409"/>
      <c r="UMF137" s="409"/>
      <c r="UMG137" s="409"/>
      <c r="UMH137" s="409"/>
      <c r="UMI137" s="409"/>
      <c r="UMJ137" s="409"/>
      <c r="UMK137" s="409"/>
      <c r="UML137" s="409"/>
      <c r="UMM137" s="409"/>
      <c r="UMN137" s="409"/>
      <c r="UMO137" s="409"/>
      <c r="UMP137" s="409"/>
      <c r="UMQ137" s="409"/>
      <c r="UMR137" s="409"/>
      <c r="UMS137" s="409"/>
      <c r="UMT137" s="409"/>
      <c r="UMU137" s="409"/>
      <c r="UMV137" s="409"/>
      <c r="UMW137" s="409"/>
      <c r="UMX137" s="409"/>
      <c r="UMY137" s="409"/>
      <c r="UMZ137" s="409"/>
      <c r="UNA137" s="409"/>
      <c r="UNB137" s="409"/>
      <c r="UNC137" s="409"/>
      <c r="UND137" s="409"/>
      <c r="UNE137" s="409"/>
      <c r="UNF137" s="409"/>
      <c r="UNG137" s="409"/>
      <c r="UNH137" s="409"/>
      <c r="UNI137" s="409"/>
      <c r="UNJ137" s="409"/>
      <c r="UNK137" s="409"/>
      <c r="UNL137" s="409"/>
      <c r="UNM137" s="409"/>
      <c r="UNN137" s="409"/>
      <c r="UNO137" s="409"/>
      <c r="UNP137" s="409"/>
      <c r="UNQ137" s="409"/>
      <c r="UNR137" s="409"/>
      <c r="UNS137" s="409"/>
      <c r="UNT137" s="409"/>
      <c r="UNU137" s="409"/>
      <c r="UNV137" s="409"/>
      <c r="UNW137" s="409"/>
      <c r="UNX137" s="409"/>
      <c r="UNY137" s="409"/>
      <c r="UNZ137" s="409"/>
      <c r="UOA137" s="409"/>
      <c r="UOB137" s="409"/>
      <c r="UOC137" s="409"/>
      <c r="UOD137" s="409"/>
      <c r="UOE137" s="409"/>
      <c r="UOF137" s="409"/>
      <c r="UOG137" s="409"/>
      <c r="UOH137" s="409"/>
      <c r="UOI137" s="409"/>
      <c r="UOJ137" s="409"/>
      <c r="UOK137" s="409"/>
      <c r="UOL137" s="409"/>
      <c r="UOM137" s="409"/>
      <c r="UON137" s="409"/>
      <c r="UOO137" s="409"/>
      <c r="UOP137" s="409"/>
      <c r="UOQ137" s="409"/>
      <c r="UOR137" s="409"/>
      <c r="UOS137" s="409"/>
      <c r="UOT137" s="409"/>
      <c r="UOU137" s="409"/>
      <c r="UOV137" s="409"/>
      <c r="UOW137" s="409"/>
      <c r="UOX137" s="409"/>
      <c r="UOY137" s="409"/>
      <c r="UOZ137" s="409"/>
      <c r="UPA137" s="409"/>
      <c r="UPB137" s="409"/>
      <c r="UPC137" s="409"/>
      <c r="UPD137" s="409"/>
      <c r="UPE137" s="409"/>
      <c r="UPF137" s="409"/>
      <c r="UPG137" s="409"/>
      <c r="UPH137" s="409"/>
      <c r="UPI137" s="409"/>
      <c r="UPJ137" s="409"/>
      <c r="UPK137" s="409"/>
      <c r="UPL137" s="409"/>
      <c r="UPM137" s="409"/>
      <c r="UPN137" s="409"/>
      <c r="UPO137" s="409"/>
      <c r="UPP137" s="409"/>
      <c r="UPQ137" s="409"/>
      <c r="UPR137" s="409"/>
      <c r="UPS137" s="409"/>
      <c r="UPT137" s="409"/>
      <c r="UPU137" s="409"/>
      <c r="UPV137" s="409"/>
      <c r="UPW137" s="409"/>
      <c r="UPX137" s="409"/>
      <c r="UPY137" s="409"/>
      <c r="UPZ137" s="409"/>
      <c r="UQA137" s="409"/>
      <c r="UQB137" s="409"/>
      <c r="UQC137" s="409"/>
      <c r="UQD137" s="409"/>
      <c r="UQE137" s="409"/>
      <c r="UQF137" s="409"/>
      <c r="UQG137" s="409"/>
      <c r="UQH137" s="409"/>
      <c r="UQI137" s="409"/>
      <c r="UQJ137" s="409"/>
      <c r="UQK137" s="409"/>
      <c r="UQL137" s="409"/>
      <c r="UQM137" s="409"/>
      <c r="UQN137" s="409"/>
      <c r="UQO137" s="409"/>
      <c r="UQP137" s="409"/>
      <c r="UQQ137" s="409"/>
      <c r="UQR137" s="409"/>
      <c r="UQS137" s="409"/>
      <c r="UQT137" s="409"/>
      <c r="UQU137" s="409"/>
      <c r="UQV137" s="409"/>
      <c r="UQW137" s="409"/>
      <c r="UQX137" s="409"/>
      <c r="UQY137" s="409"/>
      <c r="UQZ137" s="409"/>
      <c r="URA137" s="409"/>
      <c r="URB137" s="409"/>
      <c r="URC137" s="409"/>
      <c r="URD137" s="409"/>
      <c r="URE137" s="409"/>
      <c r="URF137" s="409"/>
      <c r="URG137" s="409"/>
      <c r="URH137" s="409"/>
      <c r="URI137" s="409"/>
      <c r="URJ137" s="409"/>
      <c r="URK137" s="409"/>
      <c r="URL137" s="409"/>
      <c r="URM137" s="409"/>
      <c r="URN137" s="409"/>
      <c r="URO137" s="409"/>
      <c r="URP137" s="409"/>
      <c r="URQ137" s="409"/>
      <c r="URR137" s="409"/>
      <c r="URS137" s="409"/>
      <c r="URT137" s="409"/>
      <c r="URU137" s="409"/>
      <c r="URV137" s="409"/>
      <c r="URW137" s="409"/>
      <c r="URX137" s="409"/>
      <c r="URY137" s="409"/>
      <c r="URZ137" s="409"/>
      <c r="USA137" s="409"/>
      <c r="USB137" s="409"/>
      <c r="USC137" s="409"/>
      <c r="USD137" s="409"/>
      <c r="USE137" s="409"/>
      <c r="USF137" s="409"/>
      <c r="USG137" s="409"/>
      <c r="USH137" s="409"/>
      <c r="USI137" s="409"/>
      <c r="USJ137" s="409"/>
      <c r="USK137" s="409"/>
      <c r="USL137" s="409"/>
      <c r="USM137" s="409"/>
      <c r="USN137" s="409"/>
      <c r="USO137" s="409"/>
      <c r="USP137" s="409"/>
      <c r="USQ137" s="409"/>
      <c r="USR137" s="409"/>
      <c r="USS137" s="409"/>
      <c r="UST137" s="409"/>
      <c r="USU137" s="409"/>
      <c r="USV137" s="409"/>
      <c r="USW137" s="409"/>
      <c r="USX137" s="409"/>
      <c r="USY137" s="409"/>
      <c r="USZ137" s="409"/>
      <c r="UTA137" s="409"/>
      <c r="UTB137" s="409"/>
      <c r="UTC137" s="409"/>
      <c r="UTD137" s="409"/>
      <c r="UTE137" s="409"/>
      <c r="UTF137" s="409"/>
      <c r="UTG137" s="409"/>
      <c r="UTH137" s="409"/>
      <c r="UTI137" s="409"/>
      <c r="UTJ137" s="409"/>
      <c r="UTK137" s="409"/>
      <c r="UTL137" s="409"/>
      <c r="UTM137" s="409"/>
      <c r="UTN137" s="409"/>
      <c r="UTO137" s="409"/>
      <c r="UTP137" s="409"/>
      <c r="UTQ137" s="409"/>
      <c r="UTR137" s="409"/>
      <c r="UTS137" s="409"/>
      <c r="UTT137" s="409"/>
      <c r="UTU137" s="409"/>
      <c r="UTV137" s="409"/>
      <c r="UTW137" s="409"/>
      <c r="UTX137" s="409"/>
      <c r="UTY137" s="409"/>
      <c r="UTZ137" s="409"/>
      <c r="UUA137" s="409"/>
      <c r="UUB137" s="409"/>
      <c r="UUC137" s="409"/>
      <c r="UUD137" s="409"/>
      <c r="UUE137" s="409"/>
      <c r="UUF137" s="409"/>
      <c r="UUG137" s="409"/>
      <c r="UUH137" s="409"/>
      <c r="UUI137" s="409"/>
      <c r="UUJ137" s="409"/>
      <c r="UUK137" s="409"/>
      <c r="UUL137" s="409"/>
      <c r="UUM137" s="409"/>
      <c r="UUN137" s="409"/>
      <c r="UUO137" s="409"/>
      <c r="UUP137" s="409"/>
      <c r="UUQ137" s="409"/>
      <c r="UUR137" s="409"/>
      <c r="UUS137" s="409"/>
      <c r="UUT137" s="409"/>
      <c r="UUU137" s="409"/>
      <c r="UUV137" s="409"/>
      <c r="UUW137" s="409"/>
      <c r="UUX137" s="409"/>
      <c r="UUY137" s="409"/>
      <c r="UUZ137" s="409"/>
      <c r="UVA137" s="409"/>
      <c r="UVB137" s="409"/>
      <c r="UVC137" s="409"/>
      <c r="UVD137" s="409"/>
      <c r="UVE137" s="409"/>
      <c r="UVF137" s="409"/>
      <c r="UVG137" s="409"/>
      <c r="UVH137" s="409"/>
      <c r="UVI137" s="409"/>
      <c r="UVJ137" s="409"/>
      <c r="UVK137" s="409"/>
      <c r="UVL137" s="409"/>
      <c r="UVM137" s="409"/>
      <c r="UVN137" s="409"/>
      <c r="UVO137" s="409"/>
      <c r="UVP137" s="409"/>
      <c r="UVQ137" s="409"/>
      <c r="UVR137" s="409"/>
      <c r="UVS137" s="409"/>
      <c r="UVT137" s="409"/>
      <c r="UVU137" s="409"/>
      <c r="UVV137" s="409"/>
      <c r="UVW137" s="409"/>
      <c r="UVX137" s="409"/>
      <c r="UVY137" s="409"/>
      <c r="UVZ137" s="409"/>
      <c r="UWA137" s="409"/>
      <c r="UWB137" s="409"/>
      <c r="UWC137" s="409"/>
      <c r="UWD137" s="409"/>
      <c r="UWE137" s="409"/>
      <c r="UWF137" s="409"/>
      <c r="UWG137" s="409"/>
      <c r="UWH137" s="409"/>
      <c r="UWI137" s="409"/>
      <c r="UWJ137" s="409"/>
      <c r="UWK137" s="409"/>
      <c r="UWL137" s="409"/>
      <c r="UWM137" s="409"/>
      <c r="UWN137" s="409"/>
      <c r="UWO137" s="409"/>
      <c r="UWP137" s="409"/>
      <c r="UWQ137" s="409"/>
      <c r="UWR137" s="409"/>
      <c r="UWS137" s="409"/>
      <c r="UWT137" s="409"/>
      <c r="UWU137" s="409"/>
      <c r="UWV137" s="409"/>
      <c r="UWW137" s="409"/>
      <c r="UWX137" s="409"/>
      <c r="UWY137" s="409"/>
      <c r="UWZ137" s="409"/>
      <c r="UXA137" s="409"/>
      <c r="UXB137" s="409"/>
      <c r="UXC137" s="409"/>
      <c r="UXD137" s="409"/>
      <c r="UXE137" s="409"/>
      <c r="UXF137" s="409"/>
      <c r="UXG137" s="409"/>
      <c r="UXH137" s="409"/>
      <c r="UXI137" s="409"/>
      <c r="UXJ137" s="409"/>
      <c r="UXK137" s="409"/>
      <c r="UXL137" s="409"/>
      <c r="UXM137" s="409"/>
      <c r="UXN137" s="409"/>
      <c r="UXO137" s="409"/>
      <c r="UXP137" s="409"/>
      <c r="UXQ137" s="409"/>
      <c r="UXR137" s="409"/>
      <c r="UXS137" s="409"/>
      <c r="UXT137" s="409"/>
      <c r="UXU137" s="409"/>
      <c r="UXV137" s="409"/>
      <c r="UXW137" s="409"/>
      <c r="UXX137" s="409"/>
      <c r="UXY137" s="409"/>
      <c r="UXZ137" s="409"/>
      <c r="UYA137" s="409"/>
      <c r="UYB137" s="409"/>
      <c r="UYC137" s="409"/>
      <c r="UYD137" s="409"/>
      <c r="UYE137" s="409"/>
      <c r="UYF137" s="409"/>
      <c r="UYG137" s="409"/>
      <c r="UYH137" s="409"/>
      <c r="UYI137" s="409"/>
      <c r="UYJ137" s="409"/>
      <c r="UYK137" s="409"/>
      <c r="UYL137" s="409"/>
      <c r="UYM137" s="409"/>
      <c r="UYN137" s="409"/>
      <c r="UYO137" s="409"/>
      <c r="UYP137" s="409"/>
      <c r="UYQ137" s="409"/>
      <c r="UYR137" s="409"/>
      <c r="UYS137" s="409"/>
      <c r="UYT137" s="409"/>
      <c r="UYU137" s="409"/>
      <c r="UYV137" s="409"/>
      <c r="UYW137" s="409"/>
      <c r="UYX137" s="409"/>
      <c r="UYY137" s="409"/>
      <c r="UYZ137" s="409"/>
      <c r="UZA137" s="409"/>
      <c r="UZB137" s="409"/>
      <c r="UZC137" s="409"/>
      <c r="UZD137" s="409"/>
      <c r="UZE137" s="409"/>
      <c r="UZF137" s="409"/>
      <c r="UZG137" s="409"/>
      <c r="UZH137" s="409"/>
      <c r="UZI137" s="409"/>
      <c r="UZJ137" s="409"/>
      <c r="UZK137" s="409"/>
      <c r="UZL137" s="409"/>
      <c r="UZM137" s="409"/>
      <c r="UZN137" s="409"/>
      <c r="UZO137" s="409"/>
      <c r="UZP137" s="409"/>
      <c r="UZQ137" s="409"/>
      <c r="UZR137" s="409"/>
      <c r="UZS137" s="409"/>
      <c r="UZT137" s="409"/>
      <c r="UZU137" s="409"/>
      <c r="UZV137" s="409"/>
      <c r="UZW137" s="409"/>
      <c r="UZX137" s="409"/>
      <c r="UZY137" s="409"/>
      <c r="UZZ137" s="409"/>
      <c r="VAA137" s="409"/>
      <c r="VAB137" s="409"/>
      <c r="VAC137" s="409"/>
      <c r="VAD137" s="409"/>
      <c r="VAE137" s="409"/>
      <c r="VAF137" s="409"/>
      <c r="VAG137" s="409"/>
      <c r="VAH137" s="409"/>
      <c r="VAI137" s="409"/>
      <c r="VAJ137" s="409"/>
      <c r="VAK137" s="409"/>
      <c r="VAL137" s="409"/>
      <c r="VAM137" s="409"/>
      <c r="VAN137" s="409"/>
      <c r="VAO137" s="409"/>
      <c r="VAP137" s="409"/>
      <c r="VAQ137" s="409"/>
      <c r="VAR137" s="409"/>
      <c r="VAS137" s="409"/>
      <c r="VAT137" s="409"/>
      <c r="VAU137" s="409"/>
      <c r="VAV137" s="409"/>
      <c r="VAW137" s="409"/>
      <c r="VAX137" s="409"/>
      <c r="VAY137" s="409"/>
      <c r="VAZ137" s="409"/>
      <c r="VBA137" s="409"/>
      <c r="VBB137" s="409"/>
      <c r="VBC137" s="409"/>
      <c r="VBD137" s="409"/>
      <c r="VBE137" s="409"/>
      <c r="VBF137" s="409"/>
      <c r="VBG137" s="409"/>
      <c r="VBH137" s="409"/>
      <c r="VBI137" s="409"/>
      <c r="VBJ137" s="409"/>
      <c r="VBK137" s="409"/>
      <c r="VBL137" s="409"/>
      <c r="VBM137" s="409"/>
      <c r="VBN137" s="409"/>
      <c r="VBO137" s="409"/>
      <c r="VBP137" s="409"/>
      <c r="VBQ137" s="409"/>
      <c r="VBR137" s="409"/>
      <c r="VBS137" s="409"/>
      <c r="VBT137" s="409"/>
      <c r="VBU137" s="409"/>
      <c r="VBV137" s="409"/>
      <c r="VBW137" s="409"/>
      <c r="VBX137" s="409"/>
      <c r="VBY137" s="409"/>
      <c r="VBZ137" s="409"/>
      <c r="VCA137" s="409"/>
      <c r="VCB137" s="409"/>
      <c r="VCC137" s="409"/>
      <c r="VCD137" s="409"/>
      <c r="VCE137" s="409"/>
      <c r="VCF137" s="409"/>
      <c r="VCG137" s="409"/>
      <c r="VCH137" s="409"/>
      <c r="VCI137" s="409"/>
      <c r="VCJ137" s="409"/>
      <c r="VCK137" s="409"/>
      <c r="VCL137" s="409"/>
      <c r="VCM137" s="409"/>
      <c r="VCN137" s="409"/>
      <c r="VCO137" s="409"/>
      <c r="VCP137" s="409"/>
      <c r="VCQ137" s="409"/>
      <c r="VCR137" s="409"/>
      <c r="VCS137" s="409"/>
      <c r="VCT137" s="409"/>
      <c r="VCU137" s="409"/>
      <c r="VCV137" s="409"/>
      <c r="VCW137" s="409"/>
      <c r="VCX137" s="409"/>
      <c r="VCY137" s="409"/>
      <c r="VCZ137" s="409"/>
      <c r="VDA137" s="409"/>
      <c r="VDB137" s="409"/>
      <c r="VDC137" s="409"/>
      <c r="VDD137" s="409"/>
      <c r="VDE137" s="409"/>
      <c r="VDF137" s="409"/>
      <c r="VDG137" s="409"/>
      <c r="VDH137" s="409"/>
      <c r="VDI137" s="409"/>
      <c r="VDJ137" s="409"/>
      <c r="VDK137" s="409"/>
      <c r="VDL137" s="409"/>
      <c r="VDM137" s="409"/>
      <c r="VDN137" s="409"/>
      <c r="VDO137" s="409"/>
      <c r="VDP137" s="409"/>
      <c r="VDQ137" s="409"/>
      <c r="VDR137" s="409"/>
      <c r="VDS137" s="409"/>
      <c r="VDT137" s="409"/>
      <c r="VDU137" s="409"/>
      <c r="VDV137" s="409"/>
      <c r="VDW137" s="409"/>
      <c r="VDX137" s="409"/>
      <c r="VDY137" s="409"/>
      <c r="VDZ137" s="409"/>
      <c r="VEA137" s="409"/>
      <c r="VEB137" s="409"/>
      <c r="VEC137" s="409"/>
      <c r="VED137" s="409"/>
      <c r="VEE137" s="409"/>
      <c r="VEF137" s="409"/>
      <c r="VEG137" s="409"/>
      <c r="VEH137" s="409"/>
      <c r="VEI137" s="409"/>
      <c r="VEJ137" s="409"/>
      <c r="VEK137" s="409"/>
      <c r="VEL137" s="409"/>
      <c r="VEM137" s="409"/>
      <c r="VEN137" s="409"/>
      <c r="VEO137" s="409"/>
      <c r="VEP137" s="409"/>
      <c r="VEQ137" s="409"/>
      <c r="VER137" s="409"/>
      <c r="VES137" s="409"/>
      <c r="VET137" s="409"/>
      <c r="VEU137" s="409"/>
      <c r="VEV137" s="409"/>
      <c r="VEW137" s="409"/>
      <c r="VEX137" s="409"/>
      <c r="VEY137" s="409"/>
      <c r="VEZ137" s="409"/>
      <c r="VFA137" s="409"/>
      <c r="VFB137" s="409"/>
      <c r="VFC137" s="409"/>
      <c r="VFD137" s="409"/>
      <c r="VFE137" s="409"/>
      <c r="VFF137" s="409"/>
      <c r="VFG137" s="409"/>
      <c r="VFH137" s="409"/>
      <c r="VFI137" s="409"/>
      <c r="VFJ137" s="409"/>
      <c r="VFK137" s="409"/>
      <c r="VFL137" s="409"/>
      <c r="VFM137" s="409"/>
      <c r="VFN137" s="409"/>
      <c r="VFO137" s="409"/>
      <c r="VFP137" s="409"/>
      <c r="VFQ137" s="409"/>
      <c r="VFR137" s="409"/>
      <c r="VFS137" s="409"/>
      <c r="VFT137" s="409"/>
      <c r="VFU137" s="409"/>
      <c r="VFV137" s="409"/>
      <c r="VFW137" s="409"/>
      <c r="VFX137" s="409"/>
      <c r="VFY137" s="409"/>
      <c r="VFZ137" s="409"/>
      <c r="VGA137" s="409"/>
      <c r="VGB137" s="409"/>
      <c r="VGC137" s="409"/>
      <c r="VGD137" s="409"/>
      <c r="VGE137" s="409"/>
      <c r="VGF137" s="409"/>
      <c r="VGG137" s="409"/>
      <c r="VGH137" s="409"/>
      <c r="VGI137" s="409"/>
      <c r="VGJ137" s="409"/>
      <c r="VGK137" s="409"/>
      <c r="VGL137" s="409"/>
      <c r="VGM137" s="409"/>
      <c r="VGN137" s="409"/>
      <c r="VGO137" s="409"/>
      <c r="VGP137" s="409"/>
      <c r="VGQ137" s="409"/>
      <c r="VGR137" s="409"/>
      <c r="VGS137" s="409"/>
      <c r="VGT137" s="409"/>
      <c r="VGU137" s="409"/>
      <c r="VGV137" s="409"/>
      <c r="VGW137" s="409"/>
      <c r="VGX137" s="409"/>
      <c r="VGY137" s="409"/>
      <c r="VGZ137" s="409"/>
      <c r="VHA137" s="409"/>
      <c r="VHB137" s="409"/>
      <c r="VHC137" s="409"/>
      <c r="VHD137" s="409"/>
      <c r="VHE137" s="409"/>
      <c r="VHF137" s="409"/>
      <c r="VHG137" s="409"/>
      <c r="VHH137" s="409"/>
      <c r="VHI137" s="409"/>
      <c r="VHJ137" s="409"/>
      <c r="VHK137" s="409"/>
      <c r="VHL137" s="409"/>
      <c r="VHM137" s="409"/>
      <c r="VHN137" s="409"/>
      <c r="VHO137" s="409"/>
      <c r="VHP137" s="409"/>
      <c r="VHQ137" s="409"/>
      <c r="VHR137" s="409"/>
      <c r="VHS137" s="409"/>
      <c r="VHT137" s="409"/>
      <c r="VHU137" s="409"/>
      <c r="VHV137" s="409"/>
      <c r="VHW137" s="409"/>
      <c r="VHX137" s="409"/>
      <c r="VHY137" s="409"/>
      <c r="VHZ137" s="409"/>
      <c r="VIA137" s="409"/>
      <c r="VIB137" s="409"/>
      <c r="VIC137" s="409"/>
      <c r="VID137" s="409"/>
      <c r="VIE137" s="409"/>
      <c r="VIF137" s="409"/>
      <c r="VIG137" s="409"/>
      <c r="VIH137" s="409"/>
      <c r="VII137" s="409"/>
      <c r="VIJ137" s="409"/>
      <c r="VIK137" s="409"/>
      <c r="VIL137" s="409"/>
      <c r="VIM137" s="409"/>
      <c r="VIN137" s="409"/>
      <c r="VIO137" s="409"/>
      <c r="VIP137" s="409"/>
      <c r="VIQ137" s="409"/>
      <c r="VIR137" s="409"/>
      <c r="VIS137" s="409"/>
      <c r="VIT137" s="409"/>
      <c r="VIU137" s="409"/>
      <c r="VIV137" s="409"/>
      <c r="VIW137" s="409"/>
      <c r="VIX137" s="409"/>
      <c r="VIY137" s="409"/>
      <c r="VIZ137" s="409"/>
      <c r="VJA137" s="409"/>
      <c r="VJB137" s="409"/>
      <c r="VJC137" s="409"/>
      <c r="VJD137" s="409"/>
      <c r="VJE137" s="409"/>
      <c r="VJF137" s="409"/>
      <c r="VJG137" s="409"/>
      <c r="VJH137" s="409"/>
      <c r="VJI137" s="409"/>
      <c r="VJJ137" s="409"/>
      <c r="VJK137" s="409"/>
      <c r="VJL137" s="409"/>
      <c r="VJM137" s="409"/>
      <c r="VJN137" s="409"/>
      <c r="VJO137" s="409"/>
      <c r="VJP137" s="409"/>
      <c r="VJQ137" s="409"/>
      <c r="VJR137" s="409"/>
      <c r="VJS137" s="409"/>
      <c r="VJT137" s="409"/>
      <c r="VJU137" s="409"/>
      <c r="VJV137" s="409"/>
      <c r="VJW137" s="409"/>
      <c r="VJX137" s="409"/>
      <c r="VJY137" s="409"/>
      <c r="VJZ137" s="409"/>
      <c r="VKA137" s="409"/>
      <c r="VKB137" s="409"/>
      <c r="VKC137" s="409"/>
      <c r="VKD137" s="409"/>
      <c r="VKE137" s="409"/>
      <c r="VKF137" s="409"/>
      <c r="VKG137" s="409"/>
      <c r="VKH137" s="409"/>
      <c r="VKI137" s="409"/>
      <c r="VKJ137" s="409"/>
      <c r="VKK137" s="409"/>
      <c r="VKL137" s="409"/>
      <c r="VKM137" s="409"/>
      <c r="VKN137" s="409"/>
      <c r="VKO137" s="409"/>
      <c r="VKP137" s="409"/>
      <c r="VKQ137" s="409"/>
      <c r="VKR137" s="409"/>
      <c r="VKS137" s="409"/>
      <c r="VKT137" s="409"/>
      <c r="VKU137" s="409"/>
      <c r="VKV137" s="409"/>
      <c r="VKW137" s="409"/>
      <c r="VKX137" s="409"/>
      <c r="VKY137" s="409"/>
      <c r="VKZ137" s="409"/>
      <c r="VLA137" s="409"/>
      <c r="VLB137" s="409"/>
      <c r="VLC137" s="409"/>
      <c r="VLD137" s="409"/>
      <c r="VLE137" s="409"/>
      <c r="VLF137" s="409"/>
      <c r="VLG137" s="409"/>
      <c r="VLH137" s="409"/>
      <c r="VLI137" s="409"/>
      <c r="VLJ137" s="409"/>
      <c r="VLK137" s="409"/>
      <c r="VLL137" s="409"/>
      <c r="VLM137" s="409"/>
      <c r="VLN137" s="409"/>
      <c r="VLO137" s="409"/>
      <c r="VLP137" s="409"/>
      <c r="VLQ137" s="409"/>
      <c r="VLR137" s="409"/>
      <c r="VLS137" s="409"/>
      <c r="VLT137" s="409"/>
      <c r="VLU137" s="409"/>
      <c r="VLV137" s="409"/>
      <c r="VLW137" s="409"/>
      <c r="VLX137" s="409"/>
      <c r="VLY137" s="409"/>
      <c r="VLZ137" s="409"/>
      <c r="VMA137" s="409"/>
      <c r="VMB137" s="409"/>
      <c r="VMC137" s="409"/>
      <c r="VMD137" s="409"/>
      <c r="VME137" s="409"/>
      <c r="VMF137" s="409"/>
      <c r="VMG137" s="409"/>
      <c r="VMH137" s="409"/>
      <c r="VMI137" s="409"/>
      <c r="VMJ137" s="409"/>
      <c r="VMK137" s="409"/>
      <c r="VML137" s="409"/>
      <c r="VMM137" s="409"/>
      <c r="VMN137" s="409"/>
      <c r="VMO137" s="409"/>
      <c r="VMP137" s="409"/>
      <c r="VMQ137" s="409"/>
      <c r="VMR137" s="409"/>
      <c r="VMS137" s="409"/>
      <c r="VMT137" s="409"/>
      <c r="VMU137" s="409"/>
      <c r="VMV137" s="409"/>
      <c r="VMW137" s="409"/>
      <c r="VMX137" s="409"/>
      <c r="VMY137" s="409"/>
      <c r="VMZ137" s="409"/>
      <c r="VNA137" s="409"/>
      <c r="VNB137" s="409"/>
      <c r="VNC137" s="409"/>
      <c r="VND137" s="409"/>
      <c r="VNE137" s="409"/>
      <c r="VNF137" s="409"/>
      <c r="VNG137" s="409"/>
      <c r="VNH137" s="409"/>
      <c r="VNI137" s="409"/>
      <c r="VNJ137" s="409"/>
      <c r="VNK137" s="409"/>
      <c r="VNL137" s="409"/>
      <c r="VNM137" s="409"/>
      <c r="VNN137" s="409"/>
      <c r="VNO137" s="409"/>
      <c r="VNP137" s="409"/>
      <c r="VNQ137" s="409"/>
      <c r="VNR137" s="409"/>
      <c r="VNS137" s="409"/>
      <c r="VNT137" s="409"/>
      <c r="VNU137" s="409"/>
      <c r="VNV137" s="409"/>
      <c r="VNW137" s="409"/>
      <c r="VNX137" s="409"/>
      <c r="VNY137" s="409"/>
      <c r="VNZ137" s="409"/>
      <c r="VOA137" s="409"/>
      <c r="VOB137" s="409"/>
      <c r="VOC137" s="409"/>
      <c r="VOD137" s="409"/>
      <c r="VOE137" s="409"/>
      <c r="VOF137" s="409"/>
      <c r="VOG137" s="409"/>
      <c r="VOH137" s="409"/>
      <c r="VOI137" s="409"/>
      <c r="VOJ137" s="409"/>
      <c r="VOK137" s="409"/>
      <c r="VOL137" s="409"/>
      <c r="VOM137" s="409"/>
      <c r="VON137" s="409"/>
      <c r="VOO137" s="409"/>
      <c r="VOP137" s="409"/>
      <c r="VOQ137" s="409"/>
      <c r="VOR137" s="409"/>
      <c r="VOS137" s="409"/>
      <c r="VOT137" s="409"/>
      <c r="VOU137" s="409"/>
      <c r="VOV137" s="409"/>
      <c r="VOW137" s="409"/>
      <c r="VOX137" s="409"/>
      <c r="VOY137" s="409"/>
      <c r="VOZ137" s="409"/>
      <c r="VPA137" s="409"/>
      <c r="VPB137" s="409"/>
      <c r="VPC137" s="409"/>
      <c r="VPD137" s="409"/>
      <c r="VPE137" s="409"/>
      <c r="VPF137" s="409"/>
      <c r="VPG137" s="409"/>
      <c r="VPH137" s="409"/>
      <c r="VPI137" s="409"/>
      <c r="VPJ137" s="409"/>
      <c r="VPK137" s="409"/>
      <c r="VPL137" s="409"/>
      <c r="VPM137" s="409"/>
      <c r="VPN137" s="409"/>
      <c r="VPO137" s="409"/>
      <c r="VPP137" s="409"/>
      <c r="VPQ137" s="409"/>
      <c r="VPR137" s="409"/>
      <c r="VPS137" s="409"/>
      <c r="VPT137" s="409"/>
      <c r="VPU137" s="409"/>
      <c r="VPV137" s="409"/>
      <c r="VPW137" s="409"/>
      <c r="VPX137" s="409"/>
      <c r="VPY137" s="409"/>
      <c r="VPZ137" s="409"/>
      <c r="VQA137" s="409"/>
      <c r="VQB137" s="409"/>
      <c r="VQC137" s="409"/>
      <c r="VQD137" s="409"/>
      <c r="VQE137" s="409"/>
      <c r="VQF137" s="409"/>
      <c r="VQG137" s="409"/>
      <c r="VQH137" s="409"/>
      <c r="VQI137" s="409"/>
      <c r="VQJ137" s="409"/>
      <c r="VQK137" s="409"/>
      <c r="VQL137" s="409"/>
      <c r="VQM137" s="409"/>
      <c r="VQN137" s="409"/>
      <c r="VQO137" s="409"/>
      <c r="VQP137" s="409"/>
      <c r="VQQ137" s="409"/>
      <c r="VQR137" s="409"/>
      <c r="VQS137" s="409"/>
      <c r="VQT137" s="409"/>
      <c r="VQU137" s="409"/>
      <c r="VQV137" s="409"/>
      <c r="VQW137" s="409"/>
      <c r="VQX137" s="409"/>
      <c r="VQY137" s="409"/>
      <c r="VQZ137" s="409"/>
      <c r="VRA137" s="409"/>
      <c r="VRB137" s="409"/>
      <c r="VRC137" s="409"/>
      <c r="VRD137" s="409"/>
      <c r="VRE137" s="409"/>
      <c r="VRF137" s="409"/>
      <c r="VRG137" s="409"/>
      <c r="VRH137" s="409"/>
      <c r="VRI137" s="409"/>
      <c r="VRJ137" s="409"/>
      <c r="VRK137" s="409"/>
      <c r="VRL137" s="409"/>
      <c r="VRM137" s="409"/>
      <c r="VRN137" s="409"/>
      <c r="VRO137" s="409"/>
      <c r="VRP137" s="409"/>
      <c r="VRQ137" s="409"/>
      <c r="VRR137" s="409"/>
      <c r="VRS137" s="409"/>
      <c r="VRT137" s="409"/>
      <c r="VRU137" s="409"/>
      <c r="VRV137" s="409"/>
      <c r="VRW137" s="409"/>
      <c r="VRX137" s="409"/>
      <c r="VRY137" s="409"/>
      <c r="VRZ137" s="409"/>
      <c r="VSA137" s="409"/>
      <c r="VSB137" s="409"/>
      <c r="VSC137" s="409"/>
      <c r="VSD137" s="409"/>
      <c r="VSE137" s="409"/>
      <c r="VSF137" s="409"/>
      <c r="VSG137" s="409"/>
      <c r="VSH137" s="409"/>
      <c r="VSI137" s="409"/>
      <c r="VSJ137" s="409"/>
      <c r="VSK137" s="409"/>
      <c r="VSL137" s="409"/>
      <c r="VSM137" s="409"/>
      <c r="VSN137" s="409"/>
      <c r="VSO137" s="409"/>
      <c r="VSP137" s="409"/>
      <c r="VSQ137" s="409"/>
      <c r="VSR137" s="409"/>
      <c r="VSS137" s="409"/>
      <c r="VST137" s="409"/>
      <c r="VSU137" s="409"/>
      <c r="VSV137" s="409"/>
      <c r="VSW137" s="409"/>
      <c r="VSX137" s="409"/>
      <c r="VSY137" s="409"/>
      <c r="VSZ137" s="409"/>
      <c r="VTA137" s="409"/>
      <c r="VTB137" s="409"/>
      <c r="VTC137" s="409"/>
      <c r="VTD137" s="409"/>
      <c r="VTE137" s="409"/>
      <c r="VTF137" s="409"/>
      <c r="VTG137" s="409"/>
      <c r="VTH137" s="409"/>
      <c r="VTI137" s="409"/>
      <c r="VTJ137" s="409"/>
      <c r="VTK137" s="409"/>
      <c r="VTL137" s="409"/>
      <c r="VTM137" s="409"/>
      <c r="VTN137" s="409"/>
      <c r="VTO137" s="409"/>
      <c r="VTP137" s="409"/>
      <c r="VTQ137" s="409"/>
      <c r="VTR137" s="409"/>
      <c r="VTS137" s="409"/>
      <c r="VTT137" s="409"/>
      <c r="VTU137" s="409"/>
      <c r="VTV137" s="409"/>
      <c r="VTW137" s="409"/>
      <c r="VTX137" s="409"/>
      <c r="VTY137" s="409"/>
      <c r="VTZ137" s="409"/>
      <c r="VUA137" s="409"/>
      <c r="VUB137" s="409"/>
      <c r="VUC137" s="409"/>
      <c r="VUD137" s="409"/>
      <c r="VUE137" s="409"/>
      <c r="VUF137" s="409"/>
      <c r="VUG137" s="409"/>
      <c r="VUH137" s="409"/>
      <c r="VUI137" s="409"/>
      <c r="VUJ137" s="409"/>
      <c r="VUK137" s="409"/>
      <c r="VUL137" s="409"/>
      <c r="VUM137" s="409"/>
      <c r="VUN137" s="409"/>
      <c r="VUO137" s="409"/>
      <c r="VUP137" s="409"/>
      <c r="VUQ137" s="409"/>
      <c r="VUR137" s="409"/>
      <c r="VUS137" s="409"/>
      <c r="VUT137" s="409"/>
      <c r="VUU137" s="409"/>
      <c r="VUV137" s="409"/>
      <c r="VUW137" s="409"/>
      <c r="VUX137" s="409"/>
      <c r="VUY137" s="409"/>
      <c r="VUZ137" s="409"/>
      <c r="VVA137" s="409"/>
      <c r="VVB137" s="409"/>
      <c r="VVC137" s="409"/>
      <c r="VVD137" s="409"/>
      <c r="VVE137" s="409"/>
      <c r="VVF137" s="409"/>
      <c r="VVG137" s="409"/>
      <c r="VVH137" s="409"/>
      <c r="VVI137" s="409"/>
      <c r="VVJ137" s="409"/>
      <c r="VVK137" s="409"/>
      <c r="VVL137" s="409"/>
      <c r="VVM137" s="409"/>
      <c r="VVN137" s="409"/>
      <c r="VVO137" s="409"/>
      <c r="VVP137" s="409"/>
      <c r="VVQ137" s="409"/>
      <c r="VVR137" s="409"/>
      <c r="VVS137" s="409"/>
      <c r="VVT137" s="409"/>
      <c r="VVU137" s="409"/>
      <c r="VVV137" s="409"/>
      <c r="VVW137" s="409"/>
      <c r="VVX137" s="409"/>
      <c r="VVY137" s="409"/>
      <c r="VVZ137" s="409"/>
      <c r="VWA137" s="409"/>
      <c r="VWB137" s="409"/>
      <c r="VWC137" s="409"/>
      <c r="VWD137" s="409"/>
      <c r="VWE137" s="409"/>
      <c r="VWF137" s="409"/>
      <c r="VWG137" s="409"/>
      <c r="VWH137" s="409"/>
      <c r="VWI137" s="409"/>
      <c r="VWJ137" s="409"/>
      <c r="VWK137" s="409"/>
      <c r="VWL137" s="409"/>
      <c r="VWM137" s="409"/>
      <c r="VWN137" s="409"/>
      <c r="VWO137" s="409"/>
      <c r="VWP137" s="409"/>
      <c r="VWQ137" s="409"/>
      <c r="VWR137" s="409"/>
      <c r="VWS137" s="409"/>
      <c r="VWT137" s="409"/>
      <c r="VWU137" s="409"/>
      <c r="VWV137" s="409"/>
      <c r="VWW137" s="409"/>
      <c r="VWX137" s="409"/>
      <c r="VWY137" s="409"/>
      <c r="VWZ137" s="409"/>
      <c r="VXA137" s="409"/>
      <c r="VXB137" s="409"/>
      <c r="VXC137" s="409"/>
      <c r="VXD137" s="409"/>
      <c r="VXE137" s="409"/>
      <c r="VXF137" s="409"/>
      <c r="VXG137" s="409"/>
      <c r="VXH137" s="409"/>
      <c r="VXI137" s="409"/>
      <c r="VXJ137" s="409"/>
      <c r="VXK137" s="409"/>
      <c r="VXL137" s="409"/>
      <c r="VXM137" s="409"/>
      <c r="VXN137" s="409"/>
      <c r="VXO137" s="409"/>
      <c r="VXP137" s="409"/>
      <c r="VXQ137" s="409"/>
      <c r="VXR137" s="409"/>
      <c r="VXS137" s="409"/>
      <c r="VXT137" s="409"/>
      <c r="VXU137" s="409"/>
      <c r="VXV137" s="409"/>
      <c r="VXW137" s="409"/>
      <c r="VXX137" s="409"/>
      <c r="VXY137" s="409"/>
      <c r="VXZ137" s="409"/>
      <c r="VYA137" s="409"/>
      <c r="VYB137" s="409"/>
      <c r="VYC137" s="409"/>
      <c r="VYD137" s="409"/>
      <c r="VYE137" s="409"/>
      <c r="VYF137" s="409"/>
      <c r="VYG137" s="409"/>
      <c r="VYH137" s="409"/>
      <c r="VYI137" s="409"/>
      <c r="VYJ137" s="409"/>
      <c r="VYK137" s="409"/>
      <c r="VYL137" s="409"/>
      <c r="VYM137" s="409"/>
      <c r="VYN137" s="409"/>
      <c r="VYO137" s="409"/>
      <c r="VYP137" s="409"/>
      <c r="VYQ137" s="409"/>
      <c r="VYR137" s="409"/>
      <c r="VYS137" s="409"/>
      <c r="VYT137" s="409"/>
      <c r="VYU137" s="409"/>
      <c r="VYV137" s="409"/>
      <c r="VYW137" s="409"/>
      <c r="VYX137" s="409"/>
      <c r="VYY137" s="409"/>
      <c r="VYZ137" s="409"/>
      <c r="VZA137" s="409"/>
      <c r="VZB137" s="409"/>
      <c r="VZC137" s="409"/>
      <c r="VZD137" s="409"/>
      <c r="VZE137" s="409"/>
      <c r="VZF137" s="409"/>
      <c r="VZG137" s="409"/>
      <c r="VZH137" s="409"/>
      <c r="VZI137" s="409"/>
      <c r="VZJ137" s="409"/>
      <c r="VZK137" s="409"/>
      <c r="VZL137" s="409"/>
      <c r="VZM137" s="409"/>
      <c r="VZN137" s="409"/>
      <c r="VZO137" s="409"/>
      <c r="VZP137" s="409"/>
      <c r="VZQ137" s="409"/>
      <c r="VZR137" s="409"/>
      <c r="VZS137" s="409"/>
      <c r="VZT137" s="409"/>
      <c r="VZU137" s="409"/>
      <c r="VZV137" s="409"/>
      <c r="VZW137" s="409"/>
      <c r="VZX137" s="409"/>
      <c r="VZY137" s="409"/>
      <c r="VZZ137" s="409"/>
      <c r="WAA137" s="409"/>
      <c r="WAB137" s="409"/>
      <c r="WAC137" s="409"/>
      <c r="WAD137" s="409"/>
      <c r="WAE137" s="409"/>
      <c r="WAF137" s="409"/>
      <c r="WAG137" s="409"/>
      <c r="WAH137" s="409"/>
      <c r="WAI137" s="409"/>
      <c r="WAJ137" s="409"/>
      <c r="WAK137" s="409"/>
      <c r="WAL137" s="409"/>
      <c r="WAM137" s="409"/>
      <c r="WAN137" s="409"/>
      <c r="WAO137" s="409"/>
      <c r="WAP137" s="409"/>
      <c r="WAQ137" s="409"/>
      <c r="WAR137" s="409"/>
      <c r="WAS137" s="409"/>
      <c r="WAT137" s="409"/>
      <c r="WAU137" s="409"/>
      <c r="WAV137" s="409"/>
      <c r="WAW137" s="409"/>
      <c r="WAX137" s="409"/>
      <c r="WAY137" s="409"/>
      <c r="WAZ137" s="409"/>
      <c r="WBA137" s="409"/>
      <c r="WBB137" s="409"/>
      <c r="WBC137" s="409"/>
      <c r="WBD137" s="409"/>
      <c r="WBE137" s="409"/>
      <c r="WBF137" s="409"/>
      <c r="WBG137" s="409"/>
      <c r="WBH137" s="409"/>
      <c r="WBI137" s="409"/>
      <c r="WBJ137" s="409"/>
      <c r="WBK137" s="409"/>
      <c r="WBL137" s="409"/>
      <c r="WBM137" s="409"/>
      <c r="WBN137" s="409"/>
      <c r="WBO137" s="409"/>
      <c r="WBP137" s="409"/>
      <c r="WBQ137" s="409"/>
      <c r="WBR137" s="409"/>
      <c r="WBS137" s="409"/>
      <c r="WBT137" s="409"/>
      <c r="WBU137" s="409"/>
      <c r="WBV137" s="409"/>
      <c r="WBW137" s="409"/>
      <c r="WBX137" s="409"/>
      <c r="WBY137" s="409"/>
      <c r="WBZ137" s="409"/>
      <c r="WCA137" s="409"/>
      <c r="WCB137" s="409"/>
      <c r="WCC137" s="409"/>
      <c r="WCD137" s="409"/>
      <c r="WCE137" s="409"/>
      <c r="WCF137" s="409"/>
      <c r="WCG137" s="409"/>
      <c r="WCH137" s="409"/>
      <c r="WCI137" s="409"/>
      <c r="WCJ137" s="409"/>
      <c r="WCK137" s="409"/>
      <c r="WCL137" s="409"/>
      <c r="WCM137" s="409"/>
      <c r="WCN137" s="409"/>
      <c r="WCO137" s="409"/>
      <c r="WCP137" s="409"/>
      <c r="WCQ137" s="409"/>
      <c r="WCR137" s="409"/>
      <c r="WCS137" s="409"/>
      <c r="WCT137" s="409"/>
      <c r="WCU137" s="409"/>
      <c r="WCV137" s="409"/>
      <c r="WCW137" s="409"/>
      <c r="WCX137" s="409"/>
      <c r="WCY137" s="409"/>
      <c r="WCZ137" s="409"/>
      <c r="WDA137" s="409"/>
      <c r="WDB137" s="409"/>
      <c r="WDC137" s="409"/>
      <c r="WDD137" s="409"/>
      <c r="WDE137" s="409"/>
      <c r="WDF137" s="409"/>
      <c r="WDG137" s="409"/>
      <c r="WDH137" s="409"/>
      <c r="WDI137" s="409"/>
      <c r="WDJ137" s="409"/>
      <c r="WDK137" s="409"/>
      <c r="WDL137" s="409"/>
      <c r="WDM137" s="409"/>
      <c r="WDN137" s="409"/>
      <c r="WDO137" s="409"/>
      <c r="WDP137" s="409"/>
      <c r="WDQ137" s="409"/>
      <c r="WDR137" s="409"/>
      <c r="WDS137" s="409"/>
      <c r="WDT137" s="409"/>
      <c r="WDU137" s="409"/>
      <c r="WDV137" s="409"/>
      <c r="WDW137" s="409"/>
      <c r="WDX137" s="409"/>
      <c r="WDY137" s="409"/>
      <c r="WDZ137" s="409"/>
      <c r="WEA137" s="409"/>
      <c r="WEB137" s="409"/>
      <c r="WEC137" s="409"/>
      <c r="WED137" s="409"/>
      <c r="WEE137" s="409"/>
      <c r="WEF137" s="409"/>
      <c r="WEG137" s="409"/>
      <c r="WEH137" s="409"/>
      <c r="WEI137" s="409"/>
      <c r="WEJ137" s="409"/>
      <c r="WEK137" s="409"/>
      <c r="WEL137" s="409"/>
      <c r="WEM137" s="409"/>
      <c r="WEN137" s="409"/>
      <c r="WEO137" s="409"/>
      <c r="WEP137" s="409"/>
      <c r="WEQ137" s="409"/>
      <c r="WER137" s="409"/>
      <c r="WES137" s="409"/>
      <c r="WET137" s="409"/>
      <c r="WEU137" s="409"/>
      <c r="WEV137" s="409"/>
      <c r="WEW137" s="409"/>
      <c r="WEX137" s="409"/>
      <c r="WEY137" s="409"/>
      <c r="WEZ137" s="409"/>
      <c r="WFA137" s="409"/>
      <c r="WFB137" s="409"/>
      <c r="WFC137" s="409"/>
      <c r="WFD137" s="409"/>
      <c r="WFE137" s="409"/>
      <c r="WFF137" s="409"/>
      <c r="WFG137" s="409"/>
      <c r="WFH137" s="409"/>
      <c r="WFI137" s="409"/>
      <c r="WFJ137" s="409"/>
      <c r="WFK137" s="409"/>
      <c r="WFL137" s="409"/>
      <c r="WFM137" s="409"/>
      <c r="WFN137" s="409"/>
      <c r="WFO137" s="409"/>
      <c r="WFP137" s="409"/>
      <c r="WFQ137" s="409"/>
      <c r="WFR137" s="409"/>
      <c r="WFS137" s="409"/>
      <c r="WFT137" s="409"/>
      <c r="WFU137" s="409"/>
      <c r="WFV137" s="409"/>
      <c r="WFW137" s="409"/>
      <c r="WFX137" s="409"/>
      <c r="WFY137" s="409"/>
      <c r="WFZ137" s="409"/>
      <c r="WGA137" s="409"/>
      <c r="WGB137" s="409"/>
      <c r="WGC137" s="409"/>
      <c r="WGD137" s="409"/>
      <c r="WGE137" s="409"/>
      <c r="WGF137" s="409"/>
      <c r="WGG137" s="409"/>
      <c r="WGH137" s="409"/>
      <c r="WGI137" s="409"/>
      <c r="WGJ137" s="409"/>
      <c r="WGK137" s="409"/>
      <c r="WGL137" s="409"/>
      <c r="WGM137" s="409"/>
      <c r="WGN137" s="409"/>
      <c r="WGO137" s="409"/>
      <c r="WGP137" s="409"/>
      <c r="WGQ137" s="409"/>
      <c r="WGR137" s="409"/>
      <c r="WGS137" s="409"/>
      <c r="WGT137" s="409"/>
      <c r="WGU137" s="409"/>
      <c r="WGV137" s="409"/>
      <c r="WGW137" s="409"/>
      <c r="WGX137" s="409"/>
      <c r="WGY137" s="409"/>
      <c r="WGZ137" s="409"/>
      <c r="WHA137" s="409"/>
      <c r="WHB137" s="409"/>
      <c r="WHC137" s="409"/>
      <c r="WHD137" s="409"/>
      <c r="WHE137" s="409"/>
      <c r="WHF137" s="409"/>
      <c r="WHG137" s="409"/>
      <c r="WHH137" s="409"/>
      <c r="WHI137" s="409"/>
      <c r="WHJ137" s="409"/>
      <c r="WHK137" s="409"/>
      <c r="WHL137" s="409"/>
      <c r="WHM137" s="409"/>
      <c r="WHN137" s="409"/>
      <c r="WHO137" s="409"/>
      <c r="WHP137" s="409"/>
      <c r="WHQ137" s="409"/>
      <c r="WHR137" s="409"/>
      <c r="WHS137" s="409"/>
      <c r="WHT137" s="409"/>
      <c r="WHU137" s="409"/>
      <c r="WHV137" s="409"/>
      <c r="WHW137" s="409"/>
      <c r="WHX137" s="409"/>
      <c r="WHY137" s="409"/>
      <c r="WHZ137" s="409"/>
      <c r="WIA137" s="409"/>
      <c r="WIB137" s="409"/>
      <c r="WIC137" s="409"/>
      <c r="WID137" s="409"/>
      <c r="WIE137" s="409"/>
      <c r="WIF137" s="409"/>
      <c r="WIG137" s="409"/>
      <c r="WIH137" s="409"/>
      <c r="WII137" s="409"/>
      <c r="WIJ137" s="409"/>
      <c r="WIK137" s="409"/>
      <c r="WIL137" s="409"/>
      <c r="WIM137" s="409"/>
      <c r="WIN137" s="409"/>
      <c r="WIO137" s="409"/>
      <c r="WIP137" s="409"/>
      <c r="WIQ137" s="409"/>
      <c r="WIR137" s="409"/>
      <c r="WIS137" s="409"/>
      <c r="WIT137" s="409"/>
      <c r="WIU137" s="409"/>
      <c r="WIV137" s="409"/>
      <c r="WIW137" s="409"/>
      <c r="WIX137" s="409"/>
      <c r="WIY137" s="409"/>
      <c r="WIZ137" s="409"/>
      <c r="WJA137" s="409"/>
      <c r="WJB137" s="409"/>
      <c r="WJC137" s="409"/>
      <c r="WJD137" s="409"/>
      <c r="WJE137" s="409"/>
      <c r="WJF137" s="409"/>
      <c r="WJG137" s="409"/>
      <c r="WJH137" s="409"/>
      <c r="WJI137" s="409"/>
      <c r="WJJ137" s="409"/>
      <c r="WJK137" s="409"/>
      <c r="WJL137" s="409"/>
      <c r="WJM137" s="409"/>
      <c r="WJN137" s="409"/>
      <c r="WJO137" s="409"/>
      <c r="WJP137" s="409"/>
      <c r="WJQ137" s="409"/>
      <c r="WJR137" s="409"/>
      <c r="WJS137" s="409"/>
      <c r="WJT137" s="409"/>
      <c r="WJU137" s="409"/>
      <c r="WJV137" s="409"/>
      <c r="WJW137" s="409"/>
      <c r="WJX137" s="409"/>
      <c r="WJY137" s="409"/>
      <c r="WJZ137" s="409"/>
      <c r="WKA137" s="409"/>
      <c r="WKB137" s="409"/>
      <c r="WKC137" s="409"/>
      <c r="WKD137" s="409"/>
      <c r="WKE137" s="409"/>
      <c r="WKF137" s="409"/>
      <c r="WKG137" s="409"/>
      <c r="WKH137" s="409"/>
      <c r="WKI137" s="409"/>
      <c r="WKJ137" s="409"/>
      <c r="WKK137" s="409"/>
      <c r="WKL137" s="409"/>
      <c r="WKM137" s="409"/>
      <c r="WKN137" s="409"/>
      <c r="WKO137" s="409"/>
      <c r="WKP137" s="409"/>
      <c r="WKQ137" s="409"/>
      <c r="WKR137" s="409"/>
      <c r="WKS137" s="409"/>
      <c r="WKT137" s="409"/>
      <c r="WKU137" s="409"/>
      <c r="WKV137" s="409"/>
      <c r="WKW137" s="409"/>
      <c r="WKX137" s="409"/>
      <c r="WKY137" s="409"/>
      <c r="WKZ137" s="409"/>
      <c r="WLA137" s="409"/>
      <c r="WLB137" s="409"/>
      <c r="WLC137" s="409"/>
      <c r="WLD137" s="409"/>
      <c r="WLE137" s="409"/>
      <c r="WLF137" s="409"/>
      <c r="WLG137" s="409"/>
      <c r="WLH137" s="409"/>
      <c r="WLI137" s="409"/>
      <c r="WLJ137" s="409"/>
      <c r="WLK137" s="409"/>
      <c r="WLL137" s="409"/>
      <c r="WLM137" s="409"/>
      <c r="WLN137" s="409"/>
      <c r="WLO137" s="409"/>
      <c r="WLP137" s="409"/>
      <c r="WLQ137" s="409"/>
      <c r="WLR137" s="409"/>
      <c r="WLS137" s="409"/>
      <c r="WLT137" s="409"/>
      <c r="WLU137" s="409"/>
      <c r="WLV137" s="409"/>
      <c r="WLW137" s="409"/>
      <c r="WLX137" s="409"/>
      <c r="WLY137" s="409"/>
      <c r="WLZ137" s="409"/>
      <c r="WMA137" s="409"/>
      <c r="WMB137" s="409"/>
      <c r="WMC137" s="409"/>
      <c r="WMD137" s="409"/>
      <c r="WME137" s="409"/>
      <c r="WMF137" s="409"/>
      <c r="WMG137" s="409"/>
      <c r="WMH137" s="409"/>
      <c r="WMI137" s="409"/>
      <c r="WMJ137" s="409"/>
      <c r="WMK137" s="409"/>
      <c r="WML137" s="409"/>
      <c r="WMM137" s="409"/>
      <c r="WMN137" s="409"/>
      <c r="WMO137" s="409"/>
      <c r="WMP137" s="409"/>
      <c r="WMQ137" s="409"/>
      <c r="WMR137" s="409"/>
      <c r="WMS137" s="409"/>
      <c r="WMT137" s="409"/>
      <c r="WMU137" s="409"/>
      <c r="WMV137" s="409"/>
      <c r="WMW137" s="409"/>
      <c r="WMX137" s="409"/>
      <c r="WMY137" s="409"/>
      <c r="WMZ137" s="409"/>
      <c r="WNA137" s="409"/>
      <c r="WNB137" s="409"/>
      <c r="WNC137" s="409"/>
      <c r="WND137" s="409"/>
      <c r="WNE137" s="409"/>
      <c r="WNF137" s="409"/>
      <c r="WNG137" s="409"/>
      <c r="WNH137" s="409"/>
      <c r="WNI137" s="409"/>
      <c r="WNJ137" s="409"/>
      <c r="WNK137" s="409"/>
      <c r="WNL137" s="409"/>
      <c r="WNM137" s="409"/>
      <c r="WNN137" s="409"/>
      <c r="WNO137" s="409"/>
      <c r="WNP137" s="409"/>
      <c r="WNQ137" s="409"/>
      <c r="WNR137" s="409"/>
      <c r="WNS137" s="409"/>
      <c r="WNT137" s="409"/>
      <c r="WNU137" s="409"/>
      <c r="WNV137" s="409"/>
      <c r="WNW137" s="409"/>
      <c r="WNX137" s="409"/>
      <c r="WNY137" s="409"/>
      <c r="WNZ137" s="409"/>
      <c r="WOA137" s="409"/>
      <c r="WOB137" s="409"/>
      <c r="WOC137" s="409"/>
      <c r="WOD137" s="409"/>
      <c r="WOE137" s="409"/>
      <c r="WOF137" s="409"/>
      <c r="WOG137" s="409"/>
      <c r="WOH137" s="409"/>
      <c r="WOI137" s="409"/>
      <c r="WOJ137" s="409"/>
      <c r="WOK137" s="409"/>
      <c r="WOL137" s="409"/>
      <c r="WOM137" s="409"/>
      <c r="WON137" s="409"/>
      <c r="WOO137" s="409"/>
      <c r="WOP137" s="409"/>
      <c r="WOQ137" s="409"/>
      <c r="WOR137" s="409"/>
      <c r="WOS137" s="409"/>
      <c r="WOT137" s="409"/>
      <c r="WOU137" s="409"/>
      <c r="WOV137" s="409"/>
      <c r="WOW137" s="409"/>
      <c r="WOX137" s="409"/>
      <c r="WOY137" s="409"/>
      <c r="WOZ137" s="409"/>
      <c r="WPA137" s="409"/>
      <c r="WPB137" s="409"/>
      <c r="WPC137" s="409"/>
      <c r="WPD137" s="409"/>
      <c r="WPE137" s="409"/>
      <c r="WPF137" s="409"/>
      <c r="WPG137" s="409"/>
      <c r="WPH137" s="409"/>
      <c r="WPI137" s="409"/>
      <c r="WPJ137" s="409"/>
      <c r="WPK137" s="409"/>
      <c r="WPL137" s="409"/>
      <c r="WPM137" s="409"/>
      <c r="WPN137" s="409"/>
      <c r="WPO137" s="409"/>
      <c r="WPP137" s="409"/>
      <c r="WPQ137" s="409"/>
      <c r="WPR137" s="409"/>
      <c r="WPS137" s="409"/>
      <c r="WPT137" s="409"/>
      <c r="WPU137" s="409"/>
      <c r="WPV137" s="409"/>
      <c r="WPW137" s="409"/>
      <c r="WPX137" s="409"/>
      <c r="WPY137" s="409"/>
      <c r="WPZ137" s="409"/>
      <c r="WQA137" s="409"/>
      <c r="WQB137" s="409"/>
      <c r="WQC137" s="409"/>
      <c r="WQD137" s="409"/>
      <c r="WQE137" s="409"/>
      <c r="WQF137" s="409"/>
      <c r="WQG137" s="409"/>
      <c r="WQH137" s="409"/>
      <c r="WQI137" s="409"/>
      <c r="WQJ137" s="409"/>
      <c r="WQK137" s="409"/>
      <c r="WQL137" s="409"/>
      <c r="WQM137" s="409"/>
      <c r="WQN137" s="409"/>
      <c r="WQO137" s="409"/>
      <c r="WQP137" s="409"/>
      <c r="WQQ137" s="409"/>
      <c r="WQR137" s="409"/>
      <c r="WQS137" s="409"/>
      <c r="WQT137" s="409"/>
      <c r="WQU137" s="409"/>
      <c r="WQV137" s="409"/>
      <c r="WQW137" s="409"/>
      <c r="WQX137" s="409"/>
      <c r="WQY137" s="409"/>
      <c r="WQZ137" s="409"/>
      <c r="WRA137" s="409"/>
      <c r="WRB137" s="409"/>
      <c r="WRC137" s="409"/>
      <c r="WRD137" s="409"/>
      <c r="WRE137" s="409"/>
      <c r="WRF137" s="409"/>
      <c r="WRG137" s="409"/>
      <c r="WRH137" s="409"/>
      <c r="WRI137" s="409"/>
      <c r="WRJ137" s="409"/>
      <c r="WRK137" s="409"/>
      <c r="WRL137" s="409"/>
      <c r="WRM137" s="409"/>
      <c r="WRN137" s="409"/>
      <c r="WRO137" s="409"/>
      <c r="WRP137" s="409"/>
      <c r="WRQ137" s="409"/>
      <c r="WRR137" s="409"/>
      <c r="WRS137" s="409"/>
      <c r="WRT137" s="409"/>
      <c r="WRU137" s="409"/>
      <c r="WRV137" s="409"/>
      <c r="WRW137" s="409"/>
      <c r="WRX137" s="409"/>
      <c r="WRY137" s="409"/>
      <c r="WRZ137" s="409"/>
      <c r="WSA137" s="409"/>
      <c r="WSB137" s="409"/>
      <c r="WSC137" s="409"/>
      <c r="WSD137" s="409"/>
      <c r="WSE137" s="409"/>
      <c r="WSF137" s="409"/>
      <c r="WSG137" s="409"/>
      <c r="WSH137" s="409"/>
      <c r="WSI137" s="409"/>
      <c r="WSJ137" s="409"/>
      <c r="WSK137" s="409"/>
      <c r="WSL137" s="409"/>
      <c r="WSM137" s="409"/>
      <c r="WSN137" s="409"/>
      <c r="WSO137" s="409"/>
      <c r="WSP137" s="409"/>
      <c r="WSQ137" s="409"/>
      <c r="WSR137" s="409"/>
      <c r="WSS137" s="409"/>
      <c r="WST137" s="409"/>
      <c r="WSU137" s="409"/>
      <c r="WSV137" s="409"/>
      <c r="WSW137" s="409"/>
      <c r="WSX137" s="409"/>
      <c r="WSY137" s="409"/>
      <c r="WSZ137" s="409"/>
      <c r="WTA137" s="409"/>
      <c r="WTB137" s="409"/>
      <c r="WTC137" s="409"/>
      <c r="WTD137" s="409"/>
      <c r="WTE137" s="409"/>
      <c r="WTF137" s="409"/>
      <c r="WTG137" s="409"/>
      <c r="WTH137" s="409"/>
      <c r="WTI137" s="409"/>
      <c r="WTJ137" s="409"/>
      <c r="WTK137" s="409"/>
      <c r="WTL137" s="409"/>
      <c r="WTM137" s="409"/>
      <c r="WTN137" s="409"/>
      <c r="WTO137" s="409"/>
      <c r="WTP137" s="409"/>
      <c r="WTQ137" s="409"/>
      <c r="WTR137" s="409"/>
      <c r="WTS137" s="409"/>
      <c r="WTT137" s="409"/>
      <c r="WTU137" s="409"/>
      <c r="WTV137" s="409"/>
      <c r="WTW137" s="409"/>
      <c r="WTX137" s="409"/>
      <c r="WTY137" s="409"/>
      <c r="WTZ137" s="409"/>
      <c r="WUA137" s="409"/>
      <c r="WUB137" s="409"/>
      <c r="WUC137" s="409"/>
      <c r="WUD137" s="409"/>
      <c r="WUE137" s="409"/>
      <c r="WUF137" s="409"/>
      <c r="WUG137" s="409"/>
      <c r="WUH137" s="409"/>
      <c r="WUI137" s="409"/>
      <c r="WUJ137" s="409"/>
      <c r="WUK137" s="409"/>
      <c r="WUL137" s="409"/>
      <c r="WUM137" s="409"/>
      <c r="WUN137" s="409"/>
      <c r="WUO137" s="409"/>
      <c r="WUP137" s="409"/>
      <c r="WUQ137" s="409"/>
      <c r="WUR137" s="409"/>
      <c r="WUS137" s="409"/>
      <c r="WUT137" s="409"/>
      <c r="WUU137" s="409"/>
      <c r="WUV137" s="409"/>
      <c r="WUW137" s="409"/>
      <c r="WUX137" s="409"/>
      <c r="WUY137" s="409"/>
      <c r="WUZ137" s="409"/>
      <c r="WVA137" s="409"/>
      <c r="WVB137" s="409"/>
      <c r="WVC137" s="409"/>
      <c r="WVD137" s="409"/>
      <c r="WVE137" s="409"/>
      <c r="WVF137" s="409"/>
      <c r="WVG137" s="409"/>
      <c r="WVH137" s="409"/>
      <c r="WVI137" s="409"/>
      <c r="WVJ137" s="409"/>
      <c r="WVK137" s="409"/>
      <c r="WVL137" s="409"/>
      <c r="WVM137" s="409"/>
      <c r="WVN137" s="409"/>
      <c r="WVO137" s="409"/>
      <c r="WVP137" s="409"/>
      <c r="WVQ137" s="409"/>
      <c r="WVR137" s="409"/>
      <c r="WVS137" s="409"/>
      <c r="WVT137" s="409"/>
      <c r="WVU137" s="409"/>
      <c r="WVV137" s="409"/>
      <c r="WVW137" s="409"/>
      <c r="WVX137" s="409"/>
      <c r="WVY137" s="409"/>
      <c r="WVZ137" s="409"/>
      <c r="WWA137" s="409"/>
      <c r="WWB137" s="409"/>
      <c r="WWC137" s="409"/>
      <c r="WWD137" s="409"/>
      <c r="WWE137" s="409"/>
      <c r="WWF137" s="409"/>
      <c r="WWG137" s="409"/>
      <c r="WWH137" s="409"/>
      <c r="WWI137" s="409"/>
      <c r="WWJ137" s="409"/>
      <c r="WWK137" s="409"/>
      <c r="WWL137" s="409"/>
      <c r="WWM137" s="409"/>
      <c r="WWN137" s="409"/>
      <c r="WWO137" s="409"/>
      <c r="WWP137" s="409"/>
      <c r="WWQ137" s="409"/>
      <c r="WWR137" s="409"/>
      <c r="WWS137" s="409"/>
      <c r="WWT137" s="409"/>
      <c r="WWU137" s="409"/>
      <c r="WWV137" s="409"/>
      <c r="WWW137" s="409"/>
      <c r="WWX137" s="409"/>
      <c r="WWY137" s="409"/>
      <c r="WWZ137" s="409"/>
      <c r="WXA137" s="409"/>
      <c r="WXB137" s="409"/>
      <c r="WXC137" s="409"/>
      <c r="WXD137" s="409"/>
      <c r="WXE137" s="409"/>
      <c r="WXF137" s="409"/>
      <c r="WXG137" s="409"/>
      <c r="WXH137" s="409"/>
      <c r="WXI137" s="409"/>
      <c r="WXJ137" s="409"/>
      <c r="WXK137" s="409"/>
      <c r="WXL137" s="409"/>
      <c r="WXM137" s="409"/>
      <c r="WXN137" s="409"/>
      <c r="WXO137" s="409"/>
      <c r="WXP137" s="409"/>
      <c r="WXQ137" s="409"/>
      <c r="WXR137" s="409"/>
      <c r="WXS137" s="409"/>
      <c r="WXT137" s="409"/>
      <c r="WXU137" s="409"/>
      <c r="WXV137" s="409"/>
      <c r="WXW137" s="409"/>
      <c r="WXX137" s="409"/>
      <c r="WXY137" s="409"/>
      <c r="WXZ137" s="409"/>
      <c r="WYA137" s="409"/>
      <c r="WYB137" s="409"/>
      <c r="WYC137" s="409"/>
      <c r="WYD137" s="409"/>
      <c r="WYE137" s="409"/>
      <c r="WYF137" s="409"/>
      <c r="WYG137" s="409"/>
      <c r="WYH137" s="409"/>
      <c r="WYI137" s="409"/>
      <c r="WYJ137" s="409"/>
      <c r="WYK137" s="409"/>
      <c r="WYL137" s="409"/>
      <c r="WYM137" s="409"/>
      <c r="WYN137" s="409"/>
      <c r="WYO137" s="409"/>
      <c r="WYP137" s="409"/>
      <c r="WYQ137" s="409"/>
      <c r="WYR137" s="409"/>
      <c r="WYS137" s="409"/>
      <c r="WYT137" s="409"/>
      <c r="WYU137" s="409"/>
      <c r="WYV137" s="409"/>
      <c r="WYW137" s="409"/>
      <c r="WYX137" s="409"/>
      <c r="WYY137" s="409"/>
      <c r="WYZ137" s="409"/>
      <c r="WZA137" s="409"/>
      <c r="WZB137" s="409"/>
      <c r="WZC137" s="409"/>
      <c r="WZD137" s="409"/>
      <c r="WZE137" s="409"/>
      <c r="WZF137" s="409"/>
      <c r="WZG137" s="409"/>
      <c r="WZH137" s="409"/>
      <c r="WZI137" s="409"/>
      <c r="WZJ137" s="409"/>
      <c r="WZK137" s="409"/>
      <c r="WZL137" s="409"/>
      <c r="WZM137" s="409"/>
      <c r="WZN137" s="409"/>
      <c r="WZO137" s="409"/>
      <c r="WZP137" s="409"/>
      <c r="WZQ137" s="409"/>
      <c r="WZR137" s="409"/>
      <c r="WZS137" s="409"/>
      <c r="WZT137" s="409"/>
      <c r="WZU137" s="409"/>
      <c r="WZV137" s="409"/>
      <c r="WZW137" s="409"/>
      <c r="WZX137" s="409"/>
      <c r="WZY137" s="409"/>
      <c r="WZZ137" s="409"/>
      <c r="XAA137" s="409"/>
      <c r="XAB137" s="409"/>
      <c r="XAC137" s="409"/>
      <c r="XAD137" s="409"/>
      <c r="XAE137" s="409"/>
      <c r="XAF137" s="409"/>
      <c r="XAG137" s="409"/>
      <c r="XAH137" s="409"/>
      <c r="XAI137" s="409"/>
      <c r="XAJ137" s="409"/>
      <c r="XAK137" s="409"/>
      <c r="XAL137" s="409"/>
      <c r="XAM137" s="409"/>
      <c r="XAN137" s="409"/>
      <c r="XAO137" s="409"/>
      <c r="XAP137" s="409"/>
      <c r="XAQ137" s="409"/>
      <c r="XAR137" s="409"/>
      <c r="XAS137" s="409"/>
      <c r="XAT137" s="409"/>
      <c r="XAU137" s="409"/>
      <c r="XAV137" s="409"/>
      <c r="XAW137" s="409"/>
      <c r="XAX137" s="409"/>
      <c r="XAY137" s="409"/>
      <c r="XAZ137" s="409"/>
      <c r="XBA137" s="409"/>
      <c r="XBB137" s="409"/>
      <c r="XBC137" s="409"/>
      <c r="XBD137" s="409"/>
      <c r="XBE137" s="409"/>
      <c r="XBF137" s="409"/>
      <c r="XBG137" s="409"/>
      <c r="XBH137" s="409"/>
      <c r="XBI137" s="409"/>
      <c r="XBJ137" s="409"/>
      <c r="XBK137" s="409"/>
      <c r="XBL137" s="409"/>
      <c r="XBM137" s="409"/>
      <c r="XBN137" s="409"/>
      <c r="XBO137" s="409"/>
      <c r="XBP137" s="409"/>
      <c r="XBQ137" s="409"/>
      <c r="XBR137" s="409"/>
      <c r="XBS137" s="409"/>
      <c r="XBT137" s="409"/>
      <c r="XBU137" s="409"/>
      <c r="XBV137" s="409"/>
      <c r="XBW137" s="409"/>
      <c r="XBX137" s="409"/>
      <c r="XBY137" s="409"/>
      <c r="XBZ137" s="409"/>
      <c r="XCA137" s="409"/>
      <c r="XCB137" s="409"/>
      <c r="XCC137" s="409"/>
      <c r="XCD137" s="409"/>
      <c r="XCE137" s="409"/>
      <c r="XCF137" s="409"/>
      <c r="XCG137" s="409"/>
      <c r="XCH137" s="409"/>
      <c r="XCI137" s="409"/>
      <c r="XCJ137" s="409"/>
      <c r="XCK137" s="409"/>
      <c r="XCL137" s="409"/>
      <c r="XCM137" s="409"/>
      <c r="XCN137" s="409"/>
      <c r="XCO137" s="409"/>
      <c r="XCP137" s="409"/>
      <c r="XCQ137" s="409"/>
      <c r="XCR137" s="409"/>
      <c r="XCS137" s="409"/>
      <c r="XCT137" s="409"/>
      <c r="XCU137" s="409"/>
      <c r="XCV137" s="409"/>
      <c r="XCW137" s="409"/>
      <c r="XCX137" s="409"/>
      <c r="XCY137" s="409"/>
      <c r="XCZ137" s="409"/>
      <c r="XDA137" s="409"/>
      <c r="XDB137" s="409"/>
      <c r="XDC137" s="409"/>
      <c r="XDD137" s="409"/>
      <c r="XDE137" s="409"/>
      <c r="XDF137" s="409"/>
      <c r="XDG137" s="409"/>
      <c r="XDH137" s="409"/>
      <c r="XDI137" s="409"/>
      <c r="XDJ137" s="409"/>
      <c r="XDK137" s="409"/>
      <c r="XDL137" s="409"/>
      <c r="XDM137" s="409"/>
      <c r="XDN137" s="409"/>
      <c r="XDO137" s="409"/>
      <c r="XDP137" s="409"/>
      <c r="XDQ137" s="409"/>
      <c r="XDR137" s="409"/>
      <c r="XDS137" s="409"/>
      <c r="XDT137" s="409"/>
      <c r="XDU137" s="409"/>
      <c r="XDV137" s="409"/>
      <c r="XDW137" s="409"/>
      <c r="XDX137" s="409"/>
      <c r="XDY137" s="409"/>
      <c r="XDZ137" s="409"/>
      <c r="XEA137" s="409"/>
      <c r="XEB137" s="409"/>
      <c r="XEC137" s="409"/>
      <c r="XED137" s="409"/>
      <c r="XEE137" s="409"/>
      <c r="XEF137" s="409"/>
      <c r="XEG137" s="409"/>
      <c r="XEH137" s="409"/>
      <c r="XEI137" s="409"/>
      <c r="XEJ137" s="409"/>
      <c r="XEK137" s="409"/>
      <c r="XEL137" s="409"/>
      <c r="XEM137" s="409"/>
      <c r="XEN137" s="409"/>
      <c r="XEO137" s="409"/>
      <c r="XEP137" s="409"/>
      <c r="XEQ137" s="409"/>
      <c r="XER137" s="409"/>
      <c r="XES137" s="409"/>
      <c r="XET137" s="409"/>
      <c r="XEU137" s="409"/>
      <c r="XEV137" s="409"/>
      <c r="XEW137" s="409"/>
      <c r="XEX137" s="409"/>
      <c r="XEY137" s="409"/>
      <c r="XEZ137" s="409"/>
      <c r="XFA137" s="409"/>
    </row>
    <row r="138" spans="1:16381" s="41" customFormat="1" ht="14.1" customHeight="1">
      <c r="A138" s="468" t="s">
        <v>1691</v>
      </c>
      <c r="B138" s="409"/>
      <c r="C138" s="409"/>
      <c r="D138" s="409"/>
      <c r="E138" s="409"/>
      <c r="F138" s="409"/>
      <c r="G138" s="409"/>
      <c r="H138" s="409"/>
      <c r="I138" s="409"/>
      <c r="J138" s="409"/>
      <c r="K138" s="409"/>
      <c r="L138" s="409"/>
      <c r="M138" s="409"/>
      <c r="N138" s="64"/>
      <c r="O138" s="409"/>
      <c r="P138" s="409"/>
      <c r="Q138" s="409"/>
      <c r="R138" s="409"/>
      <c r="S138" s="409"/>
      <c r="T138" s="409"/>
      <c r="U138" s="409"/>
      <c r="V138" s="409"/>
      <c r="W138" s="409"/>
      <c r="X138" s="409"/>
      <c r="Y138" s="409"/>
      <c r="Z138" s="409"/>
      <c r="AA138" s="409"/>
      <c r="AB138" s="409"/>
      <c r="AC138" s="409"/>
      <c r="AD138" s="409"/>
      <c r="AE138" s="409"/>
      <c r="AF138" s="409"/>
      <c r="AG138" s="409"/>
      <c r="AH138" s="409"/>
      <c r="AI138" s="409"/>
      <c r="AJ138" s="409"/>
      <c r="AK138" s="409"/>
      <c r="AL138" s="409"/>
      <c r="AM138" s="409"/>
      <c r="AN138" s="409"/>
      <c r="AO138" s="409"/>
      <c r="AP138" s="409"/>
      <c r="AQ138" s="409"/>
      <c r="AR138" s="409"/>
      <c r="AS138" s="409"/>
      <c r="AT138" s="409"/>
      <c r="AU138" s="409"/>
      <c r="AV138" s="409"/>
      <c r="AW138" s="409"/>
      <c r="AX138" s="409"/>
      <c r="AY138" s="409"/>
      <c r="AZ138" s="409"/>
      <c r="BA138" s="409"/>
      <c r="BB138" s="409"/>
      <c r="BC138" s="409"/>
      <c r="BD138" s="409"/>
      <c r="BE138" s="409"/>
      <c r="BF138" s="409"/>
      <c r="BG138" s="409"/>
      <c r="BH138" s="409"/>
      <c r="BI138" s="409"/>
      <c r="BJ138" s="409"/>
      <c r="BK138" s="409"/>
      <c r="BL138" s="409"/>
      <c r="BM138" s="409"/>
      <c r="BN138" s="409"/>
      <c r="BO138" s="409"/>
      <c r="BP138" s="409"/>
      <c r="BQ138" s="409"/>
      <c r="BR138" s="409"/>
      <c r="BS138" s="409"/>
      <c r="BT138" s="409"/>
      <c r="BU138" s="409"/>
      <c r="BV138" s="409"/>
      <c r="BW138" s="409"/>
      <c r="BX138" s="409"/>
      <c r="BY138" s="409"/>
      <c r="BZ138" s="409"/>
      <c r="CA138" s="409"/>
      <c r="CB138" s="409"/>
      <c r="CC138" s="409"/>
      <c r="CD138" s="409"/>
      <c r="CE138" s="409"/>
      <c r="CF138" s="409"/>
      <c r="CG138" s="409"/>
      <c r="CH138" s="409"/>
      <c r="CI138" s="409"/>
      <c r="CJ138" s="409"/>
      <c r="CK138" s="409"/>
      <c r="CL138" s="409"/>
      <c r="CM138" s="409"/>
      <c r="CN138" s="409"/>
      <c r="CO138" s="409"/>
      <c r="CP138" s="409"/>
      <c r="CQ138" s="409"/>
      <c r="CR138" s="409"/>
      <c r="CS138" s="409"/>
      <c r="CT138" s="409"/>
      <c r="CU138" s="409"/>
      <c r="CV138" s="409"/>
      <c r="CW138" s="409"/>
      <c r="CX138" s="409"/>
      <c r="CY138" s="409"/>
      <c r="CZ138" s="409"/>
      <c r="DA138" s="409"/>
      <c r="DB138" s="409"/>
      <c r="DC138" s="409"/>
      <c r="DD138" s="409"/>
      <c r="DE138" s="409"/>
      <c r="DF138" s="409"/>
      <c r="DG138" s="409"/>
      <c r="DH138" s="409"/>
      <c r="DI138" s="409"/>
      <c r="DJ138" s="409"/>
      <c r="DK138" s="409"/>
      <c r="DL138" s="409"/>
      <c r="DM138" s="409"/>
      <c r="DN138" s="409"/>
      <c r="DO138" s="409"/>
      <c r="DP138" s="409"/>
      <c r="DQ138" s="409"/>
      <c r="DR138" s="409"/>
      <c r="DS138" s="409"/>
      <c r="DT138" s="409"/>
      <c r="DU138" s="409"/>
      <c r="DV138" s="409"/>
      <c r="DW138" s="409"/>
      <c r="DX138" s="409"/>
      <c r="DY138" s="409"/>
      <c r="DZ138" s="409"/>
      <c r="EA138" s="409"/>
      <c r="EB138" s="409"/>
      <c r="EC138" s="409"/>
      <c r="ED138" s="409"/>
      <c r="EE138" s="409"/>
      <c r="EF138" s="409"/>
      <c r="EG138" s="409"/>
      <c r="EH138" s="409"/>
      <c r="EI138" s="409"/>
      <c r="EJ138" s="409"/>
      <c r="EK138" s="409"/>
      <c r="EL138" s="409"/>
      <c r="EM138" s="409"/>
      <c r="EN138" s="409"/>
      <c r="EO138" s="409"/>
      <c r="EP138" s="409"/>
      <c r="EQ138" s="409"/>
      <c r="ER138" s="409"/>
      <c r="ES138" s="409"/>
      <c r="ET138" s="409"/>
      <c r="EU138" s="409"/>
      <c r="EV138" s="409"/>
      <c r="EW138" s="409"/>
      <c r="EX138" s="409"/>
      <c r="EY138" s="409"/>
      <c r="EZ138" s="409"/>
      <c r="FA138" s="409"/>
      <c r="FB138" s="409"/>
      <c r="FC138" s="409"/>
      <c r="FD138" s="409"/>
      <c r="FE138" s="409"/>
      <c r="FF138" s="409"/>
      <c r="FG138" s="409"/>
      <c r="FH138" s="409"/>
      <c r="FI138" s="409"/>
      <c r="FJ138" s="409"/>
      <c r="FK138" s="409"/>
      <c r="FL138" s="409"/>
      <c r="FM138" s="409"/>
      <c r="FN138" s="409"/>
      <c r="FO138" s="409"/>
      <c r="FP138" s="409"/>
      <c r="FQ138" s="409"/>
      <c r="FR138" s="409"/>
      <c r="FS138" s="409"/>
      <c r="FT138" s="409"/>
      <c r="FU138" s="409"/>
      <c r="FV138" s="409"/>
      <c r="FW138" s="409"/>
      <c r="FX138" s="409"/>
      <c r="FY138" s="409"/>
      <c r="FZ138" s="409"/>
      <c r="GA138" s="409"/>
      <c r="GB138" s="409"/>
      <c r="GC138" s="409"/>
      <c r="GD138" s="409"/>
      <c r="GE138" s="409"/>
      <c r="GF138" s="409"/>
      <c r="GG138" s="409"/>
      <c r="GH138" s="409"/>
      <c r="GI138" s="409"/>
      <c r="GJ138" s="409"/>
      <c r="GK138" s="409"/>
      <c r="GL138" s="409"/>
      <c r="GM138" s="409"/>
      <c r="GN138" s="409"/>
      <c r="GO138" s="409"/>
      <c r="GP138" s="409"/>
      <c r="GQ138" s="409"/>
      <c r="GR138" s="409"/>
      <c r="GS138" s="409"/>
      <c r="GT138" s="409"/>
      <c r="GU138" s="409"/>
      <c r="GV138" s="409"/>
      <c r="GW138" s="409"/>
      <c r="GX138" s="409"/>
      <c r="GY138" s="409"/>
      <c r="GZ138" s="409"/>
      <c r="HA138" s="409"/>
      <c r="HB138" s="409"/>
      <c r="HC138" s="409"/>
      <c r="HD138" s="409"/>
      <c r="HE138" s="409"/>
      <c r="HF138" s="409"/>
      <c r="HG138" s="409"/>
      <c r="HH138" s="409"/>
      <c r="HI138" s="409"/>
      <c r="HJ138" s="409"/>
      <c r="HK138" s="409"/>
      <c r="HL138" s="409"/>
      <c r="HM138" s="409"/>
      <c r="HN138" s="409"/>
      <c r="HO138" s="409"/>
      <c r="HP138" s="409"/>
      <c r="HQ138" s="409"/>
      <c r="HR138" s="409"/>
      <c r="HS138" s="409"/>
      <c r="HT138" s="409"/>
      <c r="HU138" s="409"/>
      <c r="HV138" s="409"/>
      <c r="HW138" s="409"/>
      <c r="HX138" s="409"/>
      <c r="HY138" s="409"/>
      <c r="HZ138" s="409"/>
      <c r="IA138" s="409"/>
      <c r="IB138" s="409"/>
      <c r="IC138" s="409"/>
      <c r="ID138" s="409"/>
      <c r="IE138" s="409"/>
      <c r="IF138" s="409"/>
      <c r="IG138" s="409"/>
      <c r="IH138" s="409"/>
      <c r="II138" s="409"/>
      <c r="IJ138" s="409"/>
      <c r="IK138" s="409"/>
      <c r="IL138" s="409"/>
      <c r="IM138" s="409"/>
      <c r="IN138" s="409"/>
      <c r="IO138" s="409"/>
      <c r="IP138" s="409"/>
      <c r="IQ138" s="409"/>
      <c r="IR138" s="409"/>
      <c r="IS138" s="409"/>
      <c r="IT138" s="409"/>
      <c r="IU138" s="409"/>
      <c r="IV138" s="409"/>
      <c r="IW138" s="409"/>
      <c r="IX138" s="409"/>
      <c r="IY138" s="409"/>
      <c r="IZ138" s="409"/>
      <c r="JA138" s="409"/>
      <c r="JB138" s="409"/>
      <c r="JC138" s="409"/>
      <c r="JD138" s="409"/>
      <c r="JE138" s="409"/>
      <c r="JF138" s="409"/>
      <c r="JG138" s="409"/>
      <c r="JH138" s="409"/>
      <c r="JI138" s="409"/>
      <c r="JJ138" s="409"/>
      <c r="JK138" s="409"/>
      <c r="JL138" s="409"/>
      <c r="JM138" s="409"/>
      <c r="JN138" s="409"/>
      <c r="JO138" s="409"/>
      <c r="JP138" s="409"/>
      <c r="JQ138" s="409"/>
      <c r="JR138" s="409"/>
      <c r="JS138" s="409"/>
      <c r="JT138" s="409"/>
      <c r="JU138" s="409"/>
      <c r="JV138" s="409"/>
      <c r="JW138" s="409"/>
      <c r="JX138" s="409"/>
      <c r="JY138" s="409"/>
      <c r="JZ138" s="409"/>
      <c r="KA138" s="409"/>
      <c r="KB138" s="409"/>
      <c r="KC138" s="409"/>
      <c r="KD138" s="409"/>
      <c r="KE138" s="409"/>
      <c r="KF138" s="409"/>
      <c r="KG138" s="409"/>
      <c r="KH138" s="409"/>
      <c r="KI138" s="409"/>
      <c r="KJ138" s="409"/>
      <c r="KK138" s="409"/>
      <c r="KL138" s="409"/>
      <c r="KM138" s="409"/>
      <c r="KN138" s="409"/>
      <c r="KO138" s="409"/>
      <c r="KP138" s="409"/>
      <c r="KQ138" s="409"/>
      <c r="KR138" s="409"/>
      <c r="KS138" s="409"/>
      <c r="KT138" s="409"/>
      <c r="KU138" s="409"/>
      <c r="KV138" s="409"/>
      <c r="KW138" s="409"/>
      <c r="KX138" s="409"/>
      <c r="KY138" s="409"/>
      <c r="KZ138" s="409"/>
      <c r="LA138" s="409"/>
      <c r="LB138" s="409"/>
      <c r="LC138" s="409"/>
      <c r="LD138" s="409"/>
      <c r="LE138" s="409"/>
      <c r="LF138" s="409"/>
      <c r="LG138" s="409"/>
      <c r="LH138" s="409"/>
      <c r="LI138" s="409"/>
      <c r="LJ138" s="409"/>
      <c r="LK138" s="409"/>
      <c r="LL138" s="409"/>
      <c r="LM138" s="409"/>
      <c r="LN138" s="409"/>
      <c r="LO138" s="409"/>
      <c r="LP138" s="409"/>
      <c r="LQ138" s="409"/>
      <c r="LR138" s="409"/>
      <c r="LS138" s="409"/>
      <c r="LT138" s="409"/>
      <c r="LU138" s="409"/>
      <c r="LV138" s="409"/>
      <c r="LW138" s="409"/>
      <c r="LX138" s="409"/>
      <c r="LY138" s="409"/>
      <c r="LZ138" s="409"/>
      <c r="MA138" s="409"/>
      <c r="MB138" s="409"/>
      <c r="MC138" s="409"/>
      <c r="MD138" s="409"/>
      <c r="ME138" s="409"/>
      <c r="MF138" s="409"/>
      <c r="MG138" s="409"/>
      <c r="MH138" s="409"/>
      <c r="MI138" s="409"/>
      <c r="MJ138" s="409"/>
      <c r="MK138" s="409"/>
      <c r="ML138" s="409"/>
      <c r="MM138" s="409"/>
      <c r="MN138" s="409"/>
      <c r="MO138" s="409"/>
      <c r="MP138" s="409"/>
      <c r="MQ138" s="409"/>
      <c r="MR138" s="409"/>
      <c r="MS138" s="409"/>
      <c r="MT138" s="409"/>
      <c r="MU138" s="409"/>
      <c r="MV138" s="409"/>
      <c r="MW138" s="409"/>
      <c r="MX138" s="409"/>
      <c r="MY138" s="409"/>
      <c r="MZ138" s="409"/>
      <c r="NA138" s="409"/>
      <c r="NB138" s="409"/>
      <c r="NC138" s="409"/>
      <c r="ND138" s="409"/>
      <c r="NE138" s="409"/>
      <c r="NF138" s="409"/>
      <c r="NG138" s="409"/>
      <c r="NH138" s="409"/>
      <c r="NI138" s="409"/>
      <c r="NJ138" s="409"/>
      <c r="NK138" s="409"/>
      <c r="NL138" s="409"/>
      <c r="NM138" s="409"/>
      <c r="NN138" s="409"/>
      <c r="NO138" s="409"/>
      <c r="NP138" s="409"/>
      <c r="NQ138" s="409"/>
      <c r="NR138" s="409"/>
      <c r="NS138" s="409"/>
      <c r="NT138" s="409"/>
      <c r="NU138" s="409"/>
      <c r="NV138" s="409"/>
      <c r="NW138" s="409"/>
      <c r="NX138" s="409"/>
      <c r="NY138" s="409"/>
      <c r="NZ138" s="409"/>
      <c r="OA138" s="409"/>
      <c r="OB138" s="409"/>
      <c r="OC138" s="409"/>
      <c r="OD138" s="409"/>
      <c r="OE138" s="409"/>
      <c r="OF138" s="409"/>
      <c r="OG138" s="409"/>
      <c r="OH138" s="409"/>
      <c r="OI138" s="409"/>
      <c r="OJ138" s="409"/>
      <c r="OK138" s="409"/>
      <c r="OL138" s="409"/>
      <c r="OM138" s="409"/>
      <c r="ON138" s="409"/>
      <c r="OO138" s="409"/>
      <c r="OP138" s="409"/>
      <c r="OQ138" s="409"/>
      <c r="OR138" s="409"/>
      <c r="OS138" s="409"/>
      <c r="OT138" s="409"/>
      <c r="OU138" s="409"/>
      <c r="OV138" s="409"/>
      <c r="OW138" s="409"/>
      <c r="OX138" s="409"/>
      <c r="OY138" s="409"/>
      <c r="OZ138" s="409"/>
      <c r="PA138" s="409"/>
      <c r="PB138" s="409"/>
      <c r="PC138" s="409"/>
      <c r="PD138" s="409"/>
      <c r="PE138" s="409"/>
      <c r="PF138" s="409"/>
      <c r="PG138" s="409"/>
      <c r="PH138" s="409"/>
      <c r="PI138" s="409"/>
      <c r="PJ138" s="409"/>
      <c r="PK138" s="409"/>
      <c r="PL138" s="409"/>
      <c r="PM138" s="409"/>
      <c r="PN138" s="409"/>
      <c r="PO138" s="409"/>
      <c r="PP138" s="409"/>
      <c r="PQ138" s="409"/>
      <c r="PR138" s="409"/>
      <c r="PS138" s="409"/>
      <c r="PT138" s="409"/>
      <c r="PU138" s="409"/>
      <c r="PV138" s="409"/>
      <c r="PW138" s="409"/>
      <c r="PX138" s="409"/>
      <c r="PY138" s="409"/>
      <c r="PZ138" s="409"/>
      <c r="QA138" s="409"/>
      <c r="QB138" s="409"/>
      <c r="QC138" s="409"/>
      <c r="QD138" s="409"/>
      <c r="QE138" s="409"/>
      <c r="QF138" s="409"/>
      <c r="QG138" s="409"/>
      <c r="QH138" s="409"/>
      <c r="QI138" s="409"/>
      <c r="QJ138" s="409"/>
      <c r="QK138" s="409"/>
      <c r="QL138" s="409"/>
      <c r="QM138" s="409"/>
      <c r="QN138" s="409"/>
      <c r="QO138" s="409"/>
      <c r="QP138" s="409"/>
      <c r="QQ138" s="409"/>
      <c r="QR138" s="409"/>
      <c r="QS138" s="409"/>
      <c r="QT138" s="409"/>
      <c r="QU138" s="409"/>
      <c r="QV138" s="409"/>
      <c r="QW138" s="409"/>
      <c r="QX138" s="409"/>
      <c r="QY138" s="409"/>
      <c r="QZ138" s="409"/>
      <c r="RA138" s="409"/>
      <c r="RB138" s="409"/>
      <c r="RC138" s="409"/>
      <c r="RD138" s="409"/>
      <c r="RE138" s="409"/>
      <c r="RF138" s="409"/>
      <c r="RG138" s="409"/>
      <c r="RH138" s="409"/>
      <c r="RI138" s="409"/>
      <c r="RJ138" s="409"/>
      <c r="RK138" s="409"/>
      <c r="RL138" s="409"/>
      <c r="RM138" s="409"/>
      <c r="RN138" s="409"/>
      <c r="RO138" s="409"/>
      <c r="RP138" s="409"/>
      <c r="RQ138" s="409"/>
      <c r="RR138" s="409"/>
      <c r="RS138" s="409"/>
      <c r="RT138" s="409"/>
      <c r="RU138" s="409"/>
      <c r="RV138" s="409"/>
      <c r="RW138" s="409"/>
      <c r="RX138" s="409"/>
      <c r="RY138" s="409"/>
      <c r="RZ138" s="409"/>
      <c r="SA138" s="409"/>
      <c r="SB138" s="409"/>
      <c r="SC138" s="409"/>
      <c r="SD138" s="409"/>
      <c r="SE138" s="409"/>
      <c r="SF138" s="409"/>
      <c r="SG138" s="409"/>
      <c r="SH138" s="409"/>
      <c r="SI138" s="409"/>
      <c r="SJ138" s="409"/>
      <c r="SK138" s="409"/>
      <c r="SL138" s="409"/>
      <c r="SM138" s="409"/>
      <c r="SN138" s="409"/>
      <c r="SO138" s="409"/>
      <c r="SP138" s="409"/>
      <c r="SQ138" s="409"/>
      <c r="SR138" s="409"/>
      <c r="SS138" s="409"/>
      <c r="ST138" s="409"/>
      <c r="SU138" s="409"/>
      <c r="SV138" s="409"/>
      <c r="SW138" s="409"/>
      <c r="SX138" s="409"/>
      <c r="SY138" s="409"/>
      <c r="SZ138" s="409"/>
      <c r="TA138" s="409"/>
      <c r="TB138" s="409"/>
      <c r="TC138" s="409"/>
      <c r="TD138" s="409"/>
      <c r="TE138" s="409"/>
      <c r="TF138" s="409"/>
      <c r="TG138" s="409"/>
      <c r="TH138" s="409"/>
      <c r="TI138" s="409"/>
      <c r="TJ138" s="409"/>
      <c r="TK138" s="409"/>
      <c r="TL138" s="409"/>
      <c r="TM138" s="409"/>
      <c r="TN138" s="409"/>
      <c r="TO138" s="409"/>
      <c r="TP138" s="409"/>
      <c r="TQ138" s="409"/>
      <c r="TR138" s="409"/>
      <c r="TS138" s="409"/>
      <c r="TT138" s="409"/>
      <c r="TU138" s="409"/>
      <c r="TV138" s="409"/>
      <c r="TW138" s="409"/>
      <c r="TX138" s="409"/>
      <c r="TY138" s="409"/>
      <c r="TZ138" s="409"/>
      <c r="UA138" s="409"/>
      <c r="UB138" s="409"/>
      <c r="UC138" s="409"/>
      <c r="UD138" s="409"/>
      <c r="UE138" s="409"/>
      <c r="UF138" s="409"/>
      <c r="UG138" s="409"/>
      <c r="UH138" s="409"/>
      <c r="UI138" s="409"/>
      <c r="UJ138" s="409"/>
      <c r="UK138" s="409"/>
      <c r="UL138" s="409"/>
      <c r="UM138" s="409"/>
      <c r="UN138" s="409"/>
      <c r="UO138" s="409"/>
      <c r="UP138" s="409"/>
      <c r="UQ138" s="409"/>
      <c r="UR138" s="409"/>
      <c r="US138" s="409"/>
      <c r="UT138" s="409"/>
      <c r="UU138" s="409"/>
      <c r="UV138" s="409"/>
      <c r="UW138" s="409"/>
      <c r="UX138" s="409"/>
      <c r="UY138" s="409"/>
      <c r="UZ138" s="409"/>
      <c r="VA138" s="409"/>
      <c r="VB138" s="409"/>
      <c r="VC138" s="409"/>
      <c r="VD138" s="409"/>
      <c r="VE138" s="409"/>
      <c r="VF138" s="409"/>
      <c r="VG138" s="409"/>
      <c r="VH138" s="409"/>
      <c r="VI138" s="409"/>
      <c r="VJ138" s="409"/>
      <c r="VK138" s="409"/>
      <c r="VL138" s="409"/>
      <c r="VM138" s="409"/>
      <c r="VN138" s="409"/>
      <c r="VO138" s="409"/>
      <c r="VP138" s="409"/>
      <c r="VQ138" s="409"/>
      <c r="VR138" s="409"/>
      <c r="VS138" s="409"/>
      <c r="VT138" s="409"/>
      <c r="VU138" s="409"/>
      <c r="VV138" s="409"/>
      <c r="VW138" s="409"/>
      <c r="VX138" s="409"/>
      <c r="VY138" s="409"/>
      <c r="VZ138" s="409"/>
      <c r="WA138" s="409"/>
      <c r="WB138" s="409"/>
      <c r="WC138" s="409"/>
      <c r="WD138" s="409"/>
      <c r="WE138" s="409"/>
      <c r="WF138" s="409"/>
      <c r="WG138" s="409"/>
      <c r="WH138" s="409"/>
      <c r="WI138" s="409"/>
      <c r="WJ138" s="409"/>
      <c r="WK138" s="409"/>
      <c r="WL138" s="409"/>
      <c r="WM138" s="409"/>
      <c r="WN138" s="409"/>
      <c r="WO138" s="409"/>
      <c r="WP138" s="409"/>
      <c r="WQ138" s="409"/>
      <c r="WR138" s="409"/>
      <c r="WS138" s="409"/>
      <c r="WT138" s="409"/>
      <c r="WU138" s="409"/>
      <c r="WV138" s="409"/>
      <c r="WW138" s="409"/>
      <c r="WX138" s="409"/>
      <c r="WY138" s="409"/>
      <c r="WZ138" s="409"/>
      <c r="XA138" s="409"/>
      <c r="XB138" s="409"/>
      <c r="XC138" s="409"/>
      <c r="XD138" s="409"/>
      <c r="XE138" s="409"/>
      <c r="XF138" s="409"/>
      <c r="XG138" s="409"/>
      <c r="XH138" s="409"/>
      <c r="XI138" s="409"/>
      <c r="XJ138" s="409"/>
      <c r="XK138" s="409"/>
      <c r="XL138" s="409"/>
      <c r="XM138" s="409"/>
      <c r="XN138" s="409"/>
      <c r="XO138" s="409"/>
      <c r="XP138" s="409"/>
      <c r="XQ138" s="409"/>
      <c r="XR138" s="409"/>
      <c r="XS138" s="409"/>
      <c r="XT138" s="409"/>
      <c r="XU138" s="409"/>
      <c r="XV138" s="409"/>
      <c r="XW138" s="409"/>
      <c r="XX138" s="409"/>
      <c r="XY138" s="409"/>
      <c r="XZ138" s="409"/>
      <c r="YA138" s="409"/>
      <c r="YB138" s="409"/>
      <c r="YC138" s="409"/>
      <c r="YD138" s="409"/>
      <c r="YE138" s="409"/>
      <c r="YF138" s="409"/>
      <c r="YG138" s="409"/>
      <c r="YH138" s="409"/>
      <c r="YI138" s="409"/>
      <c r="YJ138" s="409"/>
      <c r="YK138" s="409"/>
      <c r="YL138" s="409"/>
      <c r="YM138" s="409"/>
      <c r="YN138" s="409"/>
      <c r="YO138" s="409"/>
      <c r="YP138" s="409"/>
      <c r="YQ138" s="409"/>
      <c r="YR138" s="409"/>
      <c r="YS138" s="409"/>
      <c r="YT138" s="409"/>
      <c r="YU138" s="409"/>
      <c r="YV138" s="409"/>
      <c r="YW138" s="409"/>
      <c r="YX138" s="409"/>
      <c r="YY138" s="409"/>
      <c r="YZ138" s="409"/>
      <c r="ZA138" s="409"/>
      <c r="ZB138" s="409"/>
      <c r="ZC138" s="409"/>
      <c r="ZD138" s="409"/>
      <c r="ZE138" s="409"/>
      <c r="ZF138" s="409"/>
      <c r="ZG138" s="409"/>
      <c r="ZH138" s="409"/>
      <c r="ZI138" s="409"/>
      <c r="ZJ138" s="409"/>
      <c r="ZK138" s="409"/>
      <c r="ZL138" s="409"/>
      <c r="ZM138" s="409"/>
      <c r="ZN138" s="409"/>
      <c r="ZO138" s="409"/>
      <c r="ZP138" s="409"/>
      <c r="ZQ138" s="409"/>
      <c r="ZR138" s="409"/>
      <c r="ZS138" s="409"/>
      <c r="ZT138" s="409"/>
      <c r="ZU138" s="409"/>
      <c r="ZV138" s="409"/>
      <c r="ZW138" s="409"/>
      <c r="ZX138" s="409"/>
      <c r="ZY138" s="409"/>
      <c r="ZZ138" s="409"/>
      <c r="AAA138" s="409"/>
      <c r="AAB138" s="409"/>
      <c r="AAC138" s="409"/>
      <c r="AAD138" s="409"/>
      <c r="AAE138" s="409"/>
      <c r="AAF138" s="409"/>
      <c r="AAG138" s="409"/>
      <c r="AAH138" s="409"/>
      <c r="AAI138" s="409"/>
      <c r="AAJ138" s="409"/>
      <c r="AAK138" s="409"/>
      <c r="AAL138" s="409"/>
      <c r="AAM138" s="409"/>
      <c r="AAN138" s="409"/>
      <c r="AAO138" s="409"/>
      <c r="AAP138" s="409"/>
      <c r="AAQ138" s="409"/>
      <c r="AAR138" s="409"/>
      <c r="AAS138" s="409"/>
      <c r="AAT138" s="409"/>
      <c r="AAU138" s="409"/>
      <c r="AAV138" s="409"/>
      <c r="AAW138" s="409"/>
      <c r="AAX138" s="409"/>
      <c r="AAY138" s="409"/>
      <c r="AAZ138" s="409"/>
      <c r="ABA138" s="409"/>
      <c r="ABB138" s="409"/>
      <c r="ABC138" s="409"/>
      <c r="ABD138" s="409"/>
      <c r="ABE138" s="409"/>
      <c r="ABF138" s="409"/>
      <c r="ABG138" s="409"/>
      <c r="ABH138" s="409"/>
      <c r="ABI138" s="409"/>
      <c r="ABJ138" s="409"/>
      <c r="ABK138" s="409"/>
      <c r="ABL138" s="409"/>
      <c r="ABM138" s="409"/>
      <c r="ABN138" s="409"/>
      <c r="ABO138" s="409"/>
      <c r="ABP138" s="409"/>
      <c r="ABQ138" s="409"/>
      <c r="ABR138" s="409"/>
      <c r="ABS138" s="409"/>
      <c r="ABT138" s="409"/>
      <c r="ABU138" s="409"/>
      <c r="ABV138" s="409"/>
      <c r="ABW138" s="409"/>
      <c r="ABX138" s="409"/>
      <c r="ABY138" s="409"/>
      <c r="ABZ138" s="409"/>
      <c r="ACA138" s="409"/>
      <c r="ACB138" s="409"/>
      <c r="ACC138" s="409"/>
      <c r="ACD138" s="409"/>
      <c r="ACE138" s="409"/>
      <c r="ACF138" s="409"/>
      <c r="ACG138" s="409"/>
      <c r="ACH138" s="409"/>
      <c r="ACI138" s="409"/>
      <c r="ACJ138" s="409"/>
      <c r="ACK138" s="409"/>
      <c r="ACL138" s="409"/>
      <c r="ACM138" s="409"/>
      <c r="ACN138" s="409"/>
      <c r="ACO138" s="409"/>
      <c r="ACP138" s="409"/>
      <c r="ACQ138" s="409"/>
      <c r="ACR138" s="409"/>
      <c r="ACS138" s="409"/>
      <c r="ACT138" s="409"/>
      <c r="ACU138" s="409"/>
      <c r="ACV138" s="409"/>
      <c r="ACW138" s="409"/>
      <c r="ACX138" s="409"/>
      <c r="ACY138" s="409"/>
      <c r="ACZ138" s="409"/>
      <c r="ADA138" s="409"/>
      <c r="ADB138" s="409"/>
      <c r="ADC138" s="409"/>
      <c r="ADD138" s="409"/>
      <c r="ADE138" s="409"/>
      <c r="ADF138" s="409"/>
      <c r="ADG138" s="409"/>
      <c r="ADH138" s="409"/>
      <c r="ADI138" s="409"/>
      <c r="ADJ138" s="409"/>
      <c r="ADK138" s="409"/>
      <c r="ADL138" s="409"/>
      <c r="ADM138" s="409"/>
      <c r="ADN138" s="409"/>
      <c r="ADO138" s="409"/>
      <c r="ADP138" s="409"/>
      <c r="ADQ138" s="409"/>
      <c r="ADR138" s="409"/>
      <c r="ADS138" s="409"/>
      <c r="ADT138" s="409"/>
      <c r="ADU138" s="409"/>
      <c r="ADV138" s="409"/>
      <c r="ADW138" s="409"/>
      <c r="ADX138" s="409"/>
      <c r="ADY138" s="409"/>
      <c r="ADZ138" s="409"/>
      <c r="AEA138" s="409"/>
      <c r="AEB138" s="409"/>
      <c r="AEC138" s="409"/>
      <c r="AED138" s="409"/>
      <c r="AEE138" s="409"/>
      <c r="AEF138" s="409"/>
      <c r="AEG138" s="409"/>
      <c r="AEH138" s="409"/>
      <c r="AEI138" s="409"/>
      <c r="AEJ138" s="409"/>
      <c r="AEK138" s="409"/>
      <c r="AEL138" s="409"/>
      <c r="AEM138" s="409"/>
      <c r="AEN138" s="409"/>
      <c r="AEO138" s="409"/>
      <c r="AEP138" s="409"/>
      <c r="AEQ138" s="409"/>
      <c r="AER138" s="409"/>
      <c r="AES138" s="409"/>
      <c r="AET138" s="409"/>
      <c r="AEU138" s="409"/>
      <c r="AEV138" s="409"/>
      <c r="AEW138" s="409"/>
      <c r="AEX138" s="409"/>
      <c r="AEY138" s="409"/>
      <c r="AEZ138" s="409"/>
      <c r="AFA138" s="409"/>
      <c r="AFB138" s="409"/>
      <c r="AFC138" s="409"/>
      <c r="AFD138" s="409"/>
      <c r="AFE138" s="409"/>
      <c r="AFF138" s="409"/>
      <c r="AFG138" s="409"/>
      <c r="AFH138" s="409"/>
      <c r="AFI138" s="409"/>
      <c r="AFJ138" s="409"/>
      <c r="AFK138" s="409"/>
      <c r="AFL138" s="409"/>
      <c r="AFM138" s="409"/>
      <c r="AFN138" s="409"/>
      <c r="AFO138" s="409"/>
      <c r="AFP138" s="409"/>
      <c r="AFQ138" s="409"/>
      <c r="AFR138" s="409"/>
      <c r="AFS138" s="409"/>
      <c r="AFT138" s="409"/>
      <c r="AFU138" s="409"/>
      <c r="AFV138" s="409"/>
      <c r="AFW138" s="409"/>
      <c r="AFX138" s="409"/>
      <c r="AFY138" s="409"/>
      <c r="AFZ138" s="409"/>
      <c r="AGA138" s="409"/>
      <c r="AGB138" s="409"/>
      <c r="AGC138" s="409"/>
      <c r="AGD138" s="409"/>
      <c r="AGE138" s="409"/>
      <c r="AGF138" s="409"/>
      <c r="AGG138" s="409"/>
      <c r="AGH138" s="409"/>
      <c r="AGI138" s="409"/>
      <c r="AGJ138" s="409"/>
      <c r="AGK138" s="409"/>
      <c r="AGL138" s="409"/>
      <c r="AGM138" s="409"/>
      <c r="AGN138" s="409"/>
      <c r="AGO138" s="409"/>
      <c r="AGP138" s="409"/>
      <c r="AGQ138" s="409"/>
      <c r="AGR138" s="409"/>
      <c r="AGS138" s="409"/>
      <c r="AGT138" s="409"/>
      <c r="AGU138" s="409"/>
      <c r="AGV138" s="409"/>
      <c r="AGW138" s="409"/>
      <c r="AGX138" s="409"/>
      <c r="AGY138" s="409"/>
      <c r="AGZ138" s="409"/>
      <c r="AHA138" s="409"/>
      <c r="AHB138" s="409"/>
      <c r="AHC138" s="409"/>
      <c r="AHD138" s="409"/>
      <c r="AHE138" s="409"/>
      <c r="AHF138" s="409"/>
      <c r="AHG138" s="409"/>
      <c r="AHH138" s="409"/>
      <c r="AHI138" s="409"/>
      <c r="AHJ138" s="409"/>
      <c r="AHK138" s="409"/>
      <c r="AHL138" s="409"/>
      <c r="AHM138" s="409"/>
      <c r="AHN138" s="409"/>
      <c r="AHO138" s="409"/>
      <c r="AHP138" s="409"/>
      <c r="AHQ138" s="409"/>
      <c r="AHR138" s="409"/>
      <c r="AHS138" s="409"/>
      <c r="AHT138" s="409"/>
      <c r="AHU138" s="409"/>
      <c r="AHV138" s="409"/>
      <c r="AHW138" s="409"/>
      <c r="AHX138" s="409"/>
      <c r="AHY138" s="409"/>
      <c r="AHZ138" s="409"/>
      <c r="AIA138" s="409"/>
      <c r="AIB138" s="409"/>
      <c r="AIC138" s="409"/>
      <c r="AID138" s="409"/>
      <c r="AIE138" s="409"/>
      <c r="AIF138" s="409"/>
      <c r="AIG138" s="409"/>
      <c r="AIH138" s="409"/>
      <c r="AII138" s="409"/>
      <c r="AIJ138" s="409"/>
      <c r="AIK138" s="409"/>
      <c r="AIL138" s="409"/>
      <c r="AIM138" s="409"/>
      <c r="AIN138" s="409"/>
      <c r="AIO138" s="409"/>
      <c r="AIP138" s="409"/>
      <c r="AIQ138" s="409"/>
      <c r="AIR138" s="409"/>
      <c r="AIS138" s="409"/>
      <c r="AIT138" s="409"/>
      <c r="AIU138" s="409"/>
      <c r="AIV138" s="409"/>
      <c r="AIW138" s="409"/>
      <c r="AIX138" s="409"/>
      <c r="AIY138" s="409"/>
      <c r="AIZ138" s="409"/>
      <c r="AJA138" s="409"/>
      <c r="AJB138" s="409"/>
      <c r="AJC138" s="409"/>
      <c r="AJD138" s="409"/>
      <c r="AJE138" s="409"/>
      <c r="AJF138" s="409"/>
      <c r="AJG138" s="409"/>
      <c r="AJH138" s="409"/>
      <c r="AJI138" s="409"/>
      <c r="AJJ138" s="409"/>
      <c r="AJK138" s="409"/>
      <c r="AJL138" s="409"/>
      <c r="AJM138" s="409"/>
      <c r="AJN138" s="409"/>
      <c r="AJO138" s="409"/>
      <c r="AJP138" s="409"/>
      <c r="AJQ138" s="409"/>
      <c r="AJR138" s="409"/>
      <c r="AJS138" s="409"/>
      <c r="AJT138" s="409"/>
      <c r="AJU138" s="409"/>
      <c r="AJV138" s="409"/>
      <c r="AJW138" s="409"/>
      <c r="AJX138" s="409"/>
      <c r="AJY138" s="409"/>
      <c r="AJZ138" s="409"/>
      <c r="AKA138" s="409"/>
      <c r="AKB138" s="409"/>
      <c r="AKC138" s="409"/>
      <c r="AKD138" s="409"/>
      <c r="AKE138" s="409"/>
      <c r="AKF138" s="409"/>
      <c r="AKG138" s="409"/>
      <c r="AKH138" s="409"/>
      <c r="AKI138" s="409"/>
      <c r="AKJ138" s="409"/>
      <c r="AKK138" s="409"/>
      <c r="AKL138" s="409"/>
      <c r="AKM138" s="409"/>
      <c r="AKN138" s="409"/>
      <c r="AKO138" s="409"/>
      <c r="AKP138" s="409"/>
      <c r="AKQ138" s="409"/>
      <c r="AKR138" s="409"/>
      <c r="AKS138" s="409"/>
      <c r="AKT138" s="409"/>
      <c r="AKU138" s="409"/>
      <c r="AKV138" s="409"/>
      <c r="AKW138" s="409"/>
      <c r="AKX138" s="409"/>
      <c r="AKY138" s="409"/>
      <c r="AKZ138" s="409"/>
      <c r="ALA138" s="409"/>
      <c r="ALB138" s="409"/>
      <c r="ALC138" s="409"/>
      <c r="ALD138" s="409"/>
      <c r="ALE138" s="409"/>
      <c r="ALF138" s="409"/>
      <c r="ALG138" s="409"/>
      <c r="ALH138" s="409"/>
      <c r="ALI138" s="409"/>
      <c r="ALJ138" s="409"/>
      <c r="ALK138" s="409"/>
      <c r="ALL138" s="409"/>
      <c r="ALM138" s="409"/>
      <c r="ALN138" s="409"/>
      <c r="ALO138" s="409"/>
      <c r="ALP138" s="409"/>
      <c r="ALQ138" s="409"/>
      <c r="ALR138" s="409"/>
      <c r="ALS138" s="409"/>
      <c r="ALT138" s="409"/>
      <c r="ALU138" s="409"/>
      <c r="ALV138" s="409"/>
      <c r="ALW138" s="409"/>
      <c r="ALX138" s="409"/>
      <c r="ALY138" s="409"/>
      <c r="ALZ138" s="409"/>
      <c r="AMA138" s="409"/>
      <c r="AMB138" s="409"/>
      <c r="AMC138" s="409"/>
      <c r="AMD138" s="409"/>
      <c r="AME138" s="409"/>
      <c r="AMF138" s="409"/>
      <c r="AMG138" s="409"/>
      <c r="AMH138" s="409"/>
      <c r="AMI138" s="409"/>
      <c r="AMJ138" s="409"/>
      <c r="AMK138" s="409"/>
      <c r="AML138" s="409"/>
      <c r="AMM138" s="409"/>
      <c r="AMN138" s="409"/>
      <c r="AMO138" s="409"/>
      <c r="AMP138" s="409"/>
      <c r="AMQ138" s="409"/>
      <c r="AMR138" s="409"/>
      <c r="AMS138" s="409"/>
      <c r="AMT138" s="409"/>
      <c r="AMU138" s="409"/>
      <c r="AMV138" s="409"/>
      <c r="AMW138" s="409"/>
      <c r="AMX138" s="409"/>
      <c r="AMY138" s="409"/>
      <c r="AMZ138" s="409"/>
      <c r="ANA138" s="409"/>
      <c r="ANB138" s="409"/>
      <c r="ANC138" s="409"/>
      <c r="AND138" s="409"/>
      <c r="ANE138" s="409"/>
      <c r="ANF138" s="409"/>
      <c r="ANG138" s="409"/>
      <c r="ANH138" s="409"/>
      <c r="ANI138" s="409"/>
      <c r="ANJ138" s="409"/>
      <c r="ANK138" s="409"/>
      <c r="ANL138" s="409"/>
      <c r="ANM138" s="409"/>
      <c r="ANN138" s="409"/>
      <c r="ANO138" s="409"/>
      <c r="ANP138" s="409"/>
      <c r="ANQ138" s="409"/>
      <c r="ANR138" s="409"/>
      <c r="ANS138" s="409"/>
      <c r="ANT138" s="409"/>
      <c r="ANU138" s="409"/>
      <c r="ANV138" s="409"/>
      <c r="ANW138" s="409"/>
      <c r="ANX138" s="409"/>
      <c r="ANY138" s="409"/>
      <c r="ANZ138" s="409"/>
      <c r="AOA138" s="409"/>
      <c r="AOB138" s="409"/>
      <c r="AOC138" s="409"/>
      <c r="AOD138" s="409"/>
      <c r="AOE138" s="409"/>
      <c r="AOF138" s="409"/>
      <c r="AOG138" s="409"/>
      <c r="AOH138" s="409"/>
      <c r="AOI138" s="409"/>
      <c r="AOJ138" s="409"/>
      <c r="AOK138" s="409"/>
      <c r="AOL138" s="409"/>
      <c r="AOM138" s="409"/>
      <c r="AON138" s="409"/>
      <c r="AOO138" s="409"/>
      <c r="AOP138" s="409"/>
      <c r="AOQ138" s="409"/>
      <c r="AOR138" s="409"/>
      <c r="AOS138" s="409"/>
      <c r="AOT138" s="409"/>
      <c r="AOU138" s="409"/>
      <c r="AOV138" s="409"/>
      <c r="AOW138" s="409"/>
      <c r="AOX138" s="409"/>
      <c r="AOY138" s="409"/>
      <c r="AOZ138" s="409"/>
      <c r="APA138" s="409"/>
      <c r="APB138" s="409"/>
      <c r="APC138" s="409"/>
      <c r="APD138" s="409"/>
      <c r="APE138" s="409"/>
      <c r="APF138" s="409"/>
      <c r="APG138" s="409"/>
      <c r="APH138" s="409"/>
      <c r="API138" s="409"/>
      <c r="APJ138" s="409"/>
      <c r="APK138" s="409"/>
      <c r="APL138" s="409"/>
      <c r="APM138" s="409"/>
      <c r="APN138" s="409"/>
      <c r="APO138" s="409"/>
      <c r="APP138" s="409"/>
      <c r="APQ138" s="409"/>
      <c r="APR138" s="409"/>
      <c r="APS138" s="409"/>
      <c r="APT138" s="409"/>
      <c r="APU138" s="409"/>
      <c r="APV138" s="409"/>
      <c r="APW138" s="409"/>
      <c r="APX138" s="409"/>
      <c r="APY138" s="409"/>
      <c r="APZ138" s="409"/>
      <c r="AQA138" s="409"/>
      <c r="AQB138" s="409"/>
      <c r="AQC138" s="409"/>
      <c r="AQD138" s="409"/>
      <c r="AQE138" s="409"/>
      <c r="AQF138" s="409"/>
      <c r="AQG138" s="409"/>
      <c r="AQH138" s="409"/>
      <c r="AQI138" s="409"/>
      <c r="AQJ138" s="409"/>
      <c r="AQK138" s="409"/>
      <c r="AQL138" s="409"/>
      <c r="AQM138" s="409"/>
      <c r="AQN138" s="409"/>
      <c r="AQO138" s="409"/>
      <c r="AQP138" s="409"/>
      <c r="AQQ138" s="409"/>
      <c r="AQR138" s="409"/>
      <c r="AQS138" s="409"/>
      <c r="AQT138" s="409"/>
      <c r="AQU138" s="409"/>
      <c r="AQV138" s="409"/>
      <c r="AQW138" s="409"/>
      <c r="AQX138" s="409"/>
      <c r="AQY138" s="409"/>
      <c r="AQZ138" s="409"/>
      <c r="ARA138" s="409"/>
      <c r="ARB138" s="409"/>
      <c r="ARC138" s="409"/>
      <c r="ARD138" s="409"/>
      <c r="ARE138" s="409"/>
      <c r="ARF138" s="409"/>
      <c r="ARG138" s="409"/>
      <c r="ARH138" s="409"/>
      <c r="ARI138" s="409"/>
      <c r="ARJ138" s="409"/>
      <c r="ARK138" s="409"/>
      <c r="ARL138" s="409"/>
      <c r="ARM138" s="409"/>
      <c r="ARN138" s="409"/>
      <c r="ARO138" s="409"/>
      <c r="ARP138" s="409"/>
      <c r="ARQ138" s="409"/>
      <c r="ARR138" s="409"/>
      <c r="ARS138" s="409"/>
      <c r="ART138" s="409"/>
      <c r="ARU138" s="409"/>
      <c r="ARV138" s="409"/>
      <c r="ARW138" s="409"/>
      <c r="ARX138" s="409"/>
      <c r="ARY138" s="409"/>
      <c r="ARZ138" s="409"/>
      <c r="ASA138" s="409"/>
      <c r="ASB138" s="409"/>
      <c r="ASC138" s="409"/>
      <c r="ASD138" s="409"/>
      <c r="ASE138" s="409"/>
      <c r="ASF138" s="409"/>
      <c r="ASG138" s="409"/>
      <c r="ASH138" s="409"/>
      <c r="ASI138" s="409"/>
      <c r="ASJ138" s="409"/>
      <c r="ASK138" s="409"/>
      <c r="ASL138" s="409"/>
      <c r="ASM138" s="409"/>
      <c r="ASN138" s="409"/>
      <c r="ASO138" s="409"/>
      <c r="ASP138" s="409"/>
      <c r="ASQ138" s="409"/>
      <c r="ASR138" s="409"/>
      <c r="ASS138" s="409"/>
      <c r="AST138" s="409"/>
      <c r="ASU138" s="409"/>
      <c r="ASV138" s="409"/>
      <c r="ASW138" s="409"/>
      <c r="ASX138" s="409"/>
      <c r="ASY138" s="409"/>
      <c r="ASZ138" s="409"/>
      <c r="ATA138" s="409"/>
      <c r="ATB138" s="409"/>
      <c r="ATC138" s="409"/>
      <c r="ATD138" s="409"/>
      <c r="ATE138" s="409"/>
      <c r="ATF138" s="409"/>
      <c r="ATG138" s="409"/>
      <c r="ATH138" s="409"/>
      <c r="ATI138" s="409"/>
      <c r="ATJ138" s="409"/>
      <c r="ATK138" s="409"/>
      <c r="ATL138" s="409"/>
      <c r="ATM138" s="409"/>
      <c r="ATN138" s="409"/>
      <c r="ATO138" s="409"/>
      <c r="ATP138" s="409"/>
      <c r="ATQ138" s="409"/>
      <c r="ATR138" s="409"/>
      <c r="ATS138" s="409"/>
      <c r="ATT138" s="409"/>
      <c r="ATU138" s="409"/>
      <c r="ATV138" s="409"/>
      <c r="ATW138" s="409"/>
      <c r="ATX138" s="409"/>
      <c r="ATY138" s="409"/>
      <c r="ATZ138" s="409"/>
      <c r="AUA138" s="409"/>
      <c r="AUB138" s="409"/>
      <c r="AUC138" s="409"/>
      <c r="AUD138" s="409"/>
      <c r="AUE138" s="409"/>
      <c r="AUF138" s="409"/>
      <c r="AUG138" s="409"/>
      <c r="AUH138" s="409"/>
      <c r="AUI138" s="409"/>
      <c r="AUJ138" s="409"/>
      <c r="AUK138" s="409"/>
      <c r="AUL138" s="409"/>
      <c r="AUM138" s="409"/>
      <c r="AUN138" s="409"/>
      <c r="AUO138" s="409"/>
      <c r="AUP138" s="409"/>
      <c r="AUQ138" s="409"/>
      <c r="AUR138" s="409"/>
      <c r="AUS138" s="409"/>
      <c r="AUT138" s="409"/>
      <c r="AUU138" s="409"/>
      <c r="AUV138" s="409"/>
      <c r="AUW138" s="409"/>
      <c r="AUX138" s="409"/>
      <c r="AUY138" s="409"/>
      <c r="AUZ138" s="409"/>
      <c r="AVA138" s="409"/>
      <c r="AVB138" s="409"/>
      <c r="AVC138" s="409"/>
      <c r="AVD138" s="409"/>
      <c r="AVE138" s="409"/>
      <c r="AVF138" s="409"/>
      <c r="AVG138" s="409"/>
      <c r="AVH138" s="409"/>
      <c r="AVI138" s="409"/>
      <c r="AVJ138" s="409"/>
      <c r="AVK138" s="409"/>
      <c r="AVL138" s="409"/>
      <c r="AVM138" s="409"/>
      <c r="AVN138" s="409"/>
      <c r="AVO138" s="409"/>
      <c r="AVP138" s="409"/>
      <c r="AVQ138" s="409"/>
      <c r="AVR138" s="409"/>
      <c r="AVS138" s="409"/>
      <c r="AVT138" s="409"/>
      <c r="AVU138" s="409"/>
      <c r="AVV138" s="409"/>
      <c r="AVW138" s="409"/>
      <c r="AVX138" s="409"/>
      <c r="AVY138" s="409"/>
      <c r="AVZ138" s="409"/>
      <c r="AWA138" s="409"/>
      <c r="AWB138" s="409"/>
      <c r="AWC138" s="409"/>
      <c r="AWD138" s="409"/>
      <c r="AWE138" s="409"/>
      <c r="AWF138" s="409"/>
      <c r="AWG138" s="409"/>
      <c r="AWH138" s="409"/>
      <c r="AWI138" s="409"/>
      <c r="AWJ138" s="409"/>
      <c r="AWK138" s="409"/>
      <c r="AWL138" s="409"/>
      <c r="AWM138" s="409"/>
      <c r="AWN138" s="409"/>
      <c r="AWO138" s="409"/>
      <c r="AWP138" s="409"/>
      <c r="AWQ138" s="409"/>
      <c r="AWR138" s="409"/>
      <c r="AWS138" s="409"/>
      <c r="AWT138" s="409"/>
      <c r="AWU138" s="409"/>
      <c r="AWV138" s="409"/>
      <c r="AWW138" s="409"/>
      <c r="AWX138" s="409"/>
      <c r="AWY138" s="409"/>
      <c r="AWZ138" s="409"/>
      <c r="AXA138" s="409"/>
      <c r="AXB138" s="409"/>
      <c r="AXC138" s="409"/>
      <c r="AXD138" s="409"/>
      <c r="AXE138" s="409"/>
      <c r="AXF138" s="409"/>
      <c r="AXG138" s="409"/>
      <c r="AXH138" s="409"/>
      <c r="AXI138" s="409"/>
      <c r="AXJ138" s="409"/>
      <c r="AXK138" s="409"/>
      <c r="AXL138" s="409"/>
      <c r="AXM138" s="409"/>
      <c r="AXN138" s="409"/>
      <c r="AXO138" s="409"/>
      <c r="AXP138" s="409"/>
      <c r="AXQ138" s="409"/>
      <c r="AXR138" s="409"/>
      <c r="AXS138" s="409"/>
      <c r="AXT138" s="409"/>
      <c r="AXU138" s="409"/>
      <c r="AXV138" s="409"/>
      <c r="AXW138" s="409"/>
      <c r="AXX138" s="409"/>
      <c r="AXY138" s="409"/>
      <c r="AXZ138" s="409"/>
      <c r="AYA138" s="409"/>
      <c r="AYB138" s="409"/>
      <c r="AYC138" s="409"/>
      <c r="AYD138" s="409"/>
      <c r="AYE138" s="409"/>
      <c r="AYF138" s="409"/>
      <c r="AYG138" s="409"/>
      <c r="AYH138" s="409"/>
      <c r="AYI138" s="409"/>
      <c r="AYJ138" s="409"/>
      <c r="AYK138" s="409"/>
      <c r="AYL138" s="409"/>
      <c r="AYM138" s="409"/>
      <c r="AYN138" s="409"/>
      <c r="AYO138" s="409"/>
      <c r="AYP138" s="409"/>
      <c r="AYQ138" s="409"/>
      <c r="AYR138" s="409"/>
      <c r="AYS138" s="409"/>
      <c r="AYT138" s="409"/>
      <c r="AYU138" s="409"/>
      <c r="AYV138" s="409"/>
      <c r="AYW138" s="409"/>
      <c r="AYX138" s="409"/>
      <c r="AYY138" s="409"/>
      <c r="AYZ138" s="409"/>
      <c r="AZA138" s="409"/>
      <c r="AZB138" s="409"/>
      <c r="AZC138" s="409"/>
      <c r="AZD138" s="409"/>
      <c r="AZE138" s="409"/>
      <c r="AZF138" s="409"/>
      <c r="AZG138" s="409"/>
      <c r="AZH138" s="409"/>
      <c r="AZI138" s="409"/>
      <c r="AZJ138" s="409"/>
      <c r="AZK138" s="409"/>
      <c r="AZL138" s="409"/>
      <c r="AZM138" s="409"/>
      <c r="AZN138" s="409"/>
      <c r="AZO138" s="409"/>
      <c r="AZP138" s="409"/>
      <c r="AZQ138" s="409"/>
      <c r="AZR138" s="409"/>
      <c r="AZS138" s="409"/>
      <c r="AZT138" s="409"/>
      <c r="AZU138" s="409"/>
      <c r="AZV138" s="409"/>
      <c r="AZW138" s="409"/>
      <c r="AZX138" s="409"/>
      <c r="AZY138" s="409"/>
      <c r="AZZ138" s="409"/>
      <c r="BAA138" s="409"/>
      <c r="BAB138" s="409"/>
      <c r="BAC138" s="409"/>
      <c r="BAD138" s="409"/>
      <c r="BAE138" s="409"/>
      <c r="BAF138" s="409"/>
      <c r="BAG138" s="409"/>
      <c r="BAH138" s="409"/>
      <c r="BAI138" s="409"/>
      <c r="BAJ138" s="409"/>
      <c r="BAK138" s="409"/>
      <c r="BAL138" s="409"/>
      <c r="BAM138" s="409"/>
      <c r="BAN138" s="409"/>
      <c r="BAO138" s="409"/>
      <c r="BAP138" s="409"/>
      <c r="BAQ138" s="409"/>
      <c r="BAR138" s="409"/>
      <c r="BAS138" s="409"/>
      <c r="BAT138" s="409"/>
      <c r="BAU138" s="409"/>
      <c r="BAV138" s="409"/>
      <c r="BAW138" s="409"/>
      <c r="BAX138" s="409"/>
      <c r="BAY138" s="409"/>
      <c r="BAZ138" s="409"/>
      <c r="BBA138" s="409"/>
      <c r="BBB138" s="409"/>
      <c r="BBC138" s="409"/>
      <c r="BBD138" s="409"/>
      <c r="BBE138" s="409"/>
      <c r="BBF138" s="409"/>
      <c r="BBG138" s="409"/>
      <c r="BBH138" s="409"/>
      <c r="BBI138" s="409"/>
      <c r="BBJ138" s="409"/>
      <c r="BBK138" s="409"/>
      <c r="BBL138" s="409"/>
      <c r="BBM138" s="409"/>
      <c r="BBN138" s="409"/>
      <c r="BBO138" s="409"/>
      <c r="BBP138" s="409"/>
      <c r="BBQ138" s="409"/>
      <c r="BBR138" s="409"/>
      <c r="BBS138" s="409"/>
      <c r="BBT138" s="409"/>
      <c r="BBU138" s="409"/>
      <c r="BBV138" s="409"/>
      <c r="BBW138" s="409"/>
      <c r="BBX138" s="409"/>
      <c r="BBY138" s="409"/>
      <c r="BBZ138" s="409"/>
      <c r="BCA138" s="409"/>
      <c r="BCB138" s="409"/>
      <c r="BCC138" s="409"/>
      <c r="BCD138" s="409"/>
      <c r="BCE138" s="409"/>
      <c r="BCF138" s="409"/>
      <c r="BCG138" s="409"/>
      <c r="BCH138" s="409"/>
      <c r="BCI138" s="409"/>
      <c r="BCJ138" s="409"/>
      <c r="BCK138" s="409"/>
      <c r="BCL138" s="409"/>
      <c r="BCM138" s="409"/>
      <c r="BCN138" s="409"/>
      <c r="BCO138" s="409"/>
      <c r="BCP138" s="409"/>
      <c r="BCQ138" s="409"/>
      <c r="BCR138" s="409"/>
      <c r="BCS138" s="409"/>
      <c r="BCT138" s="409"/>
      <c r="BCU138" s="409"/>
      <c r="BCV138" s="409"/>
      <c r="BCW138" s="409"/>
      <c r="BCX138" s="409"/>
      <c r="BCY138" s="409"/>
      <c r="BCZ138" s="409"/>
      <c r="BDA138" s="409"/>
      <c r="BDB138" s="409"/>
      <c r="BDC138" s="409"/>
      <c r="BDD138" s="409"/>
      <c r="BDE138" s="409"/>
      <c r="BDF138" s="409"/>
      <c r="BDG138" s="409"/>
      <c r="BDH138" s="409"/>
      <c r="BDI138" s="409"/>
      <c r="BDJ138" s="409"/>
      <c r="BDK138" s="409"/>
      <c r="BDL138" s="409"/>
      <c r="BDM138" s="409"/>
      <c r="BDN138" s="409"/>
      <c r="BDO138" s="409"/>
      <c r="BDP138" s="409"/>
      <c r="BDQ138" s="409"/>
      <c r="BDR138" s="409"/>
      <c r="BDS138" s="409"/>
      <c r="BDT138" s="409"/>
      <c r="BDU138" s="409"/>
      <c r="BDV138" s="409"/>
      <c r="BDW138" s="409"/>
      <c r="BDX138" s="409"/>
      <c r="BDY138" s="409"/>
      <c r="BDZ138" s="409"/>
      <c r="BEA138" s="409"/>
      <c r="BEB138" s="409"/>
      <c r="BEC138" s="409"/>
      <c r="BED138" s="409"/>
      <c r="BEE138" s="409"/>
      <c r="BEF138" s="409"/>
      <c r="BEG138" s="409"/>
      <c r="BEH138" s="409"/>
      <c r="BEI138" s="409"/>
      <c r="BEJ138" s="409"/>
      <c r="BEK138" s="409"/>
      <c r="BEL138" s="409"/>
      <c r="BEM138" s="409"/>
      <c r="BEN138" s="409"/>
      <c r="BEO138" s="409"/>
      <c r="BEP138" s="409"/>
      <c r="BEQ138" s="409"/>
      <c r="BER138" s="409"/>
      <c r="BES138" s="409"/>
      <c r="BET138" s="409"/>
      <c r="BEU138" s="409"/>
      <c r="BEV138" s="409"/>
      <c r="BEW138" s="409"/>
      <c r="BEX138" s="409"/>
      <c r="BEY138" s="409"/>
      <c r="BEZ138" s="409"/>
      <c r="BFA138" s="409"/>
      <c r="BFB138" s="409"/>
      <c r="BFC138" s="409"/>
      <c r="BFD138" s="409"/>
      <c r="BFE138" s="409"/>
      <c r="BFF138" s="409"/>
      <c r="BFG138" s="409"/>
      <c r="BFH138" s="409"/>
      <c r="BFI138" s="409"/>
      <c r="BFJ138" s="409"/>
      <c r="BFK138" s="409"/>
      <c r="BFL138" s="409"/>
      <c r="BFM138" s="409"/>
      <c r="BFN138" s="409"/>
      <c r="BFO138" s="409"/>
      <c r="BFP138" s="409"/>
      <c r="BFQ138" s="409"/>
      <c r="BFR138" s="409"/>
      <c r="BFS138" s="409"/>
      <c r="BFT138" s="409"/>
      <c r="BFU138" s="409"/>
      <c r="BFV138" s="409"/>
      <c r="BFW138" s="409"/>
      <c r="BFX138" s="409"/>
      <c r="BFY138" s="409"/>
      <c r="BFZ138" s="409"/>
      <c r="BGA138" s="409"/>
      <c r="BGB138" s="409"/>
      <c r="BGC138" s="409"/>
      <c r="BGD138" s="409"/>
      <c r="BGE138" s="409"/>
      <c r="BGF138" s="409"/>
      <c r="BGG138" s="409"/>
      <c r="BGH138" s="409"/>
      <c r="BGI138" s="409"/>
      <c r="BGJ138" s="409"/>
      <c r="BGK138" s="409"/>
      <c r="BGL138" s="409"/>
      <c r="BGM138" s="409"/>
      <c r="BGN138" s="409"/>
      <c r="BGO138" s="409"/>
      <c r="BGP138" s="409"/>
      <c r="BGQ138" s="409"/>
      <c r="BGR138" s="409"/>
      <c r="BGS138" s="409"/>
      <c r="BGT138" s="409"/>
      <c r="BGU138" s="409"/>
      <c r="BGV138" s="409"/>
      <c r="BGW138" s="409"/>
      <c r="BGX138" s="409"/>
      <c r="BGY138" s="409"/>
      <c r="BGZ138" s="409"/>
      <c r="BHA138" s="409"/>
      <c r="BHB138" s="409"/>
      <c r="BHC138" s="409"/>
      <c r="BHD138" s="409"/>
      <c r="BHE138" s="409"/>
      <c r="BHF138" s="409"/>
      <c r="BHG138" s="409"/>
      <c r="BHH138" s="409"/>
      <c r="BHI138" s="409"/>
      <c r="BHJ138" s="409"/>
      <c r="BHK138" s="409"/>
      <c r="BHL138" s="409"/>
      <c r="BHM138" s="409"/>
      <c r="BHN138" s="409"/>
      <c r="BHO138" s="409"/>
      <c r="BHP138" s="409"/>
      <c r="BHQ138" s="409"/>
      <c r="BHR138" s="409"/>
      <c r="BHS138" s="409"/>
      <c r="BHT138" s="409"/>
      <c r="BHU138" s="409"/>
      <c r="BHV138" s="409"/>
      <c r="BHW138" s="409"/>
      <c r="BHX138" s="409"/>
      <c r="BHY138" s="409"/>
      <c r="BHZ138" s="409"/>
      <c r="BIA138" s="409"/>
      <c r="BIB138" s="409"/>
      <c r="BIC138" s="409"/>
      <c r="BID138" s="409"/>
      <c r="BIE138" s="409"/>
      <c r="BIF138" s="409"/>
      <c r="BIG138" s="409"/>
      <c r="BIH138" s="409"/>
      <c r="BII138" s="409"/>
      <c r="BIJ138" s="409"/>
      <c r="BIK138" s="409"/>
      <c r="BIL138" s="409"/>
      <c r="BIM138" s="409"/>
      <c r="BIN138" s="409"/>
      <c r="BIO138" s="409"/>
      <c r="BIP138" s="409"/>
      <c r="BIQ138" s="409"/>
      <c r="BIR138" s="409"/>
      <c r="BIS138" s="409"/>
      <c r="BIT138" s="409"/>
      <c r="BIU138" s="409"/>
      <c r="BIV138" s="409"/>
      <c r="BIW138" s="409"/>
      <c r="BIX138" s="409"/>
      <c r="BIY138" s="409"/>
      <c r="BIZ138" s="409"/>
      <c r="BJA138" s="409"/>
      <c r="BJB138" s="409"/>
      <c r="BJC138" s="409"/>
      <c r="BJD138" s="409"/>
      <c r="BJE138" s="409"/>
      <c r="BJF138" s="409"/>
      <c r="BJG138" s="409"/>
      <c r="BJH138" s="409"/>
      <c r="BJI138" s="409"/>
      <c r="BJJ138" s="409"/>
      <c r="BJK138" s="409"/>
      <c r="BJL138" s="409"/>
      <c r="BJM138" s="409"/>
      <c r="BJN138" s="409"/>
      <c r="BJO138" s="409"/>
      <c r="BJP138" s="409"/>
      <c r="BJQ138" s="409"/>
      <c r="BJR138" s="409"/>
      <c r="BJS138" s="409"/>
      <c r="BJT138" s="409"/>
      <c r="BJU138" s="409"/>
      <c r="BJV138" s="409"/>
      <c r="BJW138" s="409"/>
      <c r="BJX138" s="409"/>
      <c r="BJY138" s="409"/>
      <c r="BJZ138" s="409"/>
      <c r="BKA138" s="409"/>
      <c r="BKB138" s="409"/>
      <c r="BKC138" s="409"/>
      <c r="BKD138" s="409"/>
      <c r="BKE138" s="409"/>
      <c r="BKF138" s="409"/>
      <c r="BKG138" s="409"/>
      <c r="BKH138" s="409"/>
      <c r="BKI138" s="409"/>
      <c r="BKJ138" s="409"/>
      <c r="BKK138" s="409"/>
      <c r="BKL138" s="409"/>
      <c r="BKM138" s="409"/>
      <c r="BKN138" s="409"/>
      <c r="BKO138" s="409"/>
      <c r="BKP138" s="409"/>
      <c r="BKQ138" s="409"/>
      <c r="BKR138" s="409"/>
      <c r="BKS138" s="409"/>
      <c r="BKT138" s="409"/>
      <c r="BKU138" s="409"/>
      <c r="BKV138" s="409"/>
      <c r="BKW138" s="409"/>
      <c r="BKX138" s="409"/>
      <c r="BKY138" s="409"/>
      <c r="BKZ138" s="409"/>
      <c r="BLA138" s="409"/>
      <c r="BLB138" s="409"/>
      <c r="BLC138" s="409"/>
      <c r="BLD138" s="409"/>
      <c r="BLE138" s="409"/>
      <c r="BLF138" s="409"/>
      <c r="BLG138" s="409"/>
      <c r="BLH138" s="409"/>
      <c r="BLI138" s="409"/>
      <c r="BLJ138" s="409"/>
      <c r="BLK138" s="409"/>
      <c r="BLL138" s="409"/>
      <c r="BLM138" s="409"/>
      <c r="BLN138" s="409"/>
      <c r="BLO138" s="409"/>
      <c r="BLP138" s="409"/>
      <c r="BLQ138" s="409"/>
      <c r="BLR138" s="409"/>
      <c r="BLS138" s="409"/>
      <c r="BLT138" s="409"/>
      <c r="BLU138" s="409"/>
      <c r="BLV138" s="409"/>
      <c r="BLW138" s="409"/>
      <c r="BLX138" s="409"/>
      <c r="BLY138" s="409"/>
      <c r="BLZ138" s="409"/>
      <c r="BMA138" s="409"/>
      <c r="BMB138" s="409"/>
      <c r="BMC138" s="409"/>
      <c r="BMD138" s="409"/>
      <c r="BME138" s="409"/>
      <c r="BMF138" s="409"/>
      <c r="BMG138" s="409"/>
      <c r="BMH138" s="409"/>
      <c r="BMI138" s="409"/>
      <c r="BMJ138" s="409"/>
      <c r="BMK138" s="409"/>
      <c r="BML138" s="409"/>
      <c r="BMM138" s="409"/>
      <c r="BMN138" s="409"/>
      <c r="BMO138" s="409"/>
      <c r="BMP138" s="409"/>
      <c r="BMQ138" s="409"/>
      <c r="BMR138" s="409"/>
      <c r="BMS138" s="409"/>
      <c r="BMT138" s="409"/>
      <c r="BMU138" s="409"/>
      <c r="BMV138" s="409"/>
      <c r="BMW138" s="409"/>
      <c r="BMX138" s="409"/>
      <c r="BMY138" s="409"/>
      <c r="BMZ138" s="409"/>
      <c r="BNA138" s="409"/>
      <c r="BNB138" s="409"/>
      <c r="BNC138" s="409"/>
      <c r="BND138" s="409"/>
      <c r="BNE138" s="409"/>
      <c r="BNF138" s="409"/>
      <c r="BNG138" s="409"/>
      <c r="BNH138" s="409"/>
      <c r="BNI138" s="409"/>
      <c r="BNJ138" s="409"/>
      <c r="BNK138" s="409"/>
      <c r="BNL138" s="409"/>
      <c r="BNM138" s="409"/>
      <c r="BNN138" s="409"/>
      <c r="BNO138" s="409"/>
      <c r="BNP138" s="409"/>
      <c r="BNQ138" s="409"/>
      <c r="BNR138" s="409"/>
      <c r="BNS138" s="409"/>
      <c r="BNT138" s="409"/>
      <c r="BNU138" s="409"/>
      <c r="BNV138" s="409"/>
      <c r="BNW138" s="409"/>
      <c r="BNX138" s="409"/>
      <c r="BNY138" s="409"/>
      <c r="BNZ138" s="409"/>
      <c r="BOA138" s="409"/>
      <c r="BOB138" s="409"/>
      <c r="BOC138" s="409"/>
      <c r="BOD138" s="409"/>
      <c r="BOE138" s="409"/>
      <c r="BOF138" s="409"/>
      <c r="BOG138" s="409"/>
      <c r="BOH138" s="409"/>
      <c r="BOI138" s="409"/>
      <c r="BOJ138" s="409"/>
      <c r="BOK138" s="409"/>
      <c r="BOL138" s="409"/>
      <c r="BOM138" s="409"/>
      <c r="BON138" s="409"/>
      <c r="BOO138" s="409"/>
      <c r="BOP138" s="409"/>
      <c r="BOQ138" s="409"/>
      <c r="BOR138" s="409"/>
      <c r="BOS138" s="409"/>
      <c r="BOT138" s="409"/>
      <c r="BOU138" s="409"/>
      <c r="BOV138" s="409"/>
      <c r="BOW138" s="409"/>
      <c r="BOX138" s="409"/>
      <c r="BOY138" s="409"/>
      <c r="BOZ138" s="409"/>
      <c r="BPA138" s="409"/>
      <c r="BPB138" s="409"/>
      <c r="BPC138" s="409"/>
      <c r="BPD138" s="409"/>
      <c r="BPE138" s="409"/>
      <c r="BPF138" s="409"/>
      <c r="BPG138" s="409"/>
      <c r="BPH138" s="409"/>
      <c r="BPI138" s="409"/>
      <c r="BPJ138" s="409"/>
      <c r="BPK138" s="409"/>
      <c r="BPL138" s="409"/>
      <c r="BPM138" s="409"/>
      <c r="BPN138" s="409"/>
      <c r="BPO138" s="409"/>
      <c r="BPP138" s="409"/>
      <c r="BPQ138" s="409"/>
      <c r="BPR138" s="409"/>
      <c r="BPS138" s="409"/>
      <c r="BPT138" s="409"/>
      <c r="BPU138" s="409"/>
      <c r="BPV138" s="409"/>
      <c r="BPW138" s="409"/>
      <c r="BPX138" s="409"/>
      <c r="BPY138" s="409"/>
      <c r="BPZ138" s="409"/>
      <c r="BQA138" s="409"/>
      <c r="BQB138" s="409"/>
      <c r="BQC138" s="409"/>
      <c r="BQD138" s="409"/>
      <c r="BQE138" s="409"/>
      <c r="BQF138" s="409"/>
      <c r="BQG138" s="409"/>
      <c r="BQH138" s="409"/>
      <c r="BQI138" s="409"/>
      <c r="BQJ138" s="409"/>
      <c r="BQK138" s="409"/>
      <c r="BQL138" s="409"/>
      <c r="BQM138" s="409"/>
      <c r="BQN138" s="409"/>
      <c r="BQO138" s="409"/>
      <c r="BQP138" s="409"/>
      <c r="BQQ138" s="409"/>
      <c r="BQR138" s="409"/>
      <c r="BQS138" s="409"/>
      <c r="BQT138" s="409"/>
      <c r="BQU138" s="409"/>
      <c r="BQV138" s="409"/>
      <c r="BQW138" s="409"/>
      <c r="BQX138" s="409"/>
      <c r="BQY138" s="409"/>
      <c r="BQZ138" s="409"/>
      <c r="BRA138" s="409"/>
      <c r="BRB138" s="409"/>
      <c r="BRC138" s="409"/>
      <c r="BRD138" s="409"/>
      <c r="BRE138" s="409"/>
      <c r="BRF138" s="409"/>
      <c r="BRG138" s="409"/>
      <c r="BRH138" s="409"/>
      <c r="BRI138" s="409"/>
      <c r="BRJ138" s="409"/>
      <c r="BRK138" s="409"/>
      <c r="BRL138" s="409"/>
      <c r="BRM138" s="409"/>
      <c r="BRN138" s="409"/>
      <c r="BRO138" s="409"/>
      <c r="BRP138" s="409"/>
      <c r="BRQ138" s="409"/>
      <c r="BRR138" s="409"/>
      <c r="BRS138" s="409"/>
      <c r="BRT138" s="409"/>
      <c r="BRU138" s="409"/>
      <c r="BRV138" s="409"/>
      <c r="BRW138" s="409"/>
      <c r="BRX138" s="409"/>
      <c r="BRY138" s="409"/>
      <c r="BRZ138" s="409"/>
      <c r="BSA138" s="409"/>
      <c r="BSB138" s="409"/>
      <c r="BSC138" s="409"/>
      <c r="BSD138" s="409"/>
      <c r="BSE138" s="409"/>
      <c r="BSF138" s="409"/>
      <c r="BSG138" s="409"/>
      <c r="BSH138" s="409"/>
      <c r="BSI138" s="409"/>
      <c r="BSJ138" s="409"/>
      <c r="BSK138" s="409"/>
      <c r="BSL138" s="409"/>
      <c r="BSM138" s="409"/>
      <c r="BSN138" s="409"/>
      <c r="BSO138" s="409"/>
      <c r="BSP138" s="409"/>
      <c r="BSQ138" s="409"/>
      <c r="BSR138" s="409"/>
      <c r="BSS138" s="409"/>
      <c r="BST138" s="409"/>
      <c r="BSU138" s="409"/>
      <c r="BSV138" s="409"/>
      <c r="BSW138" s="409"/>
      <c r="BSX138" s="409"/>
      <c r="BSY138" s="409"/>
      <c r="BSZ138" s="409"/>
      <c r="BTA138" s="409"/>
      <c r="BTB138" s="409"/>
      <c r="BTC138" s="409"/>
      <c r="BTD138" s="409"/>
      <c r="BTE138" s="409"/>
      <c r="BTF138" s="409"/>
      <c r="BTG138" s="409"/>
      <c r="BTH138" s="409"/>
      <c r="BTI138" s="409"/>
      <c r="BTJ138" s="409"/>
      <c r="BTK138" s="409"/>
      <c r="BTL138" s="409"/>
      <c r="BTM138" s="409"/>
      <c r="BTN138" s="409"/>
      <c r="BTO138" s="409"/>
      <c r="BTP138" s="409"/>
      <c r="BTQ138" s="409"/>
      <c r="BTR138" s="409"/>
      <c r="BTS138" s="409"/>
      <c r="BTT138" s="409"/>
      <c r="BTU138" s="409"/>
      <c r="BTV138" s="409"/>
      <c r="BTW138" s="409"/>
      <c r="BTX138" s="409"/>
      <c r="BTY138" s="409"/>
      <c r="BTZ138" s="409"/>
      <c r="BUA138" s="409"/>
      <c r="BUB138" s="409"/>
      <c r="BUC138" s="409"/>
      <c r="BUD138" s="409"/>
      <c r="BUE138" s="409"/>
      <c r="BUF138" s="409"/>
      <c r="BUG138" s="409"/>
      <c r="BUH138" s="409"/>
      <c r="BUI138" s="409"/>
      <c r="BUJ138" s="409"/>
      <c r="BUK138" s="409"/>
      <c r="BUL138" s="409"/>
      <c r="BUM138" s="409"/>
      <c r="BUN138" s="409"/>
      <c r="BUO138" s="409"/>
      <c r="BUP138" s="409"/>
      <c r="BUQ138" s="409"/>
      <c r="BUR138" s="409"/>
      <c r="BUS138" s="409"/>
      <c r="BUT138" s="409"/>
      <c r="BUU138" s="409"/>
      <c r="BUV138" s="409"/>
      <c r="BUW138" s="409"/>
      <c r="BUX138" s="409"/>
      <c r="BUY138" s="409"/>
      <c r="BUZ138" s="409"/>
      <c r="BVA138" s="409"/>
      <c r="BVB138" s="409"/>
      <c r="BVC138" s="409"/>
      <c r="BVD138" s="409"/>
      <c r="BVE138" s="409"/>
      <c r="BVF138" s="409"/>
      <c r="BVG138" s="409"/>
      <c r="BVH138" s="409"/>
      <c r="BVI138" s="409"/>
      <c r="BVJ138" s="409"/>
      <c r="BVK138" s="409"/>
      <c r="BVL138" s="409"/>
      <c r="BVM138" s="409"/>
      <c r="BVN138" s="409"/>
      <c r="BVO138" s="409"/>
      <c r="BVP138" s="409"/>
      <c r="BVQ138" s="409"/>
      <c r="BVR138" s="409"/>
      <c r="BVS138" s="409"/>
      <c r="BVT138" s="409"/>
      <c r="BVU138" s="409"/>
      <c r="BVV138" s="409"/>
      <c r="BVW138" s="409"/>
      <c r="BVX138" s="409"/>
      <c r="BVY138" s="409"/>
      <c r="BVZ138" s="409"/>
      <c r="BWA138" s="409"/>
      <c r="BWB138" s="409"/>
      <c r="BWC138" s="409"/>
      <c r="BWD138" s="409"/>
      <c r="BWE138" s="409"/>
      <c r="BWF138" s="409"/>
      <c r="BWG138" s="409"/>
      <c r="BWH138" s="409"/>
      <c r="BWI138" s="409"/>
      <c r="BWJ138" s="409"/>
      <c r="BWK138" s="409"/>
      <c r="BWL138" s="409"/>
      <c r="BWM138" s="409"/>
      <c r="BWN138" s="409"/>
      <c r="BWO138" s="409"/>
      <c r="BWP138" s="409"/>
      <c r="BWQ138" s="409"/>
      <c r="BWR138" s="409"/>
      <c r="BWS138" s="409"/>
      <c r="BWT138" s="409"/>
      <c r="BWU138" s="409"/>
      <c r="BWV138" s="409"/>
      <c r="BWW138" s="409"/>
      <c r="BWX138" s="409"/>
      <c r="BWY138" s="409"/>
      <c r="BWZ138" s="409"/>
      <c r="BXA138" s="409"/>
      <c r="BXB138" s="409"/>
      <c r="BXC138" s="409"/>
      <c r="BXD138" s="409"/>
      <c r="BXE138" s="409"/>
      <c r="BXF138" s="409"/>
      <c r="BXG138" s="409"/>
      <c r="BXH138" s="409"/>
      <c r="BXI138" s="409"/>
      <c r="BXJ138" s="409"/>
      <c r="BXK138" s="409"/>
      <c r="BXL138" s="409"/>
      <c r="BXM138" s="409"/>
      <c r="BXN138" s="409"/>
      <c r="BXO138" s="409"/>
      <c r="BXP138" s="409"/>
      <c r="BXQ138" s="409"/>
      <c r="BXR138" s="409"/>
      <c r="BXS138" s="409"/>
      <c r="BXT138" s="409"/>
      <c r="BXU138" s="409"/>
      <c r="BXV138" s="409"/>
      <c r="BXW138" s="409"/>
      <c r="BXX138" s="409"/>
      <c r="BXY138" s="409"/>
      <c r="BXZ138" s="409"/>
      <c r="BYA138" s="409"/>
      <c r="BYB138" s="409"/>
      <c r="BYC138" s="409"/>
      <c r="BYD138" s="409"/>
      <c r="BYE138" s="409"/>
      <c r="BYF138" s="409"/>
      <c r="BYG138" s="409"/>
      <c r="BYH138" s="409"/>
      <c r="BYI138" s="409"/>
      <c r="BYJ138" s="409"/>
      <c r="BYK138" s="409"/>
      <c r="BYL138" s="409"/>
      <c r="BYM138" s="409"/>
      <c r="BYN138" s="409"/>
      <c r="BYO138" s="409"/>
      <c r="BYP138" s="409"/>
      <c r="BYQ138" s="409"/>
      <c r="BYR138" s="409"/>
      <c r="BYS138" s="409"/>
      <c r="BYT138" s="409"/>
      <c r="BYU138" s="409"/>
      <c r="BYV138" s="409"/>
      <c r="BYW138" s="409"/>
      <c r="BYX138" s="409"/>
      <c r="BYY138" s="409"/>
      <c r="BYZ138" s="409"/>
      <c r="BZA138" s="409"/>
      <c r="BZB138" s="409"/>
      <c r="BZC138" s="409"/>
      <c r="BZD138" s="409"/>
      <c r="BZE138" s="409"/>
      <c r="BZF138" s="409"/>
      <c r="BZG138" s="409"/>
      <c r="BZH138" s="409"/>
      <c r="BZI138" s="409"/>
      <c r="BZJ138" s="409"/>
      <c r="BZK138" s="409"/>
      <c r="BZL138" s="409"/>
      <c r="BZM138" s="409"/>
      <c r="BZN138" s="409"/>
      <c r="BZO138" s="409"/>
      <c r="BZP138" s="409"/>
      <c r="BZQ138" s="409"/>
      <c r="BZR138" s="409"/>
      <c r="BZS138" s="409"/>
      <c r="BZT138" s="409"/>
      <c r="BZU138" s="409"/>
      <c r="BZV138" s="409"/>
      <c r="BZW138" s="409"/>
      <c r="BZX138" s="409"/>
      <c r="BZY138" s="409"/>
      <c r="BZZ138" s="409"/>
      <c r="CAA138" s="409"/>
      <c r="CAB138" s="409"/>
      <c r="CAC138" s="409"/>
      <c r="CAD138" s="409"/>
      <c r="CAE138" s="409"/>
      <c r="CAF138" s="409"/>
      <c r="CAG138" s="409"/>
      <c r="CAH138" s="409"/>
      <c r="CAI138" s="409"/>
      <c r="CAJ138" s="409"/>
      <c r="CAK138" s="409"/>
      <c r="CAL138" s="409"/>
      <c r="CAM138" s="409"/>
      <c r="CAN138" s="409"/>
      <c r="CAO138" s="409"/>
      <c r="CAP138" s="409"/>
      <c r="CAQ138" s="409"/>
      <c r="CAR138" s="409"/>
      <c r="CAS138" s="409"/>
      <c r="CAT138" s="409"/>
      <c r="CAU138" s="409"/>
      <c r="CAV138" s="409"/>
      <c r="CAW138" s="409"/>
      <c r="CAX138" s="409"/>
      <c r="CAY138" s="409"/>
      <c r="CAZ138" s="409"/>
      <c r="CBA138" s="409"/>
      <c r="CBB138" s="409"/>
      <c r="CBC138" s="409"/>
      <c r="CBD138" s="409"/>
      <c r="CBE138" s="409"/>
      <c r="CBF138" s="409"/>
      <c r="CBG138" s="409"/>
      <c r="CBH138" s="409"/>
      <c r="CBI138" s="409"/>
      <c r="CBJ138" s="409"/>
      <c r="CBK138" s="409"/>
      <c r="CBL138" s="409"/>
      <c r="CBM138" s="409"/>
      <c r="CBN138" s="409"/>
      <c r="CBO138" s="409"/>
      <c r="CBP138" s="409"/>
      <c r="CBQ138" s="409"/>
      <c r="CBR138" s="409"/>
      <c r="CBS138" s="409"/>
      <c r="CBT138" s="409"/>
      <c r="CBU138" s="409"/>
      <c r="CBV138" s="409"/>
      <c r="CBW138" s="409"/>
      <c r="CBX138" s="409"/>
      <c r="CBY138" s="409"/>
      <c r="CBZ138" s="409"/>
      <c r="CCA138" s="409"/>
      <c r="CCB138" s="409"/>
      <c r="CCC138" s="409"/>
      <c r="CCD138" s="409"/>
      <c r="CCE138" s="409"/>
      <c r="CCF138" s="409"/>
      <c r="CCG138" s="409"/>
      <c r="CCH138" s="409"/>
      <c r="CCI138" s="409"/>
      <c r="CCJ138" s="409"/>
      <c r="CCK138" s="409"/>
      <c r="CCL138" s="409"/>
      <c r="CCM138" s="409"/>
      <c r="CCN138" s="409"/>
      <c r="CCO138" s="409"/>
      <c r="CCP138" s="409"/>
      <c r="CCQ138" s="409"/>
      <c r="CCR138" s="409"/>
      <c r="CCS138" s="409"/>
      <c r="CCT138" s="409"/>
      <c r="CCU138" s="409"/>
      <c r="CCV138" s="409"/>
      <c r="CCW138" s="409"/>
      <c r="CCX138" s="409"/>
      <c r="CCY138" s="409"/>
      <c r="CCZ138" s="409"/>
      <c r="CDA138" s="409"/>
      <c r="CDB138" s="409"/>
      <c r="CDC138" s="409"/>
      <c r="CDD138" s="409"/>
      <c r="CDE138" s="409"/>
      <c r="CDF138" s="409"/>
      <c r="CDG138" s="409"/>
      <c r="CDH138" s="409"/>
      <c r="CDI138" s="409"/>
      <c r="CDJ138" s="409"/>
      <c r="CDK138" s="409"/>
      <c r="CDL138" s="409"/>
      <c r="CDM138" s="409"/>
      <c r="CDN138" s="409"/>
      <c r="CDO138" s="409"/>
      <c r="CDP138" s="409"/>
      <c r="CDQ138" s="409"/>
      <c r="CDR138" s="409"/>
      <c r="CDS138" s="409"/>
      <c r="CDT138" s="409"/>
      <c r="CDU138" s="409"/>
      <c r="CDV138" s="409"/>
      <c r="CDW138" s="409"/>
      <c r="CDX138" s="409"/>
      <c r="CDY138" s="409"/>
      <c r="CDZ138" s="409"/>
      <c r="CEA138" s="409"/>
      <c r="CEB138" s="409"/>
      <c r="CEC138" s="409"/>
      <c r="CED138" s="409"/>
      <c r="CEE138" s="409"/>
      <c r="CEF138" s="409"/>
      <c r="CEG138" s="409"/>
      <c r="CEH138" s="409"/>
      <c r="CEI138" s="409"/>
      <c r="CEJ138" s="409"/>
      <c r="CEK138" s="409"/>
      <c r="CEL138" s="409"/>
      <c r="CEM138" s="409"/>
      <c r="CEN138" s="409"/>
      <c r="CEO138" s="409"/>
      <c r="CEP138" s="409"/>
      <c r="CEQ138" s="409"/>
      <c r="CER138" s="409"/>
      <c r="CES138" s="409"/>
      <c r="CET138" s="409"/>
      <c r="CEU138" s="409"/>
      <c r="CEV138" s="409"/>
      <c r="CEW138" s="409"/>
      <c r="CEX138" s="409"/>
      <c r="CEY138" s="409"/>
      <c r="CEZ138" s="409"/>
      <c r="CFA138" s="409"/>
      <c r="CFB138" s="409"/>
      <c r="CFC138" s="409"/>
      <c r="CFD138" s="409"/>
      <c r="CFE138" s="409"/>
      <c r="CFF138" s="409"/>
      <c r="CFG138" s="409"/>
      <c r="CFH138" s="409"/>
      <c r="CFI138" s="409"/>
      <c r="CFJ138" s="409"/>
      <c r="CFK138" s="409"/>
      <c r="CFL138" s="409"/>
      <c r="CFM138" s="409"/>
      <c r="CFN138" s="409"/>
      <c r="CFO138" s="409"/>
      <c r="CFP138" s="409"/>
      <c r="CFQ138" s="409"/>
      <c r="CFR138" s="409"/>
      <c r="CFS138" s="409"/>
      <c r="CFT138" s="409"/>
      <c r="CFU138" s="409"/>
      <c r="CFV138" s="409"/>
      <c r="CFW138" s="409"/>
      <c r="CFX138" s="409"/>
      <c r="CFY138" s="409"/>
      <c r="CFZ138" s="409"/>
      <c r="CGA138" s="409"/>
      <c r="CGB138" s="409"/>
      <c r="CGC138" s="409"/>
      <c r="CGD138" s="409"/>
      <c r="CGE138" s="409"/>
      <c r="CGF138" s="409"/>
      <c r="CGG138" s="409"/>
      <c r="CGH138" s="409"/>
      <c r="CGI138" s="409"/>
      <c r="CGJ138" s="409"/>
      <c r="CGK138" s="409"/>
      <c r="CGL138" s="409"/>
      <c r="CGM138" s="409"/>
      <c r="CGN138" s="409"/>
      <c r="CGO138" s="409"/>
      <c r="CGP138" s="409"/>
      <c r="CGQ138" s="409"/>
      <c r="CGR138" s="409"/>
      <c r="CGS138" s="409"/>
      <c r="CGT138" s="409"/>
      <c r="CGU138" s="409"/>
      <c r="CGV138" s="409"/>
      <c r="CGW138" s="409"/>
      <c r="CGX138" s="409"/>
      <c r="CGY138" s="409"/>
      <c r="CGZ138" s="409"/>
      <c r="CHA138" s="409"/>
      <c r="CHB138" s="409"/>
      <c r="CHC138" s="409"/>
      <c r="CHD138" s="409"/>
      <c r="CHE138" s="409"/>
      <c r="CHF138" s="409"/>
      <c r="CHG138" s="409"/>
      <c r="CHH138" s="409"/>
      <c r="CHI138" s="409"/>
      <c r="CHJ138" s="409"/>
      <c r="CHK138" s="409"/>
      <c r="CHL138" s="409"/>
      <c r="CHM138" s="409"/>
      <c r="CHN138" s="409"/>
      <c r="CHO138" s="409"/>
      <c r="CHP138" s="409"/>
      <c r="CHQ138" s="409"/>
      <c r="CHR138" s="409"/>
      <c r="CHS138" s="409"/>
      <c r="CHT138" s="409"/>
      <c r="CHU138" s="409"/>
      <c r="CHV138" s="409"/>
      <c r="CHW138" s="409"/>
      <c r="CHX138" s="409"/>
      <c r="CHY138" s="409"/>
      <c r="CHZ138" s="409"/>
      <c r="CIA138" s="409"/>
      <c r="CIB138" s="409"/>
      <c r="CIC138" s="409"/>
      <c r="CID138" s="409"/>
      <c r="CIE138" s="409"/>
      <c r="CIF138" s="409"/>
      <c r="CIG138" s="409"/>
      <c r="CIH138" s="409"/>
      <c r="CII138" s="409"/>
      <c r="CIJ138" s="409"/>
      <c r="CIK138" s="409"/>
      <c r="CIL138" s="409"/>
      <c r="CIM138" s="409"/>
      <c r="CIN138" s="409"/>
      <c r="CIO138" s="409"/>
      <c r="CIP138" s="409"/>
      <c r="CIQ138" s="409"/>
      <c r="CIR138" s="409"/>
      <c r="CIS138" s="409"/>
      <c r="CIT138" s="409"/>
      <c r="CIU138" s="409"/>
      <c r="CIV138" s="409"/>
      <c r="CIW138" s="409"/>
      <c r="CIX138" s="409"/>
      <c r="CIY138" s="409"/>
      <c r="CIZ138" s="409"/>
      <c r="CJA138" s="409"/>
      <c r="CJB138" s="409"/>
      <c r="CJC138" s="409"/>
      <c r="CJD138" s="409"/>
      <c r="CJE138" s="409"/>
      <c r="CJF138" s="409"/>
      <c r="CJG138" s="409"/>
      <c r="CJH138" s="409"/>
      <c r="CJI138" s="409"/>
      <c r="CJJ138" s="409"/>
      <c r="CJK138" s="409"/>
      <c r="CJL138" s="409"/>
      <c r="CJM138" s="409"/>
      <c r="CJN138" s="409"/>
      <c r="CJO138" s="409"/>
      <c r="CJP138" s="409"/>
      <c r="CJQ138" s="409"/>
      <c r="CJR138" s="409"/>
      <c r="CJS138" s="409"/>
      <c r="CJT138" s="409"/>
      <c r="CJU138" s="409"/>
      <c r="CJV138" s="409"/>
      <c r="CJW138" s="409"/>
      <c r="CJX138" s="409"/>
      <c r="CJY138" s="409"/>
      <c r="CJZ138" s="409"/>
      <c r="CKA138" s="409"/>
      <c r="CKB138" s="409"/>
      <c r="CKC138" s="409"/>
      <c r="CKD138" s="409"/>
      <c r="CKE138" s="409"/>
      <c r="CKF138" s="409"/>
      <c r="CKG138" s="409"/>
      <c r="CKH138" s="409"/>
      <c r="CKI138" s="409"/>
      <c r="CKJ138" s="409"/>
      <c r="CKK138" s="409"/>
      <c r="CKL138" s="409"/>
      <c r="CKM138" s="409"/>
      <c r="CKN138" s="409"/>
      <c r="CKO138" s="409"/>
      <c r="CKP138" s="409"/>
      <c r="CKQ138" s="409"/>
      <c r="CKR138" s="409"/>
      <c r="CKS138" s="409"/>
      <c r="CKT138" s="409"/>
      <c r="CKU138" s="409"/>
      <c r="CKV138" s="409"/>
      <c r="CKW138" s="409"/>
      <c r="CKX138" s="409"/>
      <c r="CKY138" s="409"/>
      <c r="CKZ138" s="409"/>
      <c r="CLA138" s="409"/>
      <c r="CLB138" s="409"/>
      <c r="CLC138" s="409"/>
      <c r="CLD138" s="409"/>
      <c r="CLE138" s="409"/>
      <c r="CLF138" s="409"/>
      <c r="CLG138" s="409"/>
      <c r="CLH138" s="409"/>
      <c r="CLI138" s="409"/>
      <c r="CLJ138" s="409"/>
      <c r="CLK138" s="409"/>
      <c r="CLL138" s="409"/>
      <c r="CLM138" s="409"/>
      <c r="CLN138" s="409"/>
      <c r="CLO138" s="409"/>
      <c r="CLP138" s="409"/>
      <c r="CLQ138" s="409"/>
      <c r="CLR138" s="409"/>
      <c r="CLS138" s="409"/>
      <c r="CLT138" s="409"/>
      <c r="CLU138" s="409"/>
      <c r="CLV138" s="409"/>
      <c r="CLW138" s="409"/>
      <c r="CLX138" s="409"/>
      <c r="CLY138" s="409"/>
      <c r="CLZ138" s="409"/>
      <c r="CMA138" s="409"/>
      <c r="CMB138" s="409"/>
      <c r="CMC138" s="409"/>
      <c r="CMD138" s="409"/>
      <c r="CME138" s="409"/>
      <c r="CMF138" s="409"/>
      <c r="CMG138" s="409"/>
      <c r="CMH138" s="409"/>
      <c r="CMI138" s="409"/>
      <c r="CMJ138" s="409"/>
      <c r="CMK138" s="409"/>
      <c r="CML138" s="409"/>
      <c r="CMM138" s="409"/>
      <c r="CMN138" s="409"/>
      <c r="CMO138" s="409"/>
      <c r="CMP138" s="409"/>
      <c r="CMQ138" s="409"/>
      <c r="CMR138" s="409"/>
      <c r="CMS138" s="409"/>
      <c r="CMT138" s="409"/>
      <c r="CMU138" s="409"/>
      <c r="CMV138" s="409"/>
      <c r="CMW138" s="409"/>
      <c r="CMX138" s="409"/>
      <c r="CMY138" s="409"/>
      <c r="CMZ138" s="409"/>
      <c r="CNA138" s="409"/>
      <c r="CNB138" s="409"/>
      <c r="CNC138" s="409"/>
      <c r="CND138" s="409"/>
      <c r="CNE138" s="409"/>
      <c r="CNF138" s="409"/>
      <c r="CNG138" s="409"/>
      <c r="CNH138" s="409"/>
      <c r="CNI138" s="409"/>
      <c r="CNJ138" s="409"/>
      <c r="CNK138" s="409"/>
      <c r="CNL138" s="409"/>
      <c r="CNM138" s="409"/>
      <c r="CNN138" s="409"/>
      <c r="CNO138" s="409"/>
      <c r="CNP138" s="409"/>
      <c r="CNQ138" s="409"/>
      <c r="CNR138" s="409"/>
      <c r="CNS138" s="409"/>
      <c r="CNT138" s="409"/>
      <c r="CNU138" s="409"/>
      <c r="CNV138" s="409"/>
      <c r="CNW138" s="409"/>
      <c r="CNX138" s="409"/>
      <c r="CNY138" s="409"/>
      <c r="CNZ138" s="409"/>
      <c r="COA138" s="409"/>
      <c r="COB138" s="409"/>
      <c r="COC138" s="409"/>
      <c r="COD138" s="409"/>
      <c r="COE138" s="409"/>
      <c r="COF138" s="409"/>
      <c r="COG138" s="409"/>
      <c r="COH138" s="409"/>
      <c r="COI138" s="409"/>
      <c r="COJ138" s="409"/>
      <c r="COK138" s="409"/>
      <c r="COL138" s="409"/>
      <c r="COM138" s="409"/>
      <c r="CON138" s="409"/>
      <c r="COO138" s="409"/>
      <c r="COP138" s="409"/>
      <c r="COQ138" s="409"/>
      <c r="COR138" s="409"/>
      <c r="COS138" s="409"/>
      <c r="COT138" s="409"/>
      <c r="COU138" s="409"/>
      <c r="COV138" s="409"/>
      <c r="COW138" s="409"/>
      <c r="COX138" s="409"/>
      <c r="COY138" s="409"/>
      <c r="COZ138" s="409"/>
      <c r="CPA138" s="409"/>
      <c r="CPB138" s="409"/>
      <c r="CPC138" s="409"/>
      <c r="CPD138" s="409"/>
      <c r="CPE138" s="409"/>
      <c r="CPF138" s="409"/>
      <c r="CPG138" s="409"/>
      <c r="CPH138" s="409"/>
      <c r="CPI138" s="409"/>
      <c r="CPJ138" s="409"/>
      <c r="CPK138" s="409"/>
      <c r="CPL138" s="409"/>
      <c r="CPM138" s="409"/>
      <c r="CPN138" s="409"/>
      <c r="CPO138" s="409"/>
      <c r="CPP138" s="409"/>
      <c r="CPQ138" s="409"/>
      <c r="CPR138" s="409"/>
      <c r="CPS138" s="409"/>
      <c r="CPT138" s="409"/>
      <c r="CPU138" s="409"/>
      <c r="CPV138" s="409"/>
      <c r="CPW138" s="409"/>
      <c r="CPX138" s="409"/>
      <c r="CPY138" s="409"/>
      <c r="CPZ138" s="409"/>
      <c r="CQA138" s="409"/>
      <c r="CQB138" s="409"/>
      <c r="CQC138" s="409"/>
      <c r="CQD138" s="409"/>
      <c r="CQE138" s="409"/>
      <c r="CQF138" s="409"/>
      <c r="CQG138" s="409"/>
      <c r="CQH138" s="409"/>
      <c r="CQI138" s="409"/>
      <c r="CQJ138" s="409"/>
      <c r="CQK138" s="409"/>
      <c r="CQL138" s="409"/>
      <c r="CQM138" s="409"/>
      <c r="CQN138" s="409"/>
      <c r="CQO138" s="409"/>
      <c r="CQP138" s="409"/>
      <c r="CQQ138" s="409"/>
      <c r="CQR138" s="409"/>
      <c r="CQS138" s="409"/>
      <c r="CQT138" s="409"/>
      <c r="CQU138" s="409"/>
      <c r="CQV138" s="409"/>
      <c r="CQW138" s="409"/>
      <c r="CQX138" s="409"/>
      <c r="CQY138" s="409"/>
      <c r="CQZ138" s="409"/>
      <c r="CRA138" s="409"/>
      <c r="CRB138" s="409"/>
      <c r="CRC138" s="409"/>
      <c r="CRD138" s="409"/>
      <c r="CRE138" s="409"/>
      <c r="CRF138" s="409"/>
      <c r="CRG138" s="409"/>
      <c r="CRH138" s="409"/>
      <c r="CRI138" s="409"/>
      <c r="CRJ138" s="409"/>
      <c r="CRK138" s="409"/>
      <c r="CRL138" s="409"/>
      <c r="CRM138" s="409"/>
      <c r="CRN138" s="409"/>
      <c r="CRO138" s="409"/>
      <c r="CRP138" s="409"/>
      <c r="CRQ138" s="409"/>
      <c r="CRR138" s="409"/>
      <c r="CRS138" s="409"/>
      <c r="CRT138" s="409"/>
      <c r="CRU138" s="409"/>
      <c r="CRV138" s="409"/>
      <c r="CRW138" s="409"/>
      <c r="CRX138" s="409"/>
      <c r="CRY138" s="409"/>
      <c r="CRZ138" s="409"/>
      <c r="CSA138" s="409"/>
      <c r="CSB138" s="409"/>
      <c r="CSC138" s="409"/>
      <c r="CSD138" s="409"/>
      <c r="CSE138" s="409"/>
      <c r="CSF138" s="409"/>
      <c r="CSG138" s="409"/>
      <c r="CSH138" s="409"/>
      <c r="CSI138" s="409"/>
      <c r="CSJ138" s="409"/>
      <c r="CSK138" s="409"/>
      <c r="CSL138" s="409"/>
      <c r="CSM138" s="409"/>
      <c r="CSN138" s="409"/>
      <c r="CSO138" s="409"/>
      <c r="CSP138" s="409"/>
      <c r="CSQ138" s="409"/>
      <c r="CSR138" s="409"/>
      <c r="CSS138" s="409"/>
      <c r="CST138" s="409"/>
      <c r="CSU138" s="409"/>
      <c r="CSV138" s="409"/>
      <c r="CSW138" s="409"/>
      <c r="CSX138" s="409"/>
      <c r="CSY138" s="409"/>
      <c r="CSZ138" s="409"/>
      <c r="CTA138" s="409"/>
      <c r="CTB138" s="409"/>
      <c r="CTC138" s="409"/>
      <c r="CTD138" s="409"/>
      <c r="CTE138" s="409"/>
      <c r="CTF138" s="409"/>
      <c r="CTG138" s="409"/>
      <c r="CTH138" s="409"/>
      <c r="CTI138" s="409"/>
      <c r="CTJ138" s="409"/>
      <c r="CTK138" s="409"/>
      <c r="CTL138" s="409"/>
      <c r="CTM138" s="409"/>
      <c r="CTN138" s="409"/>
      <c r="CTO138" s="409"/>
      <c r="CTP138" s="409"/>
      <c r="CTQ138" s="409"/>
      <c r="CTR138" s="409"/>
      <c r="CTS138" s="409"/>
      <c r="CTT138" s="409"/>
      <c r="CTU138" s="409"/>
      <c r="CTV138" s="409"/>
      <c r="CTW138" s="409"/>
      <c r="CTX138" s="409"/>
      <c r="CTY138" s="409"/>
      <c r="CTZ138" s="409"/>
      <c r="CUA138" s="409"/>
      <c r="CUB138" s="409"/>
      <c r="CUC138" s="409"/>
      <c r="CUD138" s="409"/>
      <c r="CUE138" s="409"/>
      <c r="CUF138" s="409"/>
      <c r="CUG138" s="409"/>
      <c r="CUH138" s="409"/>
      <c r="CUI138" s="409"/>
      <c r="CUJ138" s="409"/>
      <c r="CUK138" s="409"/>
      <c r="CUL138" s="409"/>
      <c r="CUM138" s="409"/>
      <c r="CUN138" s="409"/>
      <c r="CUO138" s="409"/>
      <c r="CUP138" s="409"/>
      <c r="CUQ138" s="409"/>
      <c r="CUR138" s="409"/>
      <c r="CUS138" s="409"/>
      <c r="CUT138" s="409"/>
      <c r="CUU138" s="409"/>
      <c r="CUV138" s="409"/>
      <c r="CUW138" s="409"/>
      <c r="CUX138" s="409"/>
      <c r="CUY138" s="409"/>
      <c r="CUZ138" s="409"/>
      <c r="CVA138" s="409"/>
      <c r="CVB138" s="409"/>
      <c r="CVC138" s="409"/>
      <c r="CVD138" s="409"/>
      <c r="CVE138" s="409"/>
      <c r="CVF138" s="409"/>
      <c r="CVG138" s="409"/>
      <c r="CVH138" s="409"/>
      <c r="CVI138" s="409"/>
      <c r="CVJ138" s="409"/>
      <c r="CVK138" s="409"/>
      <c r="CVL138" s="409"/>
      <c r="CVM138" s="409"/>
      <c r="CVN138" s="409"/>
      <c r="CVO138" s="409"/>
      <c r="CVP138" s="409"/>
      <c r="CVQ138" s="409"/>
      <c r="CVR138" s="409"/>
      <c r="CVS138" s="409"/>
      <c r="CVT138" s="409"/>
      <c r="CVU138" s="409"/>
      <c r="CVV138" s="409"/>
      <c r="CVW138" s="409"/>
      <c r="CVX138" s="409"/>
      <c r="CVY138" s="409"/>
      <c r="CVZ138" s="409"/>
      <c r="CWA138" s="409"/>
      <c r="CWB138" s="409"/>
      <c r="CWC138" s="409"/>
      <c r="CWD138" s="409"/>
      <c r="CWE138" s="409"/>
      <c r="CWF138" s="409"/>
      <c r="CWG138" s="409"/>
      <c r="CWH138" s="409"/>
      <c r="CWI138" s="409"/>
      <c r="CWJ138" s="409"/>
      <c r="CWK138" s="409"/>
      <c r="CWL138" s="409"/>
      <c r="CWM138" s="409"/>
      <c r="CWN138" s="409"/>
      <c r="CWO138" s="409"/>
      <c r="CWP138" s="409"/>
      <c r="CWQ138" s="409"/>
      <c r="CWR138" s="409"/>
      <c r="CWS138" s="409"/>
      <c r="CWT138" s="409"/>
      <c r="CWU138" s="409"/>
      <c r="CWV138" s="409"/>
      <c r="CWW138" s="409"/>
      <c r="CWX138" s="409"/>
      <c r="CWY138" s="409"/>
      <c r="CWZ138" s="409"/>
      <c r="CXA138" s="409"/>
      <c r="CXB138" s="409"/>
      <c r="CXC138" s="409"/>
      <c r="CXD138" s="409"/>
      <c r="CXE138" s="409"/>
      <c r="CXF138" s="409"/>
      <c r="CXG138" s="409"/>
      <c r="CXH138" s="409"/>
      <c r="CXI138" s="409"/>
      <c r="CXJ138" s="409"/>
      <c r="CXK138" s="409"/>
      <c r="CXL138" s="409"/>
      <c r="CXM138" s="409"/>
      <c r="CXN138" s="409"/>
      <c r="CXO138" s="409"/>
      <c r="CXP138" s="409"/>
      <c r="CXQ138" s="409"/>
      <c r="CXR138" s="409"/>
      <c r="CXS138" s="409"/>
      <c r="CXT138" s="409"/>
      <c r="CXU138" s="409"/>
      <c r="CXV138" s="409"/>
      <c r="CXW138" s="409"/>
      <c r="CXX138" s="409"/>
      <c r="CXY138" s="409"/>
      <c r="CXZ138" s="409"/>
      <c r="CYA138" s="409"/>
      <c r="CYB138" s="409"/>
      <c r="CYC138" s="409"/>
      <c r="CYD138" s="409"/>
      <c r="CYE138" s="409"/>
      <c r="CYF138" s="409"/>
      <c r="CYG138" s="409"/>
      <c r="CYH138" s="409"/>
      <c r="CYI138" s="409"/>
      <c r="CYJ138" s="409"/>
      <c r="CYK138" s="409"/>
      <c r="CYL138" s="409"/>
      <c r="CYM138" s="409"/>
      <c r="CYN138" s="409"/>
      <c r="CYO138" s="409"/>
      <c r="CYP138" s="409"/>
      <c r="CYQ138" s="409"/>
      <c r="CYR138" s="409"/>
      <c r="CYS138" s="409"/>
      <c r="CYT138" s="409"/>
      <c r="CYU138" s="409"/>
      <c r="CYV138" s="409"/>
      <c r="CYW138" s="409"/>
      <c r="CYX138" s="409"/>
      <c r="CYY138" s="409"/>
      <c r="CYZ138" s="409"/>
      <c r="CZA138" s="409"/>
      <c r="CZB138" s="409"/>
      <c r="CZC138" s="409"/>
      <c r="CZD138" s="409"/>
      <c r="CZE138" s="409"/>
      <c r="CZF138" s="409"/>
      <c r="CZG138" s="409"/>
      <c r="CZH138" s="409"/>
      <c r="CZI138" s="409"/>
      <c r="CZJ138" s="409"/>
      <c r="CZK138" s="409"/>
      <c r="CZL138" s="409"/>
      <c r="CZM138" s="409"/>
      <c r="CZN138" s="409"/>
      <c r="CZO138" s="409"/>
      <c r="CZP138" s="409"/>
      <c r="CZQ138" s="409"/>
      <c r="CZR138" s="409"/>
      <c r="CZS138" s="409"/>
      <c r="CZT138" s="409"/>
      <c r="CZU138" s="409"/>
      <c r="CZV138" s="409"/>
      <c r="CZW138" s="409"/>
      <c r="CZX138" s="409"/>
      <c r="CZY138" s="409"/>
      <c r="CZZ138" s="409"/>
      <c r="DAA138" s="409"/>
      <c r="DAB138" s="409"/>
      <c r="DAC138" s="409"/>
      <c r="DAD138" s="409"/>
      <c r="DAE138" s="409"/>
      <c r="DAF138" s="409"/>
      <c r="DAG138" s="409"/>
      <c r="DAH138" s="409"/>
      <c r="DAI138" s="409"/>
      <c r="DAJ138" s="409"/>
      <c r="DAK138" s="409"/>
      <c r="DAL138" s="409"/>
      <c r="DAM138" s="409"/>
      <c r="DAN138" s="409"/>
      <c r="DAO138" s="409"/>
      <c r="DAP138" s="409"/>
      <c r="DAQ138" s="409"/>
      <c r="DAR138" s="409"/>
      <c r="DAS138" s="409"/>
      <c r="DAT138" s="409"/>
      <c r="DAU138" s="409"/>
      <c r="DAV138" s="409"/>
      <c r="DAW138" s="409"/>
      <c r="DAX138" s="409"/>
      <c r="DAY138" s="409"/>
      <c r="DAZ138" s="409"/>
      <c r="DBA138" s="409"/>
      <c r="DBB138" s="409"/>
      <c r="DBC138" s="409"/>
      <c r="DBD138" s="409"/>
      <c r="DBE138" s="409"/>
      <c r="DBF138" s="409"/>
      <c r="DBG138" s="409"/>
      <c r="DBH138" s="409"/>
      <c r="DBI138" s="409"/>
      <c r="DBJ138" s="409"/>
      <c r="DBK138" s="409"/>
      <c r="DBL138" s="409"/>
      <c r="DBM138" s="409"/>
      <c r="DBN138" s="409"/>
      <c r="DBO138" s="409"/>
      <c r="DBP138" s="409"/>
      <c r="DBQ138" s="409"/>
      <c r="DBR138" s="409"/>
      <c r="DBS138" s="409"/>
      <c r="DBT138" s="409"/>
      <c r="DBU138" s="409"/>
      <c r="DBV138" s="409"/>
      <c r="DBW138" s="409"/>
      <c r="DBX138" s="409"/>
      <c r="DBY138" s="409"/>
      <c r="DBZ138" s="409"/>
      <c r="DCA138" s="409"/>
      <c r="DCB138" s="409"/>
      <c r="DCC138" s="409"/>
      <c r="DCD138" s="409"/>
      <c r="DCE138" s="409"/>
      <c r="DCF138" s="409"/>
      <c r="DCG138" s="409"/>
      <c r="DCH138" s="409"/>
      <c r="DCI138" s="409"/>
      <c r="DCJ138" s="409"/>
      <c r="DCK138" s="409"/>
      <c r="DCL138" s="409"/>
      <c r="DCM138" s="409"/>
      <c r="DCN138" s="409"/>
      <c r="DCO138" s="409"/>
      <c r="DCP138" s="409"/>
      <c r="DCQ138" s="409"/>
      <c r="DCR138" s="409"/>
      <c r="DCS138" s="409"/>
      <c r="DCT138" s="409"/>
      <c r="DCU138" s="409"/>
      <c r="DCV138" s="409"/>
      <c r="DCW138" s="409"/>
      <c r="DCX138" s="409"/>
      <c r="DCY138" s="409"/>
      <c r="DCZ138" s="409"/>
      <c r="DDA138" s="409"/>
      <c r="DDB138" s="409"/>
      <c r="DDC138" s="409"/>
      <c r="DDD138" s="409"/>
      <c r="DDE138" s="409"/>
      <c r="DDF138" s="409"/>
      <c r="DDG138" s="409"/>
      <c r="DDH138" s="409"/>
      <c r="DDI138" s="409"/>
      <c r="DDJ138" s="409"/>
      <c r="DDK138" s="409"/>
      <c r="DDL138" s="409"/>
      <c r="DDM138" s="409"/>
      <c r="DDN138" s="409"/>
      <c r="DDO138" s="409"/>
      <c r="DDP138" s="409"/>
      <c r="DDQ138" s="409"/>
      <c r="DDR138" s="409"/>
      <c r="DDS138" s="409"/>
      <c r="DDT138" s="409"/>
      <c r="DDU138" s="409"/>
      <c r="DDV138" s="409"/>
      <c r="DDW138" s="409"/>
      <c r="DDX138" s="409"/>
      <c r="DDY138" s="409"/>
      <c r="DDZ138" s="409"/>
      <c r="DEA138" s="409"/>
      <c r="DEB138" s="409"/>
      <c r="DEC138" s="409"/>
      <c r="DED138" s="409"/>
      <c r="DEE138" s="409"/>
      <c r="DEF138" s="409"/>
      <c r="DEG138" s="409"/>
      <c r="DEH138" s="409"/>
      <c r="DEI138" s="409"/>
      <c r="DEJ138" s="409"/>
      <c r="DEK138" s="409"/>
      <c r="DEL138" s="409"/>
      <c r="DEM138" s="409"/>
      <c r="DEN138" s="409"/>
      <c r="DEO138" s="409"/>
      <c r="DEP138" s="409"/>
      <c r="DEQ138" s="409"/>
      <c r="DER138" s="409"/>
      <c r="DES138" s="409"/>
      <c r="DET138" s="409"/>
      <c r="DEU138" s="409"/>
      <c r="DEV138" s="409"/>
      <c r="DEW138" s="409"/>
      <c r="DEX138" s="409"/>
      <c r="DEY138" s="409"/>
      <c r="DEZ138" s="409"/>
      <c r="DFA138" s="409"/>
      <c r="DFB138" s="409"/>
      <c r="DFC138" s="409"/>
      <c r="DFD138" s="409"/>
      <c r="DFE138" s="409"/>
      <c r="DFF138" s="409"/>
      <c r="DFG138" s="409"/>
      <c r="DFH138" s="409"/>
      <c r="DFI138" s="409"/>
      <c r="DFJ138" s="409"/>
      <c r="DFK138" s="409"/>
      <c r="DFL138" s="409"/>
      <c r="DFM138" s="409"/>
      <c r="DFN138" s="409"/>
      <c r="DFO138" s="409"/>
      <c r="DFP138" s="409"/>
      <c r="DFQ138" s="409"/>
      <c r="DFR138" s="409"/>
      <c r="DFS138" s="409"/>
      <c r="DFT138" s="409"/>
      <c r="DFU138" s="409"/>
      <c r="DFV138" s="409"/>
      <c r="DFW138" s="409"/>
      <c r="DFX138" s="409"/>
      <c r="DFY138" s="409"/>
      <c r="DFZ138" s="409"/>
      <c r="DGA138" s="409"/>
      <c r="DGB138" s="409"/>
      <c r="DGC138" s="409"/>
      <c r="DGD138" s="409"/>
      <c r="DGE138" s="409"/>
      <c r="DGF138" s="409"/>
      <c r="DGG138" s="409"/>
      <c r="DGH138" s="409"/>
      <c r="DGI138" s="409"/>
      <c r="DGJ138" s="409"/>
      <c r="DGK138" s="409"/>
      <c r="DGL138" s="409"/>
      <c r="DGM138" s="409"/>
      <c r="DGN138" s="409"/>
      <c r="DGO138" s="409"/>
      <c r="DGP138" s="409"/>
      <c r="DGQ138" s="409"/>
      <c r="DGR138" s="409"/>
      <c r="DGS138" s="409"/>
      <c r="DGT138" s="409"/>
      <c r="DGU138" s="409"/>
      <c r="DGV138" s="409"/>
      <c r="DGW138" s="409"/>
      <c r="DGX138" s="409"/>
      <c r="DGY138" s="409"/>
      <c r="DGZ138" s="409"/>
      <c r="DHA138" s="409"/>
      <c r="DHB138" s="409"/>
      <c r="DHC138" s="409"/>
      <c r="DHD138" s="409"/>
      <c r="DHE138" s="409"/>
      <c r="DHF138" s="409"/>
      <c r="DHG138" s="409"/>
      <c r="DHH138" s="409"/>
      <c r="DHI138" s="409"/>
      <c r="DHJ138" s="409"/>
      <c r="DHK138" s="409"/>
      <c r="DHL138" s="409"/>
      <c r="DHM138" s="409"/>
      <c r="DHN138" s="409"/>
      <c r="DHO138" s="409"/>
      <c r="DHP138" s="409"/>
      <c r="DHQ138" s="409"/>
      <c r="DHR138" s="409"/>
      <c r="DHS138" s="409"/>
      <c r="DHT138" s="409"/>
      <c r="DHU138" s="409"/>
      <c r="DHV138" s="409"/>
      <c r="DHW138" s="409"/>
      <c r="DHX138" s="409"/>
      <c r="DHY138" s="409"/>
      <c r="DHZ138" s="409"/>
      <c r="DIA138" s="409"/>
      <c r="DIB138" s="409"/>
      <c r="DIC138" s="409"/>
      <c r="DID138" s="409"/>
      <c r="DIE138" s="409"/>
      <c r="DIF138" s="409"/>
      <c r="DIG138" s="409"/>
      <c r="DIH138" s="409"/>
      <c r="DII138" s="409"/>
      <c r="DIJ138" s="409"/>
      <c r="DIK138" s="409"/>
      <c r="DIL138" s="409"/>
      <c r="DIM138" s="409"/>
      <c r="DIN138" s="409"/>
      <c r="DIO138" s="409"/>
      <c r="DIP138" s="409"/>
      <c r="DIQ138" s="409"/>
      <c r="DIR138" s="409"/>
      <c r="DIS138" s="409"/>
      <c r="DIT138" s="409"/>
      <c r="DIU138" s="409"/>
      <c r="DIV138" s="409"/>
      <c r="DIW138" s="409"/>
      <c r="DIX138" s="409"/>
      <c r="DIY138" s="409"/>
      <c r="DIZ138" s="409"/>
      <c r="DJA138" s="409"/>
      <c r="DJB138" s="409"/>
      <c r="DJC138" s="409"/>
      <c r="DJD138" s="409"/>
      <c r="DJE138" s="409"/>
      <c r="DJF138" s="409"/>
      <c r="DJG138" s="409"/>
      <c r="DJH138" s="409"/>
      <c r="DJI138" s="409"/>
      <c r="DJJ138" s="409"/>
      <c r="DJK138" s="409"/>
      <c r="DJL138" s="409"/>
      <c r="DJM138" s="409"/>
      <c r="DJN138" s="409"/>
      <c r="DJO138" s="409"/>
      <c r="DJP138" s="409"/>
      <c r="DJQ138" s="409"/>
      <c r="DJR138" s="409"/>
      <c r="DJS138" s="409"/>
      <c r="DJT138" s="409"/>
      <c r="DJU138" s="409"/>
      <c r="DJV138" s="409"/>
      <c r="DJW138" s="409"/>
      <c r="DJX138" s="409"/>
      <c r="DJY138" s="409"/>
      <c r="DJZ138" s="409"/>
      <c r="DKA138" s="409"/>
      <c r="DKB138" s="409"/>
      <c r="DKC138" s="409"/>
      <c r="DKD138" s="409"/>
      <c r="DKE138" s="409"/>
      <c r="DKF138" s="409"/>
      <c r="DKG138" s="409"/>
      <c r="DKH138" s="409"/>
      <c r="DKI138" s="409"/>
      <c r="DKJ138" s="409"/>
      <c r="DKK138" s="409"/>
      <c r="DKL138" s="409"/>
      <c r="DKM138" s="409"/>
      <c r="DKN138" s="409"/>
      <c r="DKO138" s="409"/>
      <c r="DKP138" s="409"/>
      <c r="DKQ138" s="409"/>
      <c r="DKR138" s="409"/>
      <c r="DKS138" s="409"/>
      <c r="DKT138" s="409"/>
      <c r="DKU138" s="409"/>
      <c r="DKV138" s="409"/>
      <c r="DKW138" s="409"/>
      <c r="DKX138" s="409"/>
      <c r="DKY138" s="409"/>
      <c r="DKZ138" s="409"/>
      <c r="DLA138" s="409"/>
      <c r="DLB138" s="409"/>
      <c r="DLC138" s="409"/>
      <c r="DLD138" s="409"/>
      <c r="DLE138" s="409"/>
      <c r="DLF138" s="409"/>
      <c r="DLG138" s="409"/>
      <c r="DLH138" s="409"/>
      <c r="DLI138" s="409"/>
      <c r="DLJ138" s="409"/>
      <c r="DLK138" s="409"/>
      <c r="DLL138" s="409"/>
      <c r="DLM138" s="409"/>
      <c r="DLN138" s="409"/>
      <c r="DLO138" s="409"/>
      <c r="DLP138" s="409"/>
      <c r="DLQ138" s="409"/>
      <c r="DLR138" s="409"/>
      <c r="DLS138" s="409"/>
      <c r="DLT138" s="409"/>
      <c r="DLU138" s="409"/>
      <c r="DLV138" s="409"/>
      <c r="DLW138" s="409"/>
      <c r="DLX138" s="409"/>
      <c r="DLY138" s="409"/>
      <c r="DLZ138" s="409"/>
      <c r="DMA138" s="409"/>
      <c r="DMB138" s="409"/>
      <c r="DMC138" s="409"/>
      <c r="DMD138" s="409"/>
      <c r="DME138" s="409"/>
      <c r="DMF138" s="409"/>
      <c r="DMG138" s="409"/>
      <c r="DMH138" s="409"/>
      <c r="DMI138" s="409"/>
      <c r="DMJ138" s="409"/>
      <c r="DMK138" s="409"/>
      <c r="DML138" s="409"/>
      <c r="DMM138" s="409"/>
      <c r="DMN138" s="409"/>
      <c r="DMO138" s="409"/>
      <c r="DMP138" s="409"/>
      <c r="DMQ138" s="409"/>
      <c r="DMR138" s="409"/>
      <c r="DMS138" s="409"/>
      <c r="DMT138" s="409"/>
      <c r="DMU138" s="409"/>
      <c r="DMV138" s="409"/>
      <c r="DMW138" s="409"/>
      <c r="DMX138" s="409"/>
      <c r="DMY138" s="409"/>
      <c r="DMZ138" s="409"/>
      <c r="DNA138" s="409"/>
      <c r="DNB138" s="409"/>
      <c r="DNC138" s="409"/>
      <c r="DND138" s="409"/>
      <c r="DNE138" s="409"/>
      <c r="DNF138" s="409"/>
      <c r="DNG138" s="409"/>
      <c r="DNH138" s="409"/>
      <c r="DNI138" s="409"/>
      <c r="DNJ138" s="409"/>
      <c r="DNK138" s="409"/>
      <c r="DNL138" s="409"/>
      <c r="DNM138" s="409"/>
      <c r="DNN138" s="409"/>
      <c r="DNO138" s="409"/>
      <c r="DNP138" s="409"/>
      <c r="DNQ138" s="409"/>
      <c r="DNR138" s="409"/>
      <c r="DNS138" s="409"/>
      <c r="DNT138" s="409"/>
      <c r="DNU138" s="409"/>
      <c r="DNV138" s="409"/>
      <c r="DNW138" s="409"/>
      <c r="DNX138" s="409"/>
      <c r="DNY138" s="409"/>
      <c r="DNZ138" s="409"/>
      <c r="DOA138" s="409"/>
      <c r="DOB138" s="409"/>
      <c r="DOC138" s="409"/>
      <c r="DOD138" s="409"/>
      <c r="DOE138" s="409"/>
      <c r="DOF138" s="409"/>
      <c r="DOG138" s="409"/>
      <c r="DOH138" s="409"/>
      <c r="DOI138" s="409"/>
      <c r="DOJ138" s="409"/>
      <c r="DOK138" s="409"/>
      <c r="DOL138" s="409"/>
      <c r="DOM138" s="409"/>
      <c r="DON138" s="409"/>
      <c r="DOO138" s="409"/>
      <c r="DOP138" s="409"/>
      <c r="DOQ138" s="409"/>
      <c r="DOR138" s="409"/>
      <c r="DOS138" s="409"/>
      <c r="DOT138" s="409"/>
      <c r="DOU138" s="409"/>
      <c r="DOV138" s="409"/>
      <c r="DOW138" s="409"/>
      <c r="DOX138" s="409"/>
      <c r="DOY138" s="409"/>
      <c r="DOZ138" s="409"/>
      <c r="DPA138" s="409"/>
      <c r="DPB138" s="409"/>
      <c r="DPC138" s="409"/>
      <c r="DPD138" s="409"/>
      <c r="DPE138" s="409"/>
      <c r="DPF138" s="409"/>
      <c r="DPG138" s="409"/>
      <c r="DPH138" s="409"/>
      <c r="DPI138" s="409"/>
      <c r="DPJ138" s="409"/>
      <c r="DPK138" s="409"/>
      <c r="DPL138" s="409"/>
      <c r="DPM138" s="409"/>
      <c r="DPN138" s="409"/>
      <c r="DPO138" s="409"/>
      <c r="DPP138" s="409"/>
      <c r="DPQ138" s="409"/>
      <c r="DPR138" s="409"/>
      <c r="DPS138" s="409"/>
      <c r="DPT138" s="409"/>
      <c r="DPU138" s="409"/>
      <c r="DPV138" s="409"/>
      <c r="DPW138" s="409"/>
      <c r="DPX138" s="409"/>
      <c r="DPY138" s="409"/>
      <c r="DPZ138" s="409"/>
      <c r="DQA138" s="409"/>
      <c r="DQB138" s="409"/>
      <c r="DQC138" s="409"/>
      <c r="DQD138" s="409"/>
      <c r="DQE138" s="409"/>
      <c r="DQF138" s="409"/>
      <c r="DQG138" s="409"/>
      <c r="DQH138" s="409"/>
      <c r="DQI138" s="409"/>
      <c r="DQJ138" s="409"/>
      <c r="DQK138" s="409"/>
      <c r="DQL138" s="409"/>
      <c r="DQM138" s="409"/>
      <c r="DQN138" s="409"/>
      <c r="DQO138" s="409"/>
      <c r="DQP138" s="409"/>
      <c r="DQQ138" s="409"/>
      <c r="DQR138" s="409"/>
      <c r="DQS138" s="409"/>
      <c r="DQT138" s="409"/>
      <c r="DQU138" s="409"/>
      <c r="DQV138" s="409"/>
      <c r="DQW138" s="409"/>
      <c r="DQX138" s="409"/>
      <c r="DQY138" s="409"/>
      <c r="DQZ138" s="409"/>
      <c r="DRA138" s="409"/>
      <c r="DRB138" s="409"/>
      <c r="DRC138" s="409"/>
      <c r="DRD138" s="409"/>
      <c r="DRE138" s="409"/>
      <c r="DRF138" s="409"/>
      <c r="DRG138" s="409"/>
      <c r="DRH138" s="409"/>
      <c r="DRI138" s="409"/>
      <c r="DRJ138" s="409"/>
      <c r="DRK138" s="409"/>
      <c r="DRL138" s="409"/>
      <c r="DRM138" s="409"/>
      <c r="DRN138" s="409"/>
      <c r="DRO138" s="409"/>
      <c r="DRP138" s="409"/>
      <c r="DRQ138" s="409"/>
      <c r="DRR138" s="409"/>
      <c r="DRS138" s="409"/>
      <c r="DRT138" s="409"/>
      <c r="DRU138" s="409"/>
      <c r="DRV138" s="409"/>
      <c r="DRW138" s="409"/>
      <c r="DRX138" s="409"/>
      <c r="DRY138" s="409"/>
      <c r="DRZ138" s="409"/>
      <c r="DSA138" s="409"/>
      <c r="DSB138" s="409"/>
      <c r="DSC138" s="409"/>
      <c r="DSD138" s="409"/>
      <c r="DSE138" s="409"/>
      <c r="DSF138" s="409"/>
      <c r="DSG138" s="409"/>
      <c r="DSH138" s="409"/>
      <c r="DSI138" s="409"/>
      <c r="DSJ138" s="409"/>
      <c r="DSK138" s="409"/>
      <c r="DSL138" s="409"/>
      <c r="DSM138" s="409"/>
      <c r="DSN138" s="409"/>
      <c r="DSO138" s="409"/>
      <c r="DSP138" s="409"/>
      <c r="DSQ138" s="409"/>
      <c r="DSR138" s="409"/>
      <c r="DSS138" s="409"/>
      <c r="DST138" s="409"/>
      <c r="DSU138" s="409"/>
      <c r="DSV138" s="409"/>
      <c r="DSW138" s="409"/>
      <c r="DSX138" s="409"/>
      <c r="DSY138" s="409"/>
      <c r="DSZ138" s="409"/>
      <c r="DTA138" s="409"/>
      <c r="DTB138" s="409"/>
      <c r="DTC138" s="409"/>
      <c r="DTD138" s="409"/>
      <c r="DTE138" s="409"/>
      <c r="DTF138" s="409"/>
      <c r="DTG138" s="409"/>
      <c r="DTH138" s="409"/>
      <c r="DTI138" s="409"/>
      <c r="DTJ138" s="409"/>
      <c r="DTK138" s="409"/>
      <c r="DTL138" s="409"/>
      <c r="DTM138" s="409"/>
      <c r="DTN138" s="409"/>
      <c r="DTO138" s="409"/>
      <c r="DTP138" s="409"/>
      <c r="DTQ138" s="409"/>
      <c r="DTR138" s="409"/>
      <c r="DTS138" s="409"/>
      <c r="DTT138" s="409"/>
      <c r="DTU138" s="409"/>
      <c r="DTV138" s="409"/>
      <c r="DTW138" s="409"/>
      <c r="DTX138" s="409"/>
      <c r="DTY138" s="409"/>
      <c r="DTZ138" s="409"/>
      <c r="DUA138" s="409"/>
      <c r="DUB138" s="409"/>
      <c r="DUC138" s="409"/>
      <c r="DUD138" s="409"/>
      <c r="DUE138" s="409"/>
      <c r="DUF138" s="409"/>
      <c r="DUG138" s="409"/>
      <c r="DUH138" s="409"/>
      <c r="DUI138" s="409"/>
      <c r="DUJ138" s="409"/>
      <c r="DUK138" s="409"/>
      <c r="DUL138" s="409"/>
      <c r="DUM138" s="409"/>
      <c r="DUN138" s="409"/>
      <c r="DUO138" s="409"/>
      <c r="DUP138" s="409"/>
      <c r="DUQ138" s="409"/>
      <c r="DUR138" s="409"/>
      <c r="DUS138" s="409"/>
      <c r="DUT138" s="409"/>
      <c r="DUU138" s="409"/>
      <c r="DUV138" s="409"/>
      <c r="DUW138" s="409"/>
      <c r="DUX138" s="409"/>
      <c r="DUY138" s="409"/>
      <c r="DUZ138" s="409"/>
      <c r="DVA138" s="409"/>
      <c r="DVB138" s="409"/>
      <c r="DVC138" s="409"/>
      <c r="DVD138" s="409"/>
      <c r="DVE138" s="409"/>
      <c r="DVF138" s="409"/>
      <c r="DVG138" s="409"/>
      <c r="DVH138" s="409"/>
      <c r="DVI138" s="409"/>
      <c r="DVJ138" s="409"/>
      <c r="DVK138" s="409"/>
      <c r="DVL138" s="409"/>
      <c r="DVM138" s="409"/>
      <c r="DVN138" s="409"/>
      <c r="DVO138" s="409"/>
      <c r="DVP138" s="409"/>
      <c r="DVQ138" s="409"/>
      <c r="DVR138" s="409"/>
      <c r="DVS138" s="409"/>
      <c r="DVT138" s="409"/>
      <c r="DVU138" s="409"/>
      <c r="DVV138" s="409"/>
      <c r="DVW138" s="409"/>
      <c r="DVX138" s="409"/>
      <c r="DVY138" s="409"/>
      <c r="DVZ138" s="409"/>
      <c r="DWA138" s="409"/>
      <c r="DWB138" s="409"/>
      <c r="DWC138" s="409"/>
      <c r="DWD138" s="409"/>
      <c r="DWE138" s="409"/>
      <c r="DWF138" s="409"/>
      <c r="DWG138" s="409"/>
      <c r="DWH138" s="409"/>
      <c r="DWI138" s="409"/>
      <c r="DWJ138" s="409"/>
      <c r="DWK138" s="409"/>
      <c r="DWL138" s="409"/>
      <c r="DWM138" s="409"/>
      <c r="DWN138" s="409"/>
      <c r="DWO138" s="409"/>
      <c r="DWP138" s="409"/>
      <c r="DWQ138" s="409"/>
      <c r="DWR138" s="409"/>
      <c r="DWS138" s="409"/>
      <c r="DWT138" s="409"/>
      <c r="DWU138" s="409"/>
      <c r="DWV138" s="409"/>
      <c r="DWW138" s="409"/>
      <c r="DWX138" s="409"/>
      <c r="DWY138" s="409"/>
      <c r="DWZ138" s="409"/>
      <c r="DXA138" s="409"/>
      <c r="DXB138" s="409"/>
      <c r="DXC138" s="409"/>
      <c r="DXD138" s="409"/>
      <c r="DXE138" s="409"/>
      <c r="DXF138" s="409"/>
      <c r="DXG138" s="409"/>
      <c r="DXH138" s="409"/>
      <c r="DXI138" s="409"/>
      <c r="DXJ138" s="409"/>
      <c r="DXK138" s="409"/>
      <c r="DXL138" s="409"/>
      <c r="DXM138" s="409"/>
      <c r="DXN138" s="409"/>
      <c r="DXO138" s="409"/>
      <c r="DXP138" s="409"/>
      <c r="DXQ138" s="409"/>
      <c r="DXR138" s="409"/>
      <c r="DXS138" s="409"/>
      <c r="DXT138" s="409"/>
      <c r="DXU138" s="409"/>
      <c r="DXV138" s="409"/>
      <c r="DXW138" s="409"/>
      <c r="DXX138" s="409"/>
      <c r="DXY138" s="409"/>
      <c r="DXZ138" s="409"/>
      <c r="DYA138" s="409"/>
      <c r="DYB138" s="409"/>
      <c r="DYC138" s="409"/>
      <c r="DYD138" s="409"/>
      <c r="DYE138" s="409"/>
      <c r="DYF138" s="409"/>
      <c r="DYG138" s="409"/>
      <c r="DYH138" s="409"/>
      <c r="DYI138" s="409"/>
      <c r="DYJ138" s="409"/>
      <c r="DYK138" s="409"/>
      <c r="DYL138" s="409"/>
      <c r="DYM138" s="409"/>
      <c r="DYN138" s="409"/>
      <c r="DYO138" s="409"/>
      <c r="DYP138" s="409"/>
      <c r="DYQ138" s="409"/>
      <c r="DYR138" s="409"/>
      <c r="DYS138" s="409"/>
      <c r="DYT138" s="409"/>
      <c r="DYU138" s="409"/>
      <c r="DYV138" s="409"/>
      <c r="DYW138" s="409"/>
      <c r="DYX138" s="409"/>
      <c r="DYY138" s="409"/>
      <c r="DYZ138" s="409"/>
      <c r="DZA138" s="409"/>
      <c r="DZB138" s="409"/>
      <c r="DZC138" s="409"/>
      <c r="DZD138" s="409"/>
      <c r="DZE138" s="409"/>
      <c r="DZF138" s="409"/>
      <c r="DZG138" s="409"/>
      <c r="DZH138" s="409"/>
      <c r="DZI138" s="409"/>
      <c r="DZJ138" s="409"/>
      <c r="DZK138" s="409"/>
      <c r="DZL138" s="409"/>
      <c r="DZM138" s="409"/>
      <c r="DZN138" s="409"/>
      <c r="DZO138" s="409"/>
      <c r="DZP138" s="409"/>
      <c r="DZQ138" s="409"/>
      <c r="DZR138" s="409"/>
      <c r="DZS138" s="409"/>
      <c r="DZT138" s="409"/>
      <c r="DZU138" s="409"/>
      <c r="DZV138" s="409"/>
      <c r="DZW138" s="409"/>
      <c r="DZX138" s="409"/>
      <c r="DZY138" s="409"/>
      <c r="DZZ138" s="409"/>
      <c r="EAA138" s="409"/>
      <c r="EAB138" s="409"/>
      <c r="EAC138" s="409"/>
      <c r="EAD138" s="409"/>
      <c r="EAE138" s="409"/>
      <c r="EAF138" s="409"/>
      <c r="EAG138" s="409"/>
      <c r="EAH138" s="409"/>
      <c r="EAI138" s="409"/>
      <c r="EAJ138" s="409"/>
      <c r="EAK138" s="409"/>
      <c r="EAL138" s="409"/>
      <c r="EAM138" s="409"/>
      <c r="EAN138" s="409"/>
      <c r="EAO138" s="409"/>
      <c r="EAP138" s="409"/>
      <c r="EAQ138" s="409"/>
      <c r="EAR138" s="409"/>
      <c r="EAS138" s="409"/>
      <c r="EAT138" s="409"/>
      <c r="EAU138" s="409"/>
      <c r="EAV138" s="409"/>
      <c r="EAW138" s="409"/>
      <c r="EAX138" s="409"/>
      <c r="EAY138" s="409"/>
      <c r="EAZ138" s="409"/>
      <c r="EBA138" s="409"/>
      <c r="EBB138" s="409"/>
      <c r="EBC138" s="409"/>
      <c r="EBD138" s="409"/>
      <c r="EBE138" s="409"/>
      <c r="EBF138" s="409"/>
      <c r="EBG138" s="409"/>
      <c r="EBH138" s="409"/>
      <c r="EBI138" s="409"/>
      <c r="EBJ138" s="409"/>
      <c r="EBK138" s="409"/>
      <c r="EBL138" s="409"/>
      <c r="EBM138" s="409"/>
      <c r="EBN138" s="409"/>
      <c r="EBO138" s="409"/>
      <c r="EBP138" s="409"/>
      <c r="EBQ138" s="409"/>
      <c r="EBR138" s="409"/>
      <c r="EBS138" s="409"/>
      <c r="EBT138" s="409"/>
      <c r="EBU138" s="409"/>
      <c r="EBV138" s="409"/>
      <c r="EBW138" s="409"/>
      <c r="EBX138" s="409"/>
      <c r="EBY138" s="409"/>
      <c r="EBZ138" s="409"/>
      <c r="ECA138" s="409"/>
      <c r="ECB138" s="409"/>
      <c r="ECC138" s="409"/>
      <c r="ECD138" s="409"/>
      <c r="ECE138" s="409"/>
      <c r="ECF138" s="409"/>
      <c r="ECG138" s="409"/>
      <c r="ECH138" s="409"/>
      <c r="ECI138" s="409"/>
      <c r="ECJ138" s="409"/>
      <c r="ECK138" s="409"/>
      <c r="ECL138" s="409"/>
      <c r="ECM138" s="409"/>
      <c r="ECN138" s="409"/>
      <c r="ECO138" s="409"/>
      <c r="ECP138" s="409"/>
      <c r="ECQ138" s="409"/>
      <c r="ECR138" s="409"/>
      <c r="ECS138" s="409"/>
      <c r="ECT138" s="409"/>
      <c r="ECU138" s="409"/>
      <c r="ECV138" s="409"/>
      <c r="ECW138" s="409"/>
      <c r="ECX138" s="409"/>
      <c r="ECY138" s="409"/>
      <c r="ECZ138" s="409"/>
      <c r="EDA138" s="409"/>
      <c r="EDB138" s="409"/>
      <c r="EDC138" s="409"/>
      <c r="EDD138" s="409"/>
      <c r="EDE138" s="409"/>
      <c r="EDF138" s="409"/>
      <c r="EDG138" s="409"/>
      <c r="EDH138" s="409"/>
      <c r="EDI138" s="409"/>
      <c r="EDJ138" s="409"/>
      <c r="EDK138" s="409"/>
      <c r="EDL138" s="409"/>
      <c r="EDM138" s="409"/>
      <c r="EDN138" s="409"/>
      <c r="EDO138" s="409"/>
      <c r="EDP138" s="409"/>
      <c r="EDQ138" s="409"/>
      <c r="EDR138" s="409"/>
      <c r="EDS138" s="409"/>
      <c r="EDT138" s="409"/>
      <c r="EDU138" s="409"/>
      <c r="EDV138" s="409"/>
      <c r="EDW138" s="409"/>
      <c r="EDX138" s="409"/>
      <c r="EDY138" s="409"/>
      <c r="EDZ138" s="409"/>
      <c r="EEA138" s="409"/>
      <c r="EEB138" s="409"/>
      <c r="EEC138" s="409"/>
      <c r="EED138" s="409"/>
      <c r="EEE138" s="409"/>
      <c r="EEF138" s="409"/>
      <c r="EEG138" s="409"/>
      <c r="EEH138" s="409"/>
      <c r="EEI138" s="409"/>
      <c r="EEJ138" s="409"/>
      <c r="EEK138" s="409"/>
      <c r="EEL138" s="409"/>
      <c r="EEM138" s="409"/>
      <c r="EEN138" s="409"/>
      <c r="EEO138" s="409"/>
      <c r="EEP138" s="409"/>
      <c r="EEQ138" s="409"/>
      <c r="EER138" s="409"/>
      <c r="EES138" s="409"/>
      <c r="EET138" s="409"/>
      <c r="EEU138" s="409"/>
      <c r="EEV138" s="409"/>
      <c r="EEW138" s="409"/>
      <c r="EEX138" s="409"/>
      <c r="EEY138" s="409"/>
      <c r="EEZ138" s="409"/>
      <c r="EFA138" s="409"/>
      <c r="EFB138" s="409"/>
      <c r="EFC138" s="409"/>
      <c r="EFD138" s="409"/>
      <c r="EFE138" s="409"/>
      <c r="EFF138" s="409"/>
      <c r="EFG138" s="409"/>
      <c r="EFH138" s="409"/>
      <c r="EFI138" s="409"/>
      <c r="EFJ138" s="409"/>
      <c r="EFK138" s="409"/>
      <c r="EFL138" s="409"/>
      <c r="EFM138" s="409"/>
      <c r="EFN138" s="409"/>
      <c r="EFO138" s="409"/>
      <c r="EFP138" s="409"/>
      <c r="EFQ138" s="409"/>
      <c r="EFR138" s="409"/>
      <c r="EFS138" s="409"/>
      <c r="EFT138" s="409"/>
      <c r="EFU138" s="409"/>
      <c r="EFV138" s="409"/>
      <c r="EFW138" s="409"/>
      <c r="EFX138" s="409"/>
      <c r="EFY138" s="409"/>
      <c r="EFZ138" s="409"/>
      <c r="EGA138" s="409"/>
      <c r="EGB138" s="409"/>
      <c r="EGC138" s="409"/>
      <c r="EGD138" s="409"/>
      <c r="EGE138" s="409"/>
      <c r="EGF138" s="409"/>
      <c r="EGG138" s="409"/>
      <c r="EGH138" s="409"/>
      <c r="EGI138" s="409"/>
      <c r="EGJ138" s="409"/>
      <c r="EGK138" s="409"/>
      <c r="EGL138" s="409"/>
      <c r="EGM138" s="409"/>
      <c r="EGN138" s="409"/>
      <c r="EGO138" s="409"/>
      <c r="EGP138" s="409"/>
      <c r="EGQ138" s="409"/>
      <c r="EGR138" s="409"/>
      <c r="EGS138" s="409"/>
      <c r="EGT138" s="409"/>
      <c r="EGU138" s="409"/>
      <c r="EGV138" s="409"/>
      <c r="EGW138" s="409"/>
      <c r="EGX138" s="409"/>
      <c r="EGY138" s="409"/>
      <c r="EGZ138" s="409"/>
      <c r="EHA138" s="409"/>
      <c r="EHB138" s="409"/>
      <c r="EHC138" s="409"/>
      <c r="EHD138" s="409"/>
      <c r="EHE138" s="409"/>
      <c r="EHF138" s="409"/>
      <c r="EHG138" s="409"/>
      <c r="EHH138" s="409"/>
      <c r="EHI138" s="409"/>
      <c r="EHJ138" s="409"/>
      <c r="EHK138" s="409"/>
      <c r="EHL138" s="409"/>
      <c r="EHM138" s="409"/>
      <c r="EHN138" s="409"/>
      <c r="EHO138" s="409"/>
      <c r="EHP138" s="409"/>
      <c r="EHQ138" s="409"/>
      <c r="EHR138" s="409"/>
      <c r="EHS138" s="409"/>
      <c r="EHT138" s="409"/>
      <c r="EHU138" s="409"/>
      <c r="EHV138" s="409"/>
      <c r="EHW138" s="409"/>
      <c r="EHX138" s="409"/>
      <c r="EHY138" s="409"/>
      <c r="EHZ138" s="409"/>
      <c r="EIA138" s="409"/>
      <c r="EIB138" s="409"/>
      <c r="EIC138" s="409"/>
      <c r="EID138" s="409"/>
      <c r="EIE138" s="409"/>
      <c r="EIF138" s="409"/>
      <c r="EIG138" s="409"/>
      <c r="EIH138" s="409"/>
      <c r="EII138" s="409"/>
      <c r="EIJ138" s="409"/>
      <c r="EIK138" s="409"/>
      <c r="EIL138" s="409"/>
      <c r="EIM138" s="409"/>
      <c r="EIN138" s="409"/>
      <c r="EIO138" s="409"/>
      <c r="EIP138" s="409"/>
      <c r="EIQ138" s="409"/>
      <c r="EIR138" s="409"/>
      <c r="EIS138" s="409"/>
      <c r="EIT138" s="409"/>
      <c r="EIU138" s="409"/>
      <c r="EIV138" s="409"/>
      <c r="EIW138" s="409"/>
      <c r="EIX138" s="409"/>
      <c r="EIY138" s="409"/>
      <c r="EIZ138" s="409"/>
      <c r="EJA138" s="409"/>
      <c r="EJB138" s="409"/>
      <c r="EJC138" s="409"/>
      <c r="EJD138" s="409"/>
      <c r="EJE138" s="409"/>
      <c r="EJF138" s="409"/>
      <c r="EJG138" s="409"/>
      <c r="EJH138" s="409"/>
      <c r="EJI138" s="409"/>
      <c r="EJJ138" s="409"/>
      <c r="EJK138" s="409"/>
      <c r="EJL138" s="409"/>
      <c r="EJM138" s="409"/>
      <c r="EJN138" s="409"/>
      <c r="EJO138" s="409"/>
      <c r="EJP138" s="409"/>
      <c r="EJQ138" s="409"/>
      <c r="EJR138" s="409"/>
      <c r="EJS138" s="409"/>
      <c r="EJT138" s="409"/>
      <c r="EJU138" s="409"/>
      <c r="EJV138" s="409"/>
      <c r="EJW138" s="409"/>
      <c r="EJX138" s="409"/>
      <c r="EJY138" s="409"/>
      <c r="EJZ138" s="409"/>
      <c r="EKA138" s="409"/>
      <c r="EKB138" s="409"/>
      <c r="EKC138" s="409"/>
      <c r="EKD138" s="409"/>
      <c r="EKE138" s="409"/>
      <c r="EKF138" s="409"/>
      <c r="EKG138" s="409"/>
      <c r="EKH138" s="409"/>
      <c r="EKI138" s="409"/>
      <c r="EKJ138" s="409"/>
      <c r="EKK138" s="409"/>
      <c r="EKL138" s="409"/>
      <c r="EKM138" s="409"/>
      <c r="EKN138" s="409"/>
      <c r="EKO138" s="409"/>
      <c r="EKP138" s="409"/>
      <c r="EKQ138" s="409"/>
      <c r="EKR138" s="409"/>
      <c r="EKS138" s="409"/>
      <c r="EKT138" s="409"/>
      <c r="EKU138" s="409"/>
      <c r="EKV138" s="409"/>
      <c r="EKW138" s="409"/>
      <c r="EKX138" s="409"/>
      <c r="EKY138" s="409"/>
      <c r="EKZ138" s="409"/>
      <c r="ELA138" s="409"/>
      <c r="ELB138" s="409"/>
      <c r="ELC138" s="409"/>
      <c r="ELD138" s="409"/>
      <c r="ELE138" s="409"/>
      <c r="ELF138" s="409"/>
      <c r="ELG138" s="409"/>
      <c r="ELH138" s="409"/>
      <c r="ELI138" s="409"/>
      <c r="ELJ138" s="409"/>
      <c r="ELK138" s="409"/>
      <c r="ELL138" s="409"/>
      <c r="ELM138" s="409"/>
      <c r="ELN138" s="409"/>
      <c r="ELO138" s="409"/>
      <c r="ELP138" s="409"/>
      <c r="ELQ138" s="409"/>
      <c r="ELR138" s="409"/>
      <c r="ELS138" s="409"/>
      <c r="ELT138" s="409"/>
      <c r="ELU138" s="409"/>
      <c r="ELV138" s="409"/>
      <c r="ELW138" s="409"/>
      <c r="ELX138" s="409"/>
      <c r="ELY138" s="409"/>
      <c r="ELZ138" s="409"/>
      <c r="EMA138" s="409"/>
      <c r="EMB138" s="409"/>
      <c r="EMC138" s="409"/>
      <c r="EMD138" s="409"/>
      <c r="EME138" s="409"/>
      <c r="EMF138" s="409"/>
      <c r="EMG138" s="409"/>
      <c r="EMH138" s="409"/>
      <c r="EMI138" s="409"/>
      <c r="EMJ138" s="409"/>
      <c r="EMK138" s="409"/>
      <c r="EML138" s="409"/>
      <c r="EMM138" s="409"/>
      <c r="EMN138" s="409"/>
      <c r="EMO138" s="409"/>
      <c r="EMP138" s="409"/>
      <c r="EMQ138" s="409"/>
      <c r="EMR138" s="409"/>
      <c r="EMS138" s="409"/>
      <c r="EMT138" s="409"/>
      <c r="EMU138" s="409"/>
      <c r="EMV138" s="409"/>
      <c r="EMW138" s="409"/>
      <c r="EMX138" s="409"/>
      <c r="EMY138" s="409"/>
      <c r="EMZ138" s="409"/>
      <c r="ENA138" s="409"/>
      <c r="ENB138" s="409"/>
      <c r="ENC138" s="409"/>
      <c r="END138" s="409"/>
      <c r="ENE138" s="409"/>
      <c r="ENF138" s="409"/>
      <c r="ENG138" s="409"/>
      <c r="ENH138" s="409"/>
      <c r="ENI138" s="409"/>
      <c r="ENJ138" s="409"/>
      <c r="ENK138" s="409"/>
      <c r="ENL138" s="409"/>
      <c r="ENM138" s="409"/>
      <c r="ENN138" s="409"/>
      <c r="ENO138" s="409"/>
      <c r="ENP138" s="409"/>
      <c r="ENQ138" s="409"/>
      <c r="ENR138" s="409"/>
      <c r="ENS138" s="409"/>
      <c r="ENT138" s="409"/>
      <c r="ENU138" s="409"/>
      <c r="ENV138" s="409"/>
      <c r="ENW138" s="409"/>
      <c r="ENX138" s="409"/>
      <c r="ENY138" s="409"/>
      <c r="ENZ138" s="409"/>
      <c r="EOA138" s="409"/>
      <c r="EOB138" s="409"/>
      <c r="EOC138" s="409"/>
      <c r="EOD138" s="409"/>
      <c r="EOE138" s="409"/>
      <c r="EOF138" s="409"/>
      <c r="EOG138" s="409"/>
      <c r="EOH138" s="409"/>
      <c r="EOI138" s="409"/>
      <c r="EOJ138" s="409"/>
      <c r="EOK138" s="409"/>
      <c r="EOL138" s="409"/>
      <c r="EOM138" s="409"/>
      <c r="EON138" s="409"/>
      <c r="EOO138" s="409"/>
      <c r="EOP138" s="409"/>
      <c r="EOQ138" s="409"/>
      <c r="EOR138" s="409"/>
      <c r="EOS138" s="409"/>
      <c r="EOT138" s="409"/>
      <c r="EOU138" s="409"/>
      <c r="EOV138" s="409"/>
      <c r="EOW138" s="409"/>
      <c r="EOX138" s="409"/>
      <c r="EOY138" s="409"/>
      <c r="EOZ138" s="409"/>
      <c r="EPA138" s="409"/>
      <c r="EPB138" s="409"/>
      <c r="EPC138" s="409"/>
      <c r="EPD138" s="409"/>
      <c r="EPE138" s="409"/>
      <c r="EPF138" s="409"/>
      <c r="EPG138" s="409"/>
      <c r="EPH138" s="409"/>
      <c r="EPI138" s="409"/>
      <c r="EPJ138" s="409"/>
      <c r="EPK138" s="409"/>
      <c r="EPL138" s="409"/>
      <c r="EPM138" s="409"/>
      <c r="EPN138" s="409"/>
      <c r="EPO138" s="409"/>
      <c r="EPP138" s="409"/>
      <c r="EPQ138" s="409"/>
      <c r="EPR138" s="409"/>
      <c r="EPS138" s="409"/>
      <c r="EPT138" s="409"/>
      <c r="EPU138" s="409"/>
      <c r="EPV138" s="409"/>
      <c r="EPW138" s="409"/>
      <c r="EPX138" s="409"/>
      <c r="EPY138" s="409"/>
      <c r="EPZ138" s="409"/>
      <c r="EQA138" s="409"/>
      <c r="EQB138" s="409"/>
      <c r="EQC138" s="409"/>
      <c r="EQD138" s="409"/>
      <c r="EQE138" s="409"/>
      <c r="EQF138" s="409"/>
      <c r="EQG138" s="409"/>
      <c r="EQH138" s="409"/>
      <c r="EQI138" s="409"/>
      <c r="EQJ138" s="409"/>
      <c r="EQK138" s="409"/>
      <c r="EQL138" s="409"/>
      <c r="EQM138" s="409"/>
      <c r="EQN138" s="409"/>
      <c r="EQO138" s="409"/>
      <c r="EQP138" s="409"/>
      <c r="EQQ138" s="409"/>
      <c r="EQR138" s="409"/>
      <c r="EQS138" s="409"/>
      <c r="EQT138" s="409"/>
      <c r="EQU138" s="409"/>
      <c r="EQV138" s="409"/>
      <c r="EQW138" s="409"/>
      <c r="EQX138" s="409"/>
      <c r="EQY138" s="409"/>
      <c r="EQZ138" s="409"/>
      <c r="ERA138" s="409"/>
      <c r="ERB138" s="409"/>
      <c r="ERC138" s="409"/>
      <c r="ERD138" s="409"/>
      <c r="ERE138" s="409"/>
      <c r="ERF138" s="409"/>
      <c r="ERG138" s="409"/>
      <c r="ERH138" s="409"/>
      <c r="ERI138" s="409"/>
      <c r="ERJ138" s="409"/>
      <c r="ERK138" s="409"/>
      <c r="ERL138" s="409"/>
      <c r="ERM138" s="409"/>
      <c r="ERN138" s="409"/>
      <c r="ERO138" s="409"/>
      <c r="ERP138" s="409"/>
      <c r="ERQ138" s="409"/>
      <c r="ERR138" s="409"/>
      <c r="ERS138" s="409"/>
      <c r="ERT138" s="409"/>
      <c r="ERU138" s="409"/>
      <c r="ERV138" s="409"/>
      <c r="ERW138" s="409"/>
      <c r="ERX138" s="409"/>
      <c r="ERY138" s="409"/>
      <c r="ERZ138" s="409"/>
      <c r="ESA138" s="409"/>
      <c r="ESB138" s="409"/>
      <c r="ESC138" s="409"/>
      <c r="ESD138" s="409"/>
      <c r="ESE138" s="409"/>
      <c r="ESF138" s="409"/>
      <c r="ESG138" s="409"/>
      <c r="ESH138" s="409"/>
      <c r="ESI138" s="409"/>
      <c r="ESJ138" s="409"/>
      <c r="ESK138" s="409"/>
      <c r="ESL138" s="409"/>
      <c r="ESM138" s="409"/>
      <c r="ESN138" s="409"/>
      <c r="ESO138" s="409"/>
      <c r="ESP138" s="409"/>
      <c r="ESQ138" s="409"/>
      <c r="ESR138" s="409"/>
      <c r="ESS138" s="409"/>
      <c r="EST138" s="409"/>
      <c r="ESU138" s="409"/>
      <c r="ESV138" s="409"/>
      <c r="ESW138" s="409"/>
      <c r="ESX138" s="409"/>
      <c r="ESY138" s="409"/>
      <c r="ESZ138" s="409"/>
      <c r="ETA138" s="409"/>
      <c r="ETB138" s="409"/>
      <c r="ETC138" s="409"/>
      <c r="ETD138" s="409"/>
      <c r="ETE138" s="409"/>
      <c r="ETF138" s="409"/>
      <c r="ETG138" s="409"/>
      <c r="ETH138" s="409"/>
      <c r="ETI138" s="409"/>
      <c r="ETJ138" s="409"/>
      <c r="ETK138" s="409"/>
      <c r="ETL138" s="409"/>
      <c r="ETM138" s="409"/>
      <c r="ETN138" s="409"/>
      <c r="ETO138" s="409"/>
      <c r="ETP138" s="409"/>
      <c r="ETQ138" s="409"/>
      <c r="ETR138" s="409"/>
      <c r="ETS138" s="409"/>
      <c r="ETT138" s="409"/>
      <c r="ETU138" s="409"/>
      <c r="ETV138" s="409"/>
      <c r="ETW138" s="409"/>
      <c r="ETX138" s="409"/>
      <c r="ETY138" s="409"/>
      <c r="ETZ138" s="409"/>
      <c r="EUA138" s="409"/>
      <c r="EUB138" s="409"/>
      <c r="EUC138" s="409"/>
      <c r="EUD138" s="409"/>
      <c r="EUE138" s="409"/>
      <c r="EUF138" s="409"/>
      <c r="EUG138" s="409"/>
      <c r="EUH138" s="409"/>
      <c r="EUI138" s="409"/>
      <c r="EUJ138" s="409"/>
      <c r="EUK138" s="409"/>
      <c r="EUL138" s="409"/>
      <c r="EUM138" s="409"/>
      <c r="EUN138" s="409"/>
      <c r="EUO138" s="409"/>
      <c r="EUP138" s="409"/>
      <c r="EUQ138" s="409"/>
      <c r="EUR138" s="409"/>
      <c r="EUS138" s="409"/>
      <c r="EUT138" s="409"/>
      <c r="EUU138" s="409"/>
      <c r="EUV138" s="409"/>
      <c r="EUW138" s="409"/>
      <c r="EUX138" s="409"/>
      <c r="EUY138" s="409"/>
      <c r="EUZ138" s="409"/>
      <c r="EVA138" s="409"/>
      <c r="EVB138" s="409"/>
      <c r="EVC138" s="409"/>
      <c r="EVD138" s="409"/>
      <c r="EVE138" s="409"/>
      <c r="EVF138" s="409"/>
      <c r="EVG138" s="409"/>
      <c r="EVH138" s="409"/>
      <c r="EVI138" s="409"/>
      <c r="EVJ138" s="409"/>
      <c r="EVK138" s="409"/>
      <c r="EVL138" s="409"/>
      <c r="EVM138" s="409"/>
      <c r="EVN138" s="409"/>
      <c r="EVO138" s="409"/>
      <c r="EVP138" s="409"/>
      <c r="EVQ138" s="409"/>
      <c r="EVR138" s="409"/>
      <c r="EVS138" s="409"/>
      <c r="EVT138" s="409"/>
      <c r="EVU138" s="409"/>
      <c r="EVV138" s="409"/>
      <c r="EVW138" s="409"/>
      <c r="EVX138" s="409"/>
      <c r="EVY138" s="409"/>
      <c r="EVZ138" s="409"/>
      <c r="EWA138" s="409"/>
      <c r="EWB138" s="409"/>
      <c r="EWC138" s="409"/>
      <c r="EWD138" s="409"/>
      <c r="EWE138" s="409"/>
      <c r="EWF138" s="409"/>
      <c r="EWG138" s="409"/>
      <c r="EWH138" s="409"/>
      <c r="EWI138" s="409"/>
      <c r="EWJ138" s="409"/>
      <c r="EWK138" s="409"/>
      <c r="EWL138" s="409"/>
      <c r="EWM138" s="409"/>
      <c r="EWN138" s="409"/>
      <c r="EWO138" s="409"/>
      <c r="EWP138" s="409"/>
      <c r="EWQ138" s="409"/>
      <c r="EWR138" s="409"/>
      <c r="EWS138" s="409"/>
      <c r="EWT138" s="409"/>
      <c r="EWU138" s="409"/>
      <c r="EWV138" s="409"/>
      <c r="EWW138" s="409"/>
      <c r="EWX138" s="409"/>
      <c r="EWY138" s="409"/>
      <c r="EWZ138" s="409"/>
      <c r="EXA138" s="409"/>
      <c r="EXB138" s="409"/>
      <c r="EXC138" s="409"/>
      <c r="EXD138" s="409"/>
      <c r="EXE138" s="409"/>
      <c r="EXF138" s="409"/>
      <c r="EXG138" s="409"/>
      <c r="EXH138" s="409"/>
      <c r="EXI138" s="409"/>
      <c r="EXJ138" s="409"/>
      <c r="EXK138" s="409"/>
      <c r="EXL138" s="409"/>
      <c r="EXM138" s="409"/>
      <c r="EXN138" s="409"/>
      <c r="EXO138" s="409"/>
      <c r="EXP138" s="409"/>
      <c r="EXQ138" s="409"/>
      <c r="EXR138" s="409"/>
      <c r="EXS138" s="409"/>
      <c r="EXT138" s="409"/>
      <c r="EXU138" s="409"/>
      <c r="EXV138" s="409"/>
      <c r="EXW138" s="409"/>
      <c r="EXX138" s="409"/>
      <c r="EXY138" s="409"/>
      <c r="EXZ138" s="409"/>
      <c r="EYA138" s="409"/>
      <c r="EYB138" s="409"/>
      <c r="EYC138" s="409"/>
      <c r="EYD138" s="409"/>
      <c r="EYE138" s="409"/>
      <c r="EYF138" s="409"/>
      <c r="EYG138" s="409"/>
      <c r="EYH138" s="409"/>
      <c r="EYI138" s="409"/>
      <c r="EYJ138" s="409"/>
      <c r="EYK138" s="409"/>
      <c r="EYL138" s="409"/>
      <c r="EYM138" s="409"/>
      <c r="EYN138" s="409"/>
      <c r="EYO138" s="409"/>
      <c r="EYP138" s="409"/>
      <c r="EYQ138" s="409"/>
      <c r="EYR138" s="409"/>
      <c r="EYS138" s="409"/>
      <c r="EYT138" s="409"/>
      <c r="EYU138" s="409"/>
      <c r="EYV138" s="409"/>
      <c r="EYW138" s="409"/>
      <c r="EYX138" s="409"/>
      <c r="EYY138" s="409"/>
      <c r="EYZ138" s="409"/>
      <c r="EZA138" s="409"/>
      <c r="EZB138" s="409"/>
      <c r="EZC138" s="409"/>
      <c r="EZD138" s="409"/>
      <c r="EZE138" s="409"/>
      <c r="EZF138" s="409"/>
      <c r="EZG138" s="409"/>
      <c r="EZH138" s="409"/>
      <c r="EZI138" s="409"/>
      <c r="EZJ138" s="409"/>
      <c r="EZK138" s="409"/>
      <c r="EZL138" s="409"/>
      <c r="EZM138" s="409"/>
      <c r="EZN138" s="409"/>
      <c r="EZO138" s="409"/>
      <c r="EZP138" s="409"/>
      <c r="EZQ138" s="409"/>
      <c r="EZR138" s="409"/>
      <c r="EZS138" s="409"/>
      <c r="EZT138" s="409"/>
      <c r="EZU138" s="409"/>
      <c r="EZV138" s="409"/>
      <c r="EZW138" s="409"/>
      <c r="EZX138" s="409"/>
      <c r="EZY138" s="409"/>
      <c r="EZZ138" s="409"/>
      <c r="FAA138" s="409"/>
      <c r="FAB138" s="409"/>
      <c r="FAC138" s="409"/>
      <c r="FAD138" s="409"/>
      <c r="FAE138" s="409"/>
      <c r="FAF138" s="409"/>
      <c r="FAG138" s="409"/>
      <c r="FAH138" s="409"/>
      <c r="FAI138" s="409"/>
      <c r="FAJ138" s="409"/>
      <c r="FAK138" s="409"/>
      <c r="FAL138" s="409"/>
      <c r="FAM138" s="409"/>
      <c r="FAN138" s="409"/>
      <c r="FAO138" s="409"/>
      <c r="FAP138" s="409"/>
      <c r="FAQ138" s="409"/>
      <c r="FAR138" s="409"/>
      <c r="FAS138" s="409"/>
      <c r="FAT138" s="409"/>
      <c r="FAU138" s="409"/>
      <c r="FAV138" s="409"/>
      <c r="FAW138" s="409"/>
      <c r="FAX138" s="409"/>
      <c r="FAY138" s="409"/>
      <c r="FAZ138" s="409"/>
      <c r="FBA138" s="409"/>
      <c r="FBB138" s="409"/>
      <c r="FBC138" s="409"/>
      <c r="FBD138" s="409"/>
      <c r="FBE138" s="409"/>
      <c r="FBF138" s="409"/>
      <c r="FBG138" s="409"/>
      <c r="FBH138" s="409"/>
      <c r="FBI138" s="409"/>
      <c r="FBJ138" s="409"/>
      <c r="FBK138" s="409"/>
      <c r="FBL138" s="409"/>
      <c r="FBM138" s="409"/>
      <c r="FBN138" s="409"/>
      <c r="FBO138" s="409"/>
      <c r="FBP138" s="409"/>
      <c r="FBQ138" s="409"/>
      <c r="FBR138" s="409"/>
      <c r="FBS138" s="409"/>
      <c r="FBT138" s="409"/>
      <c r="FBU138" s="409"/>
      <c r="FBV138" s="409"/>
      <c r="FBW138" s="409"/>
      <c r="FBX138" s="409"/>
      <c r="FBY138" s="409"/>
      <c r="FBZ138" s="409"/>
      <c r="FCA138" s="409"/>
      <c r="FCB138" s="409"/>
      <c r="FCC138" s="409"/>
      <c r="FCD138" s="409"/>
      <c r="FCE138" s="409"/>
      <c r="FCF138" s="409"/>
      <c r="FCG138" s="409"/>
      <c r="FCH138" s="409"/>
      <c r="FCI138" s="409"/>
      <c r="FCJ138" s="409"/>
      <c r="FCK138" s="409"/>
      <c r="FCL138" s="409"/>
      <c r="FCM138" s="409"/>
      <c r="FCN138" s="409"/>
      <c r="FCO138" s="409"/>
      <c r="FCP138" s="409"/>
      <c r="FCQ138" s="409"/>
      <c r="FCR138" s="409"/>
      <c r="FCS138" s="409"/>
      <c r="FCT138" s="409"/>
      <c r="FCU138" s="409"/>
      <c r="FCV138" s="409"/>
      <c r="FCW138" s="409"/>
      <c r="FCX138" s="409"/>
      <c r="FCY138" s="409"/>
      <c r="FCZ138" s="409"/>
      <c r="FDA138" s="409"/>
      <c r="FDB138" s="409"/>
      <c r="FDC138" s="409"/>
      <c r="FDD138" s="409"/>
      <c r="FDE138" s="409"/>
      <c r="FDF138" s="409"/>
      <c r="FDG138" s="409"/>
      <c r="FDH138" s="409"/>
      <c r="FDI138" s="409"/>
      <c r="FDJ138" s="409"/>
      <c r="FDK138" s="409"/>
      <c r="FDL138" s="409"/>
      <c r="FDM138" s="409"/>
      <c r="FDN138" s="409"/>
      <c r="FDO138" s="409"/>
      <c r="FDP138" s="409"/>
      <c r="FDQ138" s="409"/>
      <c r="FDR138" s="409"/>
      <c r="FDS138" s="409"/>
      <c r="FDT138" s="409"/>
      <c r="FDU138" s="409"/>
      <c r="FDV138" s="409"/>
      <c r="FDW138" s="409"/>
      <c r="FDX138" s="409"/>
      <c r="FDY138" s="409"/>
      <c r="FDZ138" s="409"/>
      <c r="FEA138" s="409"/>
      <c r="FEB138" s="409"/>
      <c r="FEC138" s="409"/>
      <c r="FED138" s="409"/>
      <c r="FEE138" s="409"/>
      <c r="FEF138" s="409"/>
      <c r="FEG138" s="409"/>
      <c r="FEH138" s="409"/>
      <c r="FEI138" s="409"/>
      <c r="FEJ138" s="409"/>
      <c r="FEK138" s="409"/>
      <c r="FEL138" s="409"/>
      <c r="FEM138" s="409"/>
      <c r="FEN138" s="409"/>
      <c r="FEO138" s="409"/>
      <c r="FEP138" s="409"/>
      <c r="FEQ138" s="409"/>
      <c r="FER138" s="409"/>
      <c r="FES138" s="409"/>
      <c r="FET138" s="409"/>
      <c r="FEU138" s="409"/>
      <c r="FEV138" s="409"/>
      <c r="FEW138" s="409"/>
      <c r="FEX138" s="409"/>
      <c r="FEY138" s="409"/>
      <c r="FEZ138" s="409"/>
      <c r="FFA138" s="409"/>
      <c r="FFB138" s="409"/>
      <c r="FFC138" s="409"/>
      <c r="FFD138" s="409"/>
      <c r="FFE138" s="409"/>
      <c r="FFF138" s="409"/>
      <c r="FFG138" s="409"/>
      <c r="FFH138" s="409"/>
      <c r="FFI138" s="409"/>
      <c r="FFJ138" s="409"/>
      <c r="FFK138" s="409"/>
      <c r="FFL138" s="409"/>
      <c r="FFM138" s="409"/>
      <c r="FFN138" s="409"/>
      <c r="FFO138" s="409"/>
      <c r="FFP138" s="409"/>
      <c r="FFQ138" s="409"/>
      <c r="FFR138" s="409"/>
      <c r="FFS138" s="409"/>
      <c r="FFT138" s="409"/>
      <c r="FFU138" s="409"/>
      <c r="FFV138" s="409"/>
      <c r="FFW138" s="409"/>
      <c r="FFX138" s="409"/>
      <c r="FFY138" s="409"/>
      <c r="FFZ138" s="409"/>
      <c r="FGA138" s="409"/>
      <c r="FGB138" s="409"/>
      <c r="FGC138" s="409"/>
      <c r="FGD138" s="409"/>
      <c r="FGE138" s="409"/>
      <c r="FGF138" s="409"/>
      <c r="FGG138" s="409"/>
      <c r="FGH138" s="409"/>
      <c r="FGI138" s="409"/>
      <c r="FGJ138" s="409"/>
      <c r="FGK138" s="409"/>
      <c r="FGL138" s="409"/>
      <c r="FGM138" s="409"/>
      <c r="FGN138" s="409"/>
      <c r="FGO138" s="409"/>
      <c r="FGP138" s="409"/>
      <c r="FGQ138" s="409"/>
      <c r="FGR138" s="409"/>
      <c r="FGS138" s="409"/>
      <c r="FGT138" s="409"/>
      <c r="FGU138" s="409"/>
      <c r="FGV138" s="409"/>
      <c r="FGW138" s="409"/>
      <c r="FGX138" s="409"/>
      <c r="FGY138" s="409"/>
      <c r="FGZ138" s="409"/>
      <c r="FHA138" s="409"/>
      <c r="FHB138" s="409"/>
      <c r="FHC138" s="409"/>
      <c r="FHD138" s="409"/>
      <c r="FHE138" s="409"/>
      <c r="FHF138" s="409"/>
      <c r="FHG138" s="409"/>
      <c r="FHH138" s="409"/>
      <c r="FHI138" s="409"/>
      <c r="FHJ138" s="409"/>
      <c r="FHK138" s="409"/>
      <c r="FHL138" s="409"/>
      <c r="FHM138" s="409"/>
      <c r="FHN138" s="409"/>
      <c r="FHO138" s="409"/>
      <c r="FHP138" s="409"/>
      <c r="FHQ138" s="409"/>
      <c r="FHR138" s="409"/>
      <c r="FHS138" s="409"/>
      <c r="FHT138" s="409"/>
      <c r="FHU138" s="409"/>
      <c r="FHV138" s="409"/>
      <c r="FHW138" s="409"/>
      <c r="FHX138" s="409"/>
      <c r="FHY138" s="409"/>
      <c r="FHZ138" s="409"/>
      <c r="FIA138" s="409"/>
      <c r="FIB138" s="409"/>
      <c r="FIC138" s="409"/>
      <c r="FID138" s="409"/>
      <c r="FIE138" s="409"/>
      <c r="FIF138" s="409"/>
      <c r="FIG138" s="409"/>
      <c r="FIH138" s="409"/>
      <c r="FII138" s="409"/>
      <c r="FIJ138" s="409"/>
      <c r="FIK138" s="409"/>
      <c r="FIL138" s="409"/>
      <c r="FIM138" s="409"/>
      <c r="FIN138" s="409"/>
      <c r="FIO138" s="409"/>
      <c r="FIP138" s="409"/>
      <c r="FIQ138" s="409"/>
      <c r="FIR138" s="409"/>
      <c r="FIS138" s="409"/>
      <c r="FIT138" s="409"/>
      <c r="FIU138" s="409"/>
      <c r="FIV138" s="409"/>
      <c r="FIW138" s="409"/>
      <c r="FIX138" s="409"/>
      <c r="FIY138" s="409"/>
      <c r="FIZ138" s="409"/>
      <c r="FJA138" s="409"/>
      <c r="FJB138" s="409"/>
      <c r="FJC138" s="409"/>
      <c r="FJD138" s="409"/>
      <c r="FJE138" s="409"/>
      <c r="FJF138" s="409"/>
      <c r="FJG138" s="409"/>
      <c r="FJH138" s="409"/>
      <c r="FJI138" s="409"/>
      <c r="FJJ138" s="409"/>
      <c r="FJK138" s="409"/>
      <c r="FJL138" s="409"/>
      <c r="FJM138" s="409"/>
      <c r="FJN138" s="409"/>
      <c r="FJO138" s="409"/>
      <c r="FJP138" s="409"/>
      <c r="FJQ138" s="409"/>
      <c r="FJR138" s="409"/>
      <c r="FJS138" s="409"/>
      <c r="FJT138" s="409"/>
      <c r="FJU138" s="409"/>
      <c r="FJV138" s="409"/>
      <c r="FJW138" s="409"/>
      <c r="FJX138" s="409"/>
      <c r="FJY138" s="409"/>
      <c r="FJZ138" s="409"/>
      <c r="FKA138" s="409"/>
      <c r="FKB138" s="409"/>
      <c r="FKC138" s="409"/>
      <c r="FKD138" s="409"/>
      <c r="FKE138" s="409"/>
      <c r="FKF138" s="409"/>
      <c r="FKG138" s="409"/>
      <c r="FKH138" s="409"/>
      <c r="FKI138" s="409"/>
      <c r="FKJ138" s="409"/>
      <c r="FKK138" s="409"/>
      <c r="FKL138" s="409"/>
      <c r="FKM138" s="409"/>
      <c r="FKN138" s="409"/>
      <c r="FKO138" s="409"/>
      <c r="FKP138" s="409"/>
      <c r="FKQ138" s="409"/>
      <c r="FKR138" s="409"/>
      <c r="FKS138" s="409"/>
      <c r="FKT138" s="409"/>
      <c r="FKU138" s="409"/>
      <c r="FKV138" s="409"/>
      <c r="FKW138" s="409"/>
      <c r="FKX138" s="409"/>
      <c r="FKY138" s="409"/>
      <c r="FKZ138" s="409"/>
      <c r="FLA138" s="409"/>
      <c r="FLB138" s="409"/>
      <c r="FLC138" s="409"/>
      <c r="FLD138" s="409"/>
      <c r="FLE138" s="409"/>
      <c r="FLF138" s="409"/>
      <c r="FLG138" s="409"/>
      <c r="FLH138" s="409"/>
      <c r="FLI138" s="409"/>
      <c r="FLJ138" s="409"/>
      <c r="FLK138" s="409"/>
      <c r="FLL138" s="409"/>
      <c r="FLM138" s="409"/>
      <c r="FLN138" s="409"/>
      <c r="FLO138" s="409"/>
      <c r="FLP138" s="409"/>
      <c r="FLQ138" s="409"/>
      <c r="FLR138" s="409"/>
      <c r="FLS138" s="409"/>
      <c r="FLT138" s="409"/>
      <c r="FLU138" s="409"/>
      <c r="FLV138" s="409"/>
      <c r="FLW138" s="409"/>
      <c r="FLX138" s="409"/>
      <c r="FLY138" s="409"/>
      <c r="FLZ138" s="409"/>
      <c r="FMA138" s="409"/>
      <c r="FMB138" s="409"/>
      <c r="FMC138" s="409"/>
      <c r="FMD138" s="409"/>
      <c r="FME138" s="409"/>
      <c r="FMF138" s="409"/>
      <c r="FMG138" s="409"/>
      <c r="FMH138" s="409"/>
      <c r="FMI138" s="409"/>
      <c r="FMJ138" s="409"/>
      <c r="FMK138" s="409"/>
      <c r="FML138" s="409"/>
      <c r="FMM138" s="409"/>
      <c r="FMN138" s="409"/>
      <c r="FMO138" s="409"/>
      <c r="FMP138" s="409"/>
      <c r="FMQ138" s="409"/>
      <c r="FMR138" s="409"/>
      <c r="FMS138" s="409"/>
      <c r="FMT138" s="409"/>
      <c r="FMU138" s="409"/>
      <c r="FMV138" s="409"/>
      <c r="FMW138" s="409"/>
      <c r="FMX138" s="409"/>
      <c r="FMY138" s="409"/>
      <c r="FMZ138" s="409"/>
      <c r="FNA138" s="409"/>
      <c r="FNB138" s="409"/>
      <c r="FNC138" s="409"/>
      <c r="FND138" s="409"/>
      <c r="FNE138" s="409"/>
      <c r="FNF138" s="409"/>
      <c r="FNG138" s="409"/>
      <c r="FNH138" s="409"/>
      <c r="FNI138" s="409"/>
      <c r="FNJ138" s="409"/>
      <c r="FNK138" s="409"/>
      <c r="FNL138" s="409"/>
      <c r="FNM138" s="409"/>
      <c r="FNN138" s="409"/>
      <c r="FNO138" s="409"/>
      <c r="FNP138" s="409"/>
      <c r="FNQ138" s="409"/>
      <c r="FNR138" s="409"/>
      <c r="FNS138" s="409"/>
      <c r="FNT138" s="409"/>
      <c r="FNU138" s="409"/>
      <c r="FNV138" s="409"/>
      <c r="FNW138" s="409"/>
      <c r="FNX138" s="409"/>
      <c r="FNY138" s="409"/>
      <c r="FNZ138" s="409"/>
      <c r="FOA138" s="409"/>
      <c r="FOB138" s="409"/>
      <c r="FOC138" s="409"/>
      <c r="FOD138" s="409"/>
      <c r="FOE138" s="409"/>
      <c r="FOF138" s="409"/>
      <c r="FOG138" s="409"/>
      <c r="FOH138" s="409"/>
      <c r="FOI138" s="409"/>
      <c r="FOJ138" s="409"/>
      <c r="FOK138" s="409"/>
      <c r="FOL138" s="409"/>
      <c r="FOM138" s="409"/>
      <c r="FON138" s="409"/>
      <c r="FOO138" s="409"/>
      <c r="FOP138" s="409"/>
      <c r="FOQ138" s="409"/>
      <c r="FOR138" s="409"/>
      <c r="FOS138" s="409"/>
      <c r="FOT138" s="409"/>
      <c r="FOU138" s="409"/>
      <c r="FOV138" s="409"/>
      <c r="FOW138" s="409"/>
      <c r="FOX138" s="409"/>
      <c r="FOY138" s="409"/>
      <c r="FOZ138" s="409"/>
      <c r="FPA138" s="409"/>
      <c r="FPB138" s="409"/>
      <c r="FPC138" s="409"/>
      <c r="FPD138" s="409"/>
      <c r="FPE138" s="409"/>
      <c r="FPF138" s="409"/>
      <c r="FPG138" s="409"/>
      <c r="FPH138" s="409"/>
      <c r="FPI138" s="409"/>
      <c r="FPJ138" s="409"/>
      <c r="FPK138" s="409"/>
      <c r="FPL138" s="409"/>
      <c r="FPM138" s="409"/>
      <c r="FPN138" s="409"/>
      <c r="FPO138" s="409"/>
      <c r="FPP138" s="409"/>
      <c r="FPQ138" s="409"/>
      <c r="FPR138" s="409"/>
      <c r="FPS138" s="409"/>
      <c r="FPT138" s="409"/>
      <c r="FPU138" s="409"/>
      <c r="FPV138" s="409"/>
      <c r="FPW138" s="409"/>
      <c r="FPX138" s="409"/>
      <c r="FPY138" s="409"/>
      <c r="FPZ138" s="409"/>
      <c r="FQA138" s="409"/>
      <c r="FQB138" s="409"/>
      <c r="FQC138" s="409"/>
      <c r="FQD138" s="409"/>
      <c r="FQE138" s="409"/>
      <c r="FQF138" s="409"/>
      <c r="FQG138" s="409"/>
      <c r="FQH138" s="409"/>
      <c r="FQI138" s="409"/>
      <c r="FQJ138" s="409"/>
      <c r="FQK138" s="409"/>
      <c r="FQL138" s="409"/>
      <c r="FQM138" s="409"/>
      <c r="FQN138" s="409"/>
      <c r="FQO138" s="409"/>
      <c r="FQP138" s="409"/>
      <c r="FQQ138" s="409"/>
      <c r="FQR138" s="409"/>
      <c r="FQS138" s="409"/>
      <c r="FQT138" s="409"/>
      <c r="FQU138" s="409"/>
      <c r="FQV138" s="409"/>
      <c r="FQW138" s="409"/>
      <c r="FQX138" s="409"/>
      <c r="FQY138" s="409"/>
      <c r="FQZ138" s="409"/>
      <c r="FRA138" s="409"/>
      <c r="FRB138" s="409"/>
      <c r="FRC138" s="409"/>
      <c r="FRD138" s="409"/>
      <c r="FRE138" s="409"/>
      <c r="FRF138" s="409"/>
      <c r="FRG138" s="409"/>
      <c r="FRH138" s="409"/>
      <c r="FRI138" s="409"/>
      <c r="FRJ138" s="409"/>
      <c r="FRK138" s="409"/>
      <c r="FRL138" s="409"/>
      <c r="FRM138" s="409"/>
      <c r="FRN138" s="409"/>
      <c r="FRO138" s="409"/>
      <c r="FRP138" s="409"/>
      <c r="FRQ138" s="409"/>
      <c r="FRR138" s="409"/>
      <c r="FRS138" s="409"/>
      <c r="FRT138" s="409"/>
      <c r="FRU138" s="409"/>
      <c r="FRV138" s="409"/>
      <c r="FRW138" s="409"/>
      <c r="FRX138" s="409"/>
      <c r="FRY138" s="409"/>
      <c r="FRZ138" s="409"/>
      <c r="FSA138" s="409"/>
      <c r="FSB138" s="409"/>
      <c r="FSC138" s="409"/>
      <c r="FSD138" s="409"/>
      <c r="FSE138" s="409"/>
      <c r="FSF138" s="409"/>
      <c r="FSG138" s="409"/>
      <c r="FSH138" s="409"/>
      <c r="FSI138" s="409"/>
      <c r="FSJ138" s="409"/>
      <c r="FSK138" s="409"/>
      <c r="FSL138" s="409"/>
      <c r="FSM138" s="409"/>
      <c r="FSN138" s="409"/>
      <c r="FSO138" s="409"/>
      <c r="FSP138" s="409"/>
      <c r="FSQ138" s="409"/>
      <c r="FSR138" s="409"/>
      <c r="FSS138" s="409"/>
      <c r="FST138" s="409"/>
      <c r="FSU138" s="409"/>
      <c r="FSV138" s="409"/>
      <c r="FSW138" s="409"/>
      <c r="FSX138" s="409"/>
      <c r="FSY138" s="409"/>
      <c r="FSZ138" s="409"/>
      <c r="FTA138" s="409"/>
      <c r="FTB138" s="409"/>
      <c r="FTC138" s="409"/>
      <c r="FTD138" s="409"/>
      <c r="FTE138" s="409"/>
      <c r="FTF138" s="409"/>
      <c r="FTG138" s="409"/>
      <c r="FTH138" s="409"/>
      <c r="FTI138" s="409"/>
      <c r="FTJ138" s="409"/>
      <c r="FTK138" s="409"/>
      <c r="FTL138" s="409"/>
      <c r="FTM138" s="409"/>
      <c r="FTN138" s="409"/>
      <c r="FTO138" s="409"/>
      <c r="FTP138" s="409"/>
      <c r="FTQ138" s="409"/>
      <c r="FTR138" s="409"/>
      <c r="FTS138" s="409"/>
      <c r="FTT138" s="409"/>
      <c r="FTU138" s="409"/>
      <c r="FTV138" s="409"/>
      <c r="FTW138" s="409"/>
      <c r="FTX138" s="409"/>
      <c r="FTY138" s="409"/>
      <c r="FTZ138" s="409"/>
      <c r="FUA138" s="409"/>
      <c r="FUB138" s="409"/>
      <c r="FUC138" s="409"/>
      <c r="FUD138" s="409"/>
      <c r="FUE138" s="409"/>
      <c r="FUF138" s="409"/>
      <c r="FUG138" s="409"/>
      <c r="FUH138" s="409"/>
      <c r="FUI138" s="409"/>
      <c r="FUJ138" s="409"/>
      <c r="FUK138" s="409"/>
      <c r="FUL138" s="409"/>
      <c r="FUM138" s="409"/>
      <c r="FUN138" s="409"/>
      <c r="FUO138" s="409"/>
      <c r="FUP138" s="409"/>
      <c r="FUQ138" s="409"/>
      <c r="FUR138" s="409"/>
      <c r="FUS138" s="409"/>
      <c r="FUT138" s="409"/>
      <c r="FUU138" s="409"/>
      <c r="FUV138" s="409"/>
      <c r="FUW138" s="409"/>
      <c r="FUX138" s="409"/>
      <c r="FUY138" s="409"/>
      <c r="FUZ138" s="409"/>
      <c r="FVA138" s="409"/>
      <c r="FVB138" s="409"/>
      <c r="FVC138" s="409"/>
      <c r="FVD138" s="409"/>
      <c r="FVE138" s="409"/>
      <c r="FVF138" s="409"/>
      <c r="FVG138" s="409"/>
      <c r="FVH138" s="409"/>
      <c r="FVI138" s="409"/>
      <c r="FVJ138" s="409"/>
      <c r="FVK138" s="409"/>
      <c r="FVL138" s="409"/>
      <c r="FVM138" s="409"/>
      <c r="FVN138" s="409"/>
      <c r="FVO138" s="409"/>
      <c r="FVP138" s="409"/>
      <c r="FVQ138" s="409"/>
      <c r="FVR138" s="409"/>
      <c r="FVS138" s="409"/>
      <c r="FVT138" s="409"/>
      <c r="FVU138" s="409"/>
      <c r="FVV138" s="409"/>
      <c r="FVW138" s="409"/>
      <c r="FVX138" s="409"/>
      <c r="FVY138" s="409"/>
      <c r="FVZ138" s="409"/>
      <c r="FWA138" s="409"/>
      <c r="FWB138" s="409"/>
      <c r="FWC138" s="409"/>
      <c r="FWD138" s="409"/>
      <c r="FWE138" s="409"/>
      <c r="FWF138" s="409"/>
      <c r="FWG138" s="409"/>
      <c r="FWH138" s="409"/>
      <c r="FWI138" s="409"/>
      <c r="FWJ138" s="409"/>
      <c r="FWK138" s="409"/>
      <c r="FWL138" s="409"/>
      <c r="FWM138" s="409"/>
      <c r="FWN138" s="409"/>
      <c r="FWO138" s="409"/>
      <c r="FWP138" s="409"/>
      <c r="FWQ138" s="409"/>
      <c r="FWR138" s="409"/>
      <c r="FWS138" s="409"/>
      <c r="FWT138" s="409"/>
      <c r="FWU138" s="409"/>
      <c r="FWV138" s="409"/>
      <c r="FWW138" s="409"/>
      <c r="FWX138" s="409"/>
      <c r="FWY138" s="409"/>
      <c r="FWZ138" s="409"/>
      <c r="FXA138" s="409"/>
      <c r="FXB138" s="409"/>
      <c r="FXC138" s="409"/>
      <c r="FXD138" s="409"/>
      <c r="FXE138" s="409"/>
      <c r="FXF138" s="409"/>
      <c r="FXG138" s="409"/>
      <c r="FXH138" s="409"/>
      <c r="FXI138" s="409"/>
      <c r="FXJ138" s="409"/>
      <c r="FXK138" s="409"/>
      <c r="FXL138" s="409"/>
      <c r="FXM138" s="409"/>
      <c r="FXN138" s="409"/>
      <c r="FXO138" s="409"/>
      <c r="FXP138" s="409"/>
      <c r="FXQ138" s="409"/>
      <c r="FXR138" s="409"/>
      <c r="FXS138" s="409"/>
      <c r="FXT138" s="409"/>
      <c r="FXU138" s="409"/>
      <c r="FXV138" s="409"/>
      <c r="FXW138" s="409"/>
      <c r="FXX138" s="409"/>
      <c r="FXY138" s="409"/>
      <c r="FXZ138" s="409"/>
      <c r="FYA138" s="409"/>
      <c r="FYB138" s="409"/>
      <c r="FYC138" s="409"/>
      <c r="FYD138" s="409"/>
      <c r="FYE138" s="409"/>
      <c r="FYF138" s="409"/>
      <c r="FYG138" s="409"/>
      <c r="FYH138" s="409"/>
      <c r="FYI138" s="409"/>
      <c r="FYJ138" s="409"/>
      <c r="FYK138" s="409"/>
      <c r="FYL138" s="409"/>
      <c r="FYM138" s="409"/>
      <c r="FYN138" s="409"/>
      <c r="FYO138" s="409"/>
      <c r="FYP138" s="409"/>
      <c r="FYQ138" s="409"/>
      <c r="FYR138" s="409"/>
      <c r="FYS138" s="409"/>
      <c r="FYT138" s="409"/>
      <c r="FYU138" s="409"/>
      <c r="FYV138" s="409"/>
      <c r="FYW138" s="409"/>
      <c r="FYX138" s="409"/>
      <c r="FYY138" s="409"/>
      <c r="FYZ138" s="409"/>
      <c r="FZA138" s="409"/>
      <c r="FZB138" s="409"/>
      <c r="FZC138" s="409"/>
      <c r="FZD138" s="409"/>
      <c r="FZE138" s="409"/>
      <c r="FZF138" s="409"/>
      <c r="FZG138" s="409"/>
      <c r="FZH138" s="409"/>
      <c r="FZI138" s="409"/>
      <c r="FZJ138" s="409"/>
      <c r="FZK138" s="409"/>
      <c r="FZL138" s="409"/>
      <c r="FZM138" s="409"/>
      <c r="FZN138" s="409"/>
      <c r="FZO138" s="409"/>
      <c r="FZP138" s="409"/>
      <c r="FZQ138" s="409"/>
      <c r="FZR138" s="409"/>
      <c r="FZS138" s="409"/>
      <c r="FZT138" s="409"/>
      <c r="FZU138" s="409"/>
      <c r="FZV138" s="409"/>
      <c r="FZW138" s="409"/>
      <c r="FZX138" s="409"/>
      <c r="FZY138" s="409"/>
      <c r="FZZ138" s="409"/>
      <c r="GAA138" s="409"/>
      <c r="GAB138" s="409"/>
      <c r="GAC138" s="409"/>
      <c r="GAD138" s="409"/>
      <c r="GAE138" s="409"/>
      <c r="GAF138" s="409"/>
      <c r="GAG138" s="409"/>
      <c r="GAH138" s="409"/>
      <c r="GAI138" s="409"/>
      <c r="GAJ138" s="409"/>
      <c r="GAK138" s="409"/>
      <c r="GAL138" s="409"/>
      <c r="GAM138" s="409"/>
      <c r="GAN138" s="409"/>
      <c r="GAO138" s="409"/>
      <c r="GAP138" s="409"/>
      <c r="GAQ138" s="409"/>
      <c r="GAR138" s="409"/>
      <c r="GAS138" s="409"/>
      <c r="GAT138" s="409"/>
      <c r="GAU138" s="409"/>
      <c r="GAV138" s="409"/>
      <c r="GAW138" s="409"/>
      <c r="GAX138" s="409"/>
      <c r="GAY138" s="409"/>
      <c r="GAZ138" s="409"/>
      <c r="GBA138" s="409"/>
      <c r="GBB138" s="409"/>
      <c r="GBC138" s="409"/>
      <c r="GBD138" s="409"/>
      <c r="GBE138" s="409"/>
      <c r="GBF138" s="409"/>
      <c r="GBG138" s="409"/>
      <c r="GBH138" s="409"/>
      <c r="GBI138" s="409"/>
      <c r="GBJ138" s="409"/>
      <c r="GBK138" s="409"/>
      <c r="GBL138" s="409"/>
      <c r="GBM138" s="409"/>
      <c r="GBN138" s="409"/>
      <c r="GBO138" s="409"/>
      <c r="GBP138" s="409"/>
      <c r="GBQ138" s="409"/>
      <c r="GBR138" s="409"/>
      <c r="GBS138" s="409"/>
      <c r="GBT138" s="409"/>
      <c r="GBU138" s="409"/>
      <c r="GBV138" s="409"/>
      <c r="GBW138" s="409"/>
      <c r="GBX138" s="409"/>
      <c r="GBY138" s="409"/>
      <c r="GBZ138" s="409"/>
      <c r="GCA138" s="409"/>
      <c r="GCB138" s="409"/>
      <c r="GCC138" s="409"/>
      <c r="GCD138" s="409"/>
      <c r="GCE138" s="409"/>
      <c r="GCF138" s="409"/>
      <c r="GCG138" s="409"/>
      <c r="GCH138" s="409"/>
      <c r="GCI138" s="409"/>
      <c r="GCJ138" s="409"/>
      <c r="GCK138" s="409"/>
      <c r="GCL138" s="409"/>
      <c r="GCM138" s="409"/>
      <c r="GCN138" s="409"/>
      <c r="GCO138" s="409"/>
      <c r="GCP138" s="409"/>
      <c r="GCQ138" s="409"/>
      <c r="GCR138" s="409"/>
      <c r="GCS138" s="409"/>
      <c r="GCT138" s="409"/>
      <c r="GCU138" s="409"/>
      <c r="GCV138" s="409"/>
      <c r="GCW138" s="409"/>
      <c r="GCX138" s="409"/>
      <c r="GCY138" s="409"/>
      <c r="GCZ138" s="409"/>
      <c r="GDA138" s="409"/>
      <c r="GDB138" s="409"/>
      <c r="GDC138" s="409"/>
      <c r="GDD138" s="409"/>
      <c r="GDE138" s="409"/>
      <c r="GDF138" s="409"/>
      <c r="GDG138" s="409"/>
      <c r="GDH138" s="409"/>
      <c r="GDI138" s="409"/>
      <c r="GDJ138" s="409"/>
      <c r="GDK138" s="409"/>
      <c r="GDL138" s="409"/>
      <c r="GDM138" s="409"/>
      <c r="GDN138" s="409"/>
      <c r="GDO138" s="409"/>
      <c r="GDP138" s="409"/>
      <c r="GDQ138" s="409"/>
      <c r="GDR138" s="409"/>
      <c r="GDS138" s="409"/>
      <c r="GDT138" s="409"/>
      <c r="GDU138" s="409"/>
      <c r="GDV138" s="409"/>
      <c r="GDW138" s="409"/>
      <c r="GDX138" s="409"/>
      <c r="GDY138" s="409"/>
      <c r="GDZ138" s="409"/>
      <c r="GEA138" s="409"/>
      <c r="GEB138" s="409"/>
      <c r="GEC138" s="409"/>
      <c r="GED138" s="409"/>
      <c r="GEE138" s="409"/>
      <c r="GEF138" s="409"/>
      <c r="GEG138" s="409"/>
      <c r="GEH138" s="409"/>
      <c r="GEI138" s="409"/>
      <c r="GEJ138" s="409"/>
      <c r="GEK138" s="409"/>
      <c r="GEL138" s="409"/>
      <c r="GEM138" s="409"/>
      <c r="GEN138" s="409"/>
      <c r="GEO138" s="409"/>
      <c r="GEP138" s="409"/>
      <c r="GEQ138" s="409"/>
      <c r="GER138" s="409"/>
      <c r="GES138" s="409"/>
      <c r="GET138" s="409"/>
      <c r="GEU138" s="409"/>
      <c r="GEV138" s="409"/>
      <c r="GEW138" s="409"/>
      <c r="GEX138" s="409"/>
      <c r="GEY138" s="409"/>
      <c r="GEZ138" s="409"/>
      <c r="GFA138" s="409"/>
      <c r="GFB138" s="409"/>
      <c r="GFC138" s="409"/>
      <c r="GFD138" s="409"/>
      <c r="GFE138" s="409"/>
      <c r="GFF138" s="409"/>
      <c r="GFG138" s="409"/>
      <c r="GFH138" s="409"/>
      <c r="GFI138" s="409"/>
      <c r="GFJ138" s="409"/>
      <c r="GFK138" s="409"/>
      <c r="GFL138" s="409"/>
      <c r="GFM138" s="409"/>
      <c r="GFN138" s="409"/>
      <c r="GFO138" s="409"/>
      <c r="GFP138" s="409"/>
      <c r="GFQ138" s="409"/>
      <c r="GFR138" s="409"/>
      <c r="GFS138" s="409"/>
      <c r="GFT138" s="409"/>
      <c r="GFU138" s="409"/>
      <c r="GFV138" s="409"/>
      <c r="GFW138" s="409"/>
      <c r="GFX138" s="409"/>
      <c r="GFY138" s="409"/>
      <c r="GFZ138" s="409"/>
      <c r="GGA138" s="409"/>
      <c r="GGB138" s="409"/>
      <c r="GGC138" s="409"/>
      <c r="GGD138" s="409"/>
      <c r="GGE138" s="409"/>
      <c r="GGF138" s="409"/>
      <c r="GGG138" s="409"/>
      <c r="GGH138" s="409"/>
      <c r="GGI138" s="409"/>
      <c r="GGJ138" s="409"/>
      <c r="GGK138" s="409"/>
      <c r="GGL138" s="409"/>
      <c r="GGM138" s="409"/>
      <c r="GGN138" s="409"/>
      <c r="GGO138" s="409"/>
      <c r="GGP138" s="409"/>
      <c r="GGQ138" s="409"/>
      <c r="GGR138" s="409"/>
      <c r="GGS138" s="409"/>
      <c r="GGT138" s="409"/>
      <c r="GGU138" s="409"/>
      <c r="GGV138" s="409"/>
      <c r="GGW138" s="409"/>
      <c r="GGX138" s="409"/>
      <c r="GGY138" s="409"/>
      <c r="GGZ138" s="409"/>
      <c r="GHA138" s="409"/>
      <c r="GHB138" s="409"/>
      <c r="GHC138" s="409"/>
      <c r="GHD138" s="409"/>
      <c r="GHE138" s="409"/>
      <c r="GHF138" s="409"/>
      <c r="GHG138" s="409"/>
      <c r="GHH138" s="409"/>
      <c r="GHI138" s="409"/>
      <c r="GHJ138" s="409"/>
      <c r="GHK138" s="409"/>
      <c r="GHL138" s="409"/>
      <c r="GHM138" s="409"/>
      <c r="GHN138" s="409"/>
      <c r="GHO138" s="409"/>
      <c r="GHP138" s="409"/>
      <c r="GHQ138" s="409"/>
      <c r="GHR138" s="409"/>
      <c r="GHS138" s="409"/>
      <c r="GHT138" s="409"/>
      <c r="GHU138" s="409"/>
      <c r="GHV138" s="409"/>
      <c r="GHW138" s="409"/>
      <c r="GHX138" s="409"/>
      <c r="GHY138" s="409"/>
      <c r="GHZ138" s="409"/>
      <c r="GIA138" s="409"/>
      <c r="GIB138" s="409"/>
      <c r="GIC138" s="409"/>
      <c r="GID138" s="409"/>
      <c r="GIE138" s="409"/>
      <c r="GIF138" s="409"/>
      <c r="GIG138" s="409"/>
      <c r="GIH138" s="409"/>
      <c r="GII138" s="409"/>
      <c r="GIJ138" s="409"/>
      <c r="GIK138" s="409"/>
      <c r="GIL138" s="409"/>
      <c r="GIM138" s="409"/>
      <c r="GIN138" s="409"/>
      <c r="GIO138" s="409"/>
      <c r="GIP138" s="409"/>
      <c r="GIQ138" s="409"/>
      <c r="GIR138" s="409"/>
      <c r="GIS138" s="409"/>
      <c r="GIT138" s="409"/>
      <c r="GIU138" s="409"/>
      <c r="GIV138" s="409"/>
      <c r="GIW138" s="409"/>
      <c r="GIX138" s="409"/>
      <c r="GIY138" s="409"/>
      <c r="GIZ138" s="409"/>
      <c r="GJA138" s="409"/>
      <c r="GJB138" s="409"/>
      <c r="GJC138" s="409"/>
      <c r="GJD138" s="409"/>
      <c r="GJE138" s="409"/>
      <c r="GJF138" s="409"/>
      <c r="GJG138" s="409"/>
      <c r="GJH138" s="409"/>
      <c r="GJI138" s="409"/>
      <c r="GJJ138" s="409"/>
      <c r="GJK138" s="409"/>
      <c r="GJL138" s="409"/>
      <c r="GJM138" s="409"/>
      <c r="GJN138" s="409"/>
      <c r="GJO138" s="409"/>
      <c r="GJP138" s="409"/>
      <c r="GJQ138" s="409"/>
      <c r="GJR138" s="409"/>
      <c r="GJS138" s="409"/>
      <c r="GJT138" s="409"/>
      <c r="GJU138" s="409"/>
      <c r="GJV138" s="409"/>
      <c r="GJW138" s="409"/>
      <c r="GJX138" s="409"/>
      <c r="GJY138" s="409"/>
      <c r="GJZ138" s="409"/>
      <c r="GKA138" s="409"/>
      <c r="GKB138" s="409"/>
      <c r="GKC138" s="409"/>
      <c r="GKD138" s="409"/>
      <c r="GKE138" s="409"/>
      <c r="GKF138" s="409"/>
      <c r="GKG138" s="409"/>
      <c r="GKH138" s="409"/>
      <c r="GKI138" s="409"/>
      <c r="GKJ138" s="409"/>
      <c r="GKK138" s="409"/>
      <c r="GKL138" s="409"/>
      <c r="GKM138" s="409"/>
      <c r="GKN138" s="409"/>
      <c r="GKO138" s="409"/>
      <c r="GKP138" s="409"/>
      <c r="GKQ138" s="409"/>
      <c r="GKR138" s="409"/>
      <c r="GKS138" s="409"/>
      <c r="GKT138" s="409"/>
      <c r="GKU138" s="409"/>
      <c r="GKV138" s="409"/>
      <c r="GKW138" s="409"/>
      <c r="GKX138" s="409"/>
      <c r="GKY138" s="409"/>
      <c r="GKZ138" s="409"/>
      <c r="GLA138" s="409"/>
      <c r="GLB138" s="409"/>
      <c r="GLC138" s="409"/>
      <c r="GLD138" s="409"/>
      <c r="GLE138" s="409"/>
      <c r="GLF138" s="409"/>
      <c r="GLG138" s="409"/>
      <c r="GLH138" s="409"/>
      <c r="GLI138" s="409"/>
      <c r="GLJ138" s="409"/>
      <c r="GLK138" s="409"/>
      <c r="GLL138" s="409"/>
      <c r="GLM138" s="409"/>
      <c r="GLN138" s="409"/>
      <c r="GLO138" s="409"/>
      <c r="GLP138" s="409"/>
      <c r="GLQ138" s="409"/>
      <c r="GLR138" s="409"/>
      <c r="GLS138" s="409"/>
      <c r="GLT138" s="409"/>
      <c r="GLU138" s="409"/>
      <c r="GLV138" s="409"/>
      <c r="GLW138" s="409"/>
      <c r="GLX138" s="409"/>
      <c r="GLY138" s="409"/>
      <c r="GLZ138" s="409"/>
      <c r="GMA138" s="409"/>
      <c r="GMB138" s="409"/>
      <c r="GMC138" s="409"/>
      <c r="GMD138" s="409"/>
      <c r="GME138" s="409"/>
      <c r="GMF138" s="409"/>
      <c r="GMG138" s="409"/>
      <c r="GMH138" s="409"/>
      <c r="GMI138" s="409"/>
      <c r="GMJ138" s="409"/>
      <c r="GMK138" s="409"/>
      <c r="GML138" s="409"/>
      <c r="GMM138" s="409"/>
      <c r="GMN138" s="409"/>
      <c r="GMO138" s="409"/>
      <c r="GMP138" s="409"/>
      <c r="GMQ138" s="409"/>
      <c r="GMR138" s="409"/>
      <c r="GMS138" s="409"/>
      <c r="GMT138" s="409"/>
      <c r="GMU138" s="409"/>
      <c r="GMV138" s="409"/>
      <c r="GMW138" s="409"/>
      <c r="GMX138" s="409"/>
      <c r="GMY138" s="409"/>
      <c r="GMZ138" s="409"/>
      <c r="GNA138" s="409"/>
      <c r="GNB138" s="409"/>
      <c r="GNC138" s="409"/>
      <c r="GND138" s="409"/>
      <c r="GNE138" s="409"/>
      <c r="GNF138" s="409"/>
      <c r="GNG138" s="409"/>
      <c r="GNH138" s="409"/>
      <c r="GNI138" s="409"/>
      <c r="GNJ138" s="409"/>
      <c r="GNK138" s="409"/>
      <c r="GNL138" s="409"/>
      <c r="GNM138" s="409"/>
      <c r="GNN138" s="409"/>
      <c r="GNO138" s="409"/>
      <c r="GNP138" s="409"/>
      <c r="GNQ138" s="409"/>
      <c r="GNR138" s="409"/>
      <c r="GNS138" s="409"/>
      <c r="GNT138" s="409"/>
      <c r="GNU138" s="409"/>
      <c r="GNV138" s="409"/>
      <c r="GNW138" s="409"/>
      <c r="GNX138" s="409"/>
      <c r="GNY138" s="409"/>
      <c r="GNZ138" s="409"/>
      <c r="GOA138" s="409"/>
      <c r="GOB138" s="409"/>
      <c r="GOC138" s="409"/>
      <c r="GOD138" s="409"/>
      <c r="GOE138" s="409"/>
      <c r="GOF138" s="409"/>
      <c r="GOG138" s="409"/>
      <c r="GOH138" s="409"/>
      <c r="GOI138" s="409"/>
      <c r="GOJ138" s="409"/>
      <c r="GOK138" s="409"/>
      <c r="GOL138" s="409"/>
      <c r="GOM138" s="409"/>
      <c r="GON138" s="409"/>
      <c r="GOO138" s="409"/>
      <c r="GOP138" s="409"/>
      <c r="GOQ138" s="409"/>
      <c r="GOR138" s="409"/>
      <c r="GOS138" s="409"/>
      <c r="GOT138" s="409"/>
      <c r="GOU138" s="409"/>
      <c r="GOV138" s="409"/>
      <c r="GOW138" s="409"/>
      <c r="GOX138" s="409"/>
      <c r="GOY138" s="409"/>
      <c r="GOZ138" s="409"/>
      <c r="GPA138" s="409"/>
      <c r="GPB138" s="409"/>
      <c r="GPC138" s="409"/>
      <c r="GPD138" s="409"/>
      <c r="GPE138" s="409"/>
      <c r="GPF138" s="409"/>
      <c r="GPG138" s="409"/>
      <c r="GPH138" s="409"/>
      <c r="GPI138" s="409"/>
      <c r="GPJ138" s="409"/>
      <c r="GPK138" s="409"/>
      <c r="GPL138" s="409"/>
      <c r="GPM138" s="409"/>
      <c r="GPN138" s="409"/>
      <c r="GPO138" s="409"/>
      <c r="GPP138" s="409"/>
      <c r="GPQ138" s="409"/>
      <c r="GPR138" s="409"/>
      <c r="GPS138" s="409"/>
      <c r="GPT138" s="409"/>
      <c r="GPU138" s="409"/>
      <c r="GPV138" s="409"/>
      <c r="GPW138" s="409"/>
      <c r="GPX138" s="409"/>
      <c r="GPY138" s="409"/>
      <c r="GPZ138" s="409"/>
      <c r="GQA138" s="409"/>
      <c r="GQB138" s="409"/>
      <c r="GQC138" s="409"/>
      <c r="GQD138" s="409"/>
      <c r="GQE138" s="409"/>
      <c r="GQF138" s="409"/>
      <c r="GQG138" s="409"/>
      <c r="GQH138" s="409"/>
      <c r="GQI138" s="409"/>
      <c r="GQJ138" s="409"/>
      <c r="GQK138" s="409"/>
      <c r="GQL138" s="409"/>
      <c r="GQM138" s="409"/>
      <c r="GQN138" s="409"/>
      <c r="GQO138" s="409"/>
      <c r="GQP138" s="409"/>
      <c r="GQQ138" s="409"/>
      <c r="GQR138" s="409"/>
      <c r="GQS138" s="409"/>
      <c r="GQT138" s="409"/>
      <c r="GQU138" s="409"/>
      <c r="GQV138" s="409"/>
      <c r="GQW138" s="409"/>
      <c r="GQX138" s="409"/>
      <c r="GQY138" s="409"/>
      <c r="GQZ138" s="409"/>
      <c r="GRA138" s="409"/>
      <c r="GRB138" s="409"/>
      <c r="GRC138" s="409"/>
      <c r="GRD138" s="409"/>
      <c r="GRE138" s="409"/>
      <c r="GRF138" s="409"/>
      <c r="GRG138" s="409"/>
      <c r="GRH138" s="409"/>
      <c r="GRI138" s="409"/>
      <c r="GRJ138" s="409"/>
      <c r="GRK138" s="409"/>
      <c r="GRL138" s="409"/>
      <c r="GRM138" s="409"/>
      <c r="GRN138" s="409"/>
      <c r="GRO138" s="409"/>
      <c r="GRP138" s="409"/>
      <c r="GRQ138" s="409"/>
      <c r="GRR138" s="409"/>
      <c r="GRS138" s="409"/>
      <c r="GRT138" s="409"/>
      <c r="GRU138" s="409"/>
      <c r="GRV138" s="409"/>
      <c r="GRW138" s="409"/>
      <c r="GRX138" s="409"/>
      <c r="GRY138" s="409"/>
      <c r="GRZ138" s="409"/>
      <c r="GSA138" s="409"/>
      <c r="GSB138" s="409"/>
      <c r="GSC138" s="409"/>
      <c r="GSD138" s="409"/>
      <c r="GSE138" s="409"/>
      <c r="GSF138" s="409"/>
      <c r="GSG138" s="409"/>
      <c r="GSH138" s="409"/>
      <c r="GSI138" s="409"/>
      <c r="GSJ138" s="409"/>
      <c r="GSK138" s="409"/>
      <c r="GSL138" s="409"/>
      <c r="GSM138" s="409"/>
      <c r="GSN138" s="409"/>
      <c r="GSO138" s="409"/>
      <c r="GSP138" s="409"/>
      <c r="GSQ138" s="409"/>
      <c r="GSR138" s="409"/>
      <c r="GSS138" s="409"/>
      <c r="GST138" s="409"/>
      <c r="GSU138" s="409"/>
      <c r="GSV138" s="409"/>
      <c r="GSW138" s="409"/>
      <c r="GSX138" s="409"/>
      <c r="GSY138" s="409"/>
      <c r="GSZ138" s="409"/>
      <c r="GTA138" s="409"/>
      <c r="GTB138" s="409"/>
      <c r="GTC138" s="409"/>
      <c r="GTD138" s="409"/>
      <c r="GTE138" s="409"/>
      <c r="GTF138" s="409"/>
      <c r="GTG138" s="409"/>
      <c r="GTH138" s="409"/>
      <c r="GTI138" s="409"/>
      <c r="GTJ138" s="409"/>
      <c r="GTK138" s="409"/>
      <c r="GTL138" s="409"/>
      <c r="GTM138" s="409"/>
      <c r="GTN138" s="409"/>
      <c r="GTO138" s="409"/>
      <c r="GTP138" s="409"/>
      <c r="GTQ138" s="409"/>
      <c r="GTR138" s="409"/>
      <c r="GTS138" s="409"/>
      <c r="GTT138" s="409"/>
      <c r="GTU138" s="409"/>
      <c r="GTV138" s="409"/>
      <c r="GTW138" s="409"/>
      <c r="GTX138" s="409"/>
      <c r="GTY138" s="409"/>
      <c r="GTZ138" s="409"/>
      <c r="GUA138" s="409"/>
      <c r="GUB138" s="409"/>
      <c r="GUC138" s="409"/>
      <c r="GUD138" s="409"/>
      <c r="GUE138" s="409"/>
      <c r="GUF138" s="409"/>
      <c r="GUG138" s="409"/>
      <c r="GUH138" s="409"/>
      <c r="GUI138" s="409"/>
      <c r="GUJ138" s="409"/>
      <c r="GUK138" s="409"/>
      <c r="GUL138" s="409"/>
      <c r="GUM138" s="409"/>
      <c r="GUN138" s="409"/>
      <c r="GUO138" s="409"/>
      <c r="GUP138" s="409"/>
      <c r="GUQ138" s="409"/>
      <c r="GUR138" s="409"/>
      <c r="GUS138" s="409"/>
      <c r="GUT138" s="409"/>
      <c r="GUU138" s="409"/>
      <c r="GUV138" s="409"/>
      <c r="GUW138" s="409"/>
      <c r="GUX138" s="409"/>
      <c r="GUY138" s="409"/>
      <c r="GUZ138" s="409"/>
      <c r="GVA138" s="409"/>
      <c r="GVB138" s="409"/>
      <c r="GVC138" s="409"/>
      <c r="GVD138" s="409"/>
      <c r="GVE138" s="409"/>
      <c r="GVF138" s="409"/>
      <c r="GVG138" s="409"/>
      <c r="GVH138" s="409"/>
      <c r="GVI138" s="409"/>
      <c r="GVJ138" s="409"/>
      <c r="GVK138" s="409"/>
      <c r="GVL138" s="409"/>
      <c r="GVM138" s="409"/>
      <c r="GVN138" s="409"/>
      <c r="GVO138" s="409"/>
      <c r="GVP138" s="409"/>
      <c r="GVQ138" s="409"/>
      <c r="GVR138" s="409"/>
      <c r="GVS138" s="409"/>
      <c r="GVT138" s="409"/>
      <c r="GVU138" s="409"/>
      <c r="GVV138" s="409"/>
      <c r="GVW138" s="409"/>
      <c r="GVX138" s="409"/>
      <c r="GVY138" s="409"/>
      <c r="GVZ138" s="409"/>
      <c r="GWA138" s="409"/>
      <c r="GWB138" s="409"/>
      <c r="GWC138" s="409"/>
      <c r="GWD138" s="409"/>
      <c r="GWE138" s="409"/>
      <c r="GWF138" s="409"/>
      <c r="GWG138" s="409"/>
      <c r="GWH138" s="409"/>
      <c r="GWI138" s="409"/>
      <c r="GWJ138" s="409"/>
      <c r="GWK138" s="409"/>
      <c r="GWL138" s="409"/>
      <c r="GWM138" s="409"/>
      <c r="GWN138" s="409"/>
      <c r="GWO138" s="409"/>
      <c r="GWP138" s="409"/>
      <c r="GWQ138" s="409"/>
      <c r="GWR138" s="409"/>
      <c r="GWS138" s="409"/>
      <c r="GWT138" s="409"/>
      <c r="GWU138" s="409"/>
      <c r="GWV138" s="409"/>
      <c r="GWW138" s="409"/>
      <c r="GWX138" s="409"/>
      <c r="GWY138" s="409"/>
      <c r="GWZ138" s="409"/>
      <c r="GXA138" s="409"/>
      <c r="GXB138" s="409"/>
      <c r="GXC138" s="409"/>
      <c r="GXD138" s="409"/>
      <c r="GXE138" s="409"/>
      <c r="GXF138" s="409"/>
      <c r="GXG138" s="409"/>
      <c r="GXH138" s="409"/>
      <c r="GXI138" s="409"/>
      <c r="GXJ138" s="409"/>
      <c r="GXK138" s="409"/>
      <c r="GXL138" s="409"/>
      <c r="GXM138" s="409"/>
      <c r="GXN138" s="409"/>
      <c r="GXO138" s="409"/>
      <c r="GXP138" s="409"/>
      <c r="GXQ138" s="409"/>
      <c r="GXR138" s="409"/>
      <c r="GXS138" s="409"/>
      <c r="GXT138" s="409"/>
      <c r="GXU138" s="409"/>
      <c r="GXV138" s="409"/>
      <c r="GXW138" s="409"/>
      <c r="GXX138" s="409"/>
      <c r="GXY138" s="409"/>
      <c r="GXZ138" s="409"/>
      <c r="GYA138" s="409"/>
      <c r="GYB138" s="409"/>
      <c r="GYC138" s="409"/>
      <c r="GYD138" s="409"/>
      <c r="GYE138" s="409"/>
      <c r="GYF138" s="409"/>
      <c r="GYG138" s="409"/>
      <c r="GYH138" s="409"/>
      <c r="GYI138" s="409"/>
      <c r="GYJ138" s="409"/>
      <c r="GYK138" s="409"/>
      <c r="GYL138" s="409"/>
      <c r="GYM138" s="409"/>
      <c r="GYN138" s="409"/>
      <c r="GYO138" s="409"/>
      <c r="GYP138" s="409"/>
      <c r="GYQ138" s="409"/>
      <c r="GYR138" s="409"/>
      <c r="GYS138" s="409"/>
      <c r="GYT138" s="409"/>
      <c r="GYU138" s="409"/>
      <c r="GYV138" s="409"/>
      <c r="GYW138" s="409"/>
      <c r="GYX138" s="409"/>
      <c r="GYY138" s="409"/>
      <c r="GYZ138" s="409"/>
      <c r="GZA138" s="409"/>
      <c r="GZB138" s="409"/>
      <c r="GZC138" s="409"/>
      <c r="GZD138" s="409"/>
      <c r="GZE138" s="409"/>
      <c r="GZF138" s="409"/>
      <c r="GZG138" s="409"/>
      <c r="GZH138" s="409"/>
      <c r="GZI138" s="409"/>
      <c r="GZJ138" s="409"/>
      <c r="GZK138" s="409"/>
      <c r="GZL138" s="409"/>
      <c r="GZM138" s="409"/>
      <c r="GZN138" s="409"/>
      <c r="GZO138" s="409"/>
      <c r="GZP138" s="409"/>
      <c r="GZQ138" s="409"/>
      <c r="GZR138" s="409"/>
      <c r="GZS138" s="409"/>
      <c r="GZT138" s="409"/>
      <c r="GZU138" s="409"/>
      <c r="GZV138" s="409"/>
      <c r="GZW138" s="409"/>
      <c r="GZX138" s="409"/>
      <c r="GZY138" s="409"/>
      <c r="GZZ138" s="409"/>
      <c r="HAA138" s="409"/>
      <c r="HAB138" s="409"/>
      <c r="HAC138" s="409"/>
      <c r="HAD138" s="409"/>
      <c r="HAE138" s="409"/>
      <c r="HAF138" s="409"/>
      <c r="HAG138" s="409"/>
      <c r="HAH138" s="409"/>
      <c r="HAI138" s="409"/>
      <c r="HAJ138" s="409"/>
      <c r="HAK138" s="409"/>
      <c r="HAL138" s="409"/>
      <c r="HAM138" s="409"/>
      <c r="HAN138" s="409"/>
      <c r="HAO138" s="409"/>
      <c r="HAP138" s="409"/>
      <c r="HAQ138" s="409"/>
      <c r="HAR138" s="409"/>
      <c r="HAS138" s="409"/>
      <c r="HAT138" s="409"/>
      <c r="HAU138" s="409"/>
      <c r="HAV138" s="409"/>
      <c r="HAW138" s="409"/>
      <c r="HAX138" s="409"/>
      <c r="HAY138" s="409"/>
      <c r="HAZ138" s="409"/>
      <c r="HBA138" s="409"/>
      <c r="HBB138" s="409"/>
      <c r="HBC138" s="409"/>
      <c r="HBD138" s="409"/>
      <c r="HBE138" s="409"/>
      <c r="HBF138" s="409"/>
      <c r="HBG138" s="409"/>
      <c r="HBH138" s="409"/>
      <c r="HBI138" s="409"/>
      <c r="HBJ138" s="409"/>
      <c r="HBK138" s="409"/>
      <c r="HBL138" s="409"/>
      <c r="HBM138" s="409"/>
      <c r="HBN138" s="409"/>
      <c r="HBO138" s="409"/>
      <c r="HBP138" s="409"/>
      <c r="HBQ138" s="409"/>
      <c r="HBR138" s="409"/>
      <c r="HBS138" s="409"/>
      <c r="HBT138" s="409"/>
      <c r="HBU138" s="409"/>
      <c r="HBV138" s="409"/>
      <c r="HBW138" s="409"/>
      <c r="HBX138" s="409"/>
      <c r="HBY138" s="409"/>
      <c r="HBZ138" s="409"/>
      <c r="HCA138" s="409"/>
      <c r="HCB138" s="409"/>
      <c r="HCC138" s="409"/>
      <c r="HCD138" s="409"/>
      <c r="HCE138" s="409"/>
      <c r="HCF138" s="409"/>
      <c r="HCG138" s="409"/>
      <c r="HCH138" s="409"/>
      <c r="HCI138" s="409"/>
      <c r="HCJ138" s="409"/>
      <c r="HCK138" s="409"/>
      <c r="HCL138" s="409"/>
      <c r="HCM138" s="409"/>
      <c r="HCN138" s="409"/>
      <c r="HCO138" s="409"/>
      <c r="HCP138" s="409"/>
      <c r="HCQ138" s="409"/>
      <c r="HCR138" s="409"/>
      <c r="HCS138" s="409"/>
      <c r="HCT138" s="409"/>
      <c r="HCU138" s="409"/>
      <c r="HCV138" s="409"/>
      <c r="HCW138" s="409"/>
      <c r="HCX138" s="409"/>
      <c r="HCY138" s="409"/>
      <c r="HCZ138" s="409"/>
      <c r="HDA138" s="409"/>
      <c r="HDB138" s="409"/>
      <c r="HDC138" s="409"/>
      <c r="HDD138" s="409"/>
      <c r="HDE138" s="409"/>
      <c r="HDF138" s="409"/>
      <c r="HDG138" s="409"/>
      <c r="HDH138" s="409"/>
      <c r="HDI138" s="409"/>
      <c r="HDJ138" s="409"/>
      <c r="HDK138" s="409"/>
      <c r="HDL138" s="409"/>
      <c r="HDM138" s="409"/>
      <c r="HDN138" s="409"/>
      <c r="HDO138" s="409"/>
      <c r="HDP138" s="409"/>
      <c r="HDQ138" s="409"/>
      <c r="HDR138" s="409"/>
      <c r="HDS138" s="409"/>
      <c r="HDT138" s="409"/>
      <c r="HDU138" s="409"/>
      <c r="HDV138" s="409"/>
      <c r="HDW138" s="409"/>
      <c r="HDX138" s="409"/>
      <c r="HDY138" s="409"/>
      <c r="HDZ138" s="409"/>
      <c r="HEA138" s="409"/>
      <c r="HEB138" s="409"/>
      <c r="HEC138" s="409"/>
      <c r="HED138" s="409"/>
      <c r="HEE138" s="409"/>
      <c r="HEF138" s="409"/>
      <c r="HEG138" s="409"/>
      <c r="HEH138" s="409"/>
      <c r="HEI138" s="409"/>
      <c r="HEJ138" s="409"/>
      <c r="HEK138" s="409"/>
      <c r="HEL138" s="409"/>
      <c r="HEM138" s="409"/>
      <c r="HEN138" s="409"/>
      <c r="HEO138" s="409"/>
      <c r="HEP138" s="409"/>
      <c r="HEQ138" s="409"/>
      <c r="HER138" s="409"/>
      <c r="HES138" s="409"/>
      <c r="HET138" s="409"/>
      <c r="HEU138" s="409"/>
      <c r="HEV138" s="409"/>
      <c r="HEW138" s="409"/>
      <c r="HEX138" s="409"/>
      <c r="HEY138" s="409"/>
      <c r="HEZ138" s="409"/>
      <c r="HFA138" s="409"/>
      <c r="HFB138" s="409"/>
      <c r="HFC138" s="409"/>
      <c r="HFD138" s="409"/>
      <c r="HFE138" s="409"/>
      <c r="HFF138" s="409"/>
      <c r="HFG138" s="409"/>
      <c r="HFH138" s="409"/>
      <c r="HFI138" s="409"/>
      <c r="HFJ138" s="409"/>
      <c r="HFK138" s="409"/>
      <c r="HFL138" s="409"/>
      <c r="HFM138" s="409"/>
      <c r="HFN138" s="409"/>
      <c r="HFO138" s="409"/>
      <c r="HFP138" s="409"/>
      <c r="HFQ138" s="409"/>
      <c r="HFR138" s="409"/>
      <c r="HFS138" s="409"/>
      <c r="HFT138" s="409"/>
      <c r="HFU138" s="409"/>
      <c r="HFV138" s="409"/>
      <c r="HFW138" s="409"/>
      <c r="HFX138" s="409"/>
      <c r="HFY138" s="409"/>
      <c r="HFZ138" s="409"/>
      <c r="HGA138" s="409"/>
      <c r="HGB138" s="409"/>
      <c r="HGC138" s="409"/>
      <c r="HGD138" s="409"/>
      <c r="HGE138" s="409"/>
      <c r="HGF138" s="409"/>
      <c r="HGG138" s="409"/>
      <c r="HGH138" s="409"/>
      <c r="HGI138" s="409"/>
      <c r="HGJ138" s="409"/>
      <c r="HGK138" s="409"/>
      <c r="HGL138" s="409"/>
      <c r="HGM138" s="409"/>
      <c r="HGN138" s="409"/>
      <c r="HGO138" s="409"/>
      <c r="HGP138" s="409"/>
      <c r="HGQ138" s="409"/>
      <c r="HGR138" s="409"/>
      <c r="HGS138" s="409"/>
      <c r="HGT138" s="409"/>
      <c r="HGU138" s="409"/>
      <c r="HGV138" s="409"/>
      <c r="HGW138" s="409"/>
      <c r="HGX138" s="409"/>
      <c r="HGY138" s="409"/>
      <c r="HGZ138" s="409"/>
      <c r="HHA138" s="409"/>
      <c r="HHB138" s="409"/>
      <c r="HHC138" s="409"/>
      <c r="HHD138" s="409"/>
      <c r="HHE138" s="409"/>
      <c r="HHF138" s="409"/>
      <c r="HHG138" s="409"/>
      <c r="HHH138" s="409"/>
      <c r="HHI138" s="409"/>
      <c r="HHJ138" s="409"/>
      <c r="HHK138" s="409"/>
      <c r="HHL138" s="409"/>
      <c r="HHM138" s="409"/>
      <c r="HHN138" s="409"/>
      <c r="HHO138" s="409"/>
      <c r="HHP138" s="409"/>
      <c r="HHQ138" s="409"/>
      <c r="HHR138" s="409"/>
      <c r="HHS138" s="409"/>
      <c r="HHT138" s="409"/>
      <c r="HHU138" s="409"/>
      <c r="HHV138" s="409"/>
      <c r="HHW138" s="409"/>
      <c r="HHX138" s="409"/>
      <c r="HHY138" s="409"/>
      <c r="HHZ138" s="409"/>
      <c r="HIA138" s="409"/>
      <c r="HIB138" s="409"/>
      <c r="HIC138" s="409"/>
      <c r="HID138" s="409"/>
      <c r="HIE138" s="409"/>
      <c r="HIF138" s="409"/>
      <c r="HIG138" s="409"/>
      <c r="HIH138" s="409"/>
      <c r="HII138" s="409"/>
      <c r="HIJ138" s="409"/>
      <c r="HIK138" s="409"/>
      <c r="HIL138" s="409"/>
      <c r="HIM138" s="409"/>
      <c r="HIN138" s="409"/>
      <c r="HIO138" s="409"/>
      <c r="HIP138" s="409"/>
      <c r="HIQ138" s="409"/>
      <c r="HIR138" s="409"/>
      <c r="HIS138" s="409"/>
      <c r="HIT138" s="409"/>
      <c r="HIU138" s="409"/>
      <c r="HIV138" s="409"/>
      <c r="HIW138" s="409"/>
      <c r="HIX138" s="409"/>
      <c r="HIY138" s="409"/>
      <c r="HIZ138" s="409"/>
      <c r="HJA138" s="409"/>
      <c r="HJB138" s="409"/>
      <c r="HJC138" s="409"/>
      <c r="HJD138" s="409"/>
      <c r="HJE138" s="409"/>
      <c r="HJF138" s="409"/>
      <c r="HJG138" s="409"/>
      <c r="HJH138" s="409"/>
      <c r="HJI138" s="409"/>
      <c r="HJJ138" s="409"/>
      <c r="HJK138" s="409"/>
      <c r="HJL138" s="409"/>
      <c r="HJM138" s="409"/>
      <c r="HJN138" s="409"/>
      <c r="HJO138" s="409"/>
      <c r="HJP138" s="409"/>
      <c r="HJQ138" s="409"/>
      <c r="HJR138" s="409"/>
      <c r="HJS138" s="409"/>
      <c r="HJT138" s="409"/>
      <c r="HJU138" s="409"/>
      <c r="HJV138" s="409"/>
      <c r="HJW138" s="409"/>
      <c r="HJX138" s="409"/>
      <c r="HJY138" s="409"/>
      <c r="HJZ138" s="409"/>
      <c r="HKA138" s="409"/>
      <c r="HKB138" s="409"/>
      <c r="HKC138" s="409"/>
      <c r="HKD138" s="409"/>
      <c r="HKE138" s="409"/>
      <c r="HKF138" s="409"/>
      <c r="HKG138" s="409"/>
      <c r="HKH138" s="409"/>
      <c r="HKI138" s="409"/>
      <c r="HKJ138" s="409"/>
      <c r="HKK138" s="409"/>
      <c r="HKL138" s="409"/>
      <c r="HKM138" s="409"/>
      <c r="HKN138" s="409"/>
      <c r="HKO138" s="409"/>
      <c r="HKP138" s="409"/>
      <c r="HKQ138" s="409"/>
      <c r="HKR138" s="409"/>
      <c r="HKS138" s="409"/>
      <c r="HKT138" s="409"/>
      <c r="HKU138" s="409"/>
      <c r="HKV138" s="409"/>
      <c r="HKW138" s="409"/>
      <c r="HKX138" s="409"/>
      <c r="HKY138" s="409"/>
      <c r="HKZ138" s="409"/>
      <c r="HLA138" s="409"/>
      <c r="HLB138" s="409"/>
      <c r="HLC138" s="409"/>
      <c r="HLD138" s="409"/>
      <c r="HLE138" s="409"/>
      <c r="HLF138" s="409"/>
      <c r="HLG138" s="409"/>
      <c r="HLH138" s="409"/>
      <c r="HLI138" s="409"/>
      <c r="HLJ138" s="409"/>
      <c r="HLK138" s="409"/>
      <c r="HLL138" s="409"/>
      <c r="HLM138" s="409"/>
      <c r="HLN138" s="409"/>
      <c r="HLO138" s="409"/>
      <c r="HLP138" s="409"/>
      <c r="HLQ138" s="409"/>
      <c r="HLR138" s="409"/>
      <c r="HLS138" s="409"/>
      <c r="HLT138" s="409"/>
      <c r="HLU138" s="409"/>
      <c r="HLV138" s="409"/>
      <c r="HLW138" s="409"/>
      <c r="HLX138" s="409"/>
      <c r="HLY138" s="409"/>
      <c r="HLZ138" s="409"/>
      <c r="HMA138" s="409"/>
      <c r="HMB138" s="409"/>
      <c r="HMC138" s="409"/>
      <c r="HMD138" s="409"/>
      <c r="HME138" s="409"/>
      <c r="HMF138" s="409"/>
      <c r="HMG138" s="409"/>
      <c r="HMH138" s="409"/>
      <c r="HMI138" s="409"/>
      <c r="HMJ138" s="409"/>
      <c r="HMK138" s="409"/>
      <c r="HML138" s="409"/>
      <c r="HMM138" s="409"/>
      <c r="HMN138" s="409"/>
      <c r="HMO138" s="409"/>
      <c r="HMP138" s="409"/>
      <c r="HMQ138" s="409"/>
      <c r="HMR138" s="409"/>
      <c r="HMS138" s="409"/>
      <c r="HMT138" s="409"/>
      <c r="HMU138" s="409"/>
      <c r="HMV138" s="409"/>
      <c r="HMW138" s="409"/>
      <c r="HMX138" s="409"/>
      <c r="HMY138" s="409"/>
      <c r="HMZ138" s="409"/>
      <c r="HNA138" s="409"/>
      <c r="HNB138" s="409"/>
      <c r="HNC138" s="409"/>
      <c r="HND138" s="409"/>
      <c r="HNE138" s="409"/>
      <c r="HNF138" s="409"/>
      <c r="HNG138" s="409"/>
      <c r="HNH138" s="409"/>
      <c r="HNI138" s="409"/>
      <c r="HNJ138" s="409"/>
      <c r="HNK138" s="409"/>
      <c r="HNL138" s="409"/>
      <c r="HNM138" s="409"/>
      <c r="HNN138" s="409"/>
      <c r="HNO138" s="409"/>
      <c r="HNP138" s="409"/>
      <c r="HNQ138" s="409"/>
      <c r="HNR138" s="409"/>
      <c r="HNS138" s="409"/>
      <c r="HNT138" s="409"/>
      <c r="HNU138" s="409"/>
      <c r="HNV138" s="409"/>
      <c r="HNW138" s="409"/>
      <c r="HNX138" s="409"/>
      <c r="HNY138" s="409"/>
      <c r="HNZ138" s="409"/>
      <c r="HOA138" s="409"/>
      <c r="HOB138" s="409"/>
      <c r="HOC138" s="409"/>
      <c r="HOD138" s="409"/>
      <c r="HOE138" s="409"/>
      <c r="HOF138" s="409"/>
      <c r="HOG138" s="409"/>
      <c r="HOH138" s="409"/>
      <c r="HOI138" s="409"/>
      <c r="HOJ138" s="409"/>
      <c r="HOK138" s="409"/>
      <c r="HOL138" s="409"/>
      <c r="HOM138" s="409"/>
      <c r="HON138" s="409"/>
      <c r="HOO138" s="409"/>
      <c r="HOP138" s="409"/>
      <c r="HOQ138" s="409"/>
      <c r="HOR138" s="409"/>
      <c r="HOS138" s="409"/>
      <c r="HOT138" s="409"/>
      <c r="HOU138" s="409"/>
      <c r="HOV138" s="409"/>
      <c r="HOW138" s="409"/>
      <c r="HOX138" s="409"/>
      <c r="HOY138" s="409"/>
      <c r="HOZ138" s="409"/>
      <c r="HPA138" s="409"/>
      <c r="HPB138" s="409"/>
      <c r="HPC138" s="409"/>
      <c r="HPD138" s="409"/>
      <c r="HPE138" s="409"/>
      <c r="HPF138" s="409"/>
      <c r="HPG138" s="409"/>
      <c r="HPH138" s="409"/>
      <c r="HPI138" s="409"/>
      <c r="HPJ138" s="409"/>
      <c r="HPK138" s="409"/>
      <c r="HPL138" s="409"/>
      <c r="HPM138" s="409"/>
      <c r="HPN138" s="409"/>
      <c r="HPO138" s="409"/>
      <c r="HPP138" s="409"/>
      <c r="HPQ138" s="409"/>
      <c r="HPR138" s="409"/>
      <c r="HPS138" s="409"/>
      <c r="HPT138" s="409"/>
      <c r="HPU138" s="409"/>
      <c r="HPV138" s="409"/>
      <c r="HPW138" s="409"/>
      <c r="HPX138" s="409"/>
      <c r="HPY138" s="409"/>
      <c r="HPZ138" s="409"/>
      <c r="HQA138" s="409"/>
      <c r="HQB138" s="409"/>
      <c r="HQC138" s="409"/>
      <c r="HQD138" s="409"/>
      <c r="HQE138" s="409"/>
      <c r="HQF138" s="409"/>
      <c r="HQG138" s="409"/>
      <c r="HQH138" s="409"/>
      <c r="HQI138" s="409"/>
      <c r="HQJ138" s="409"/>
      <c r="HQK138" s="409"/>
      <c r="HQL138" s="409"/>
      <c r="HQM138" s="409"/>
      <c r="HQN138" s="409"/>
      <c r="HQO138" s="409"/>
      <c r="HQP138" s="409"/>
      <c r="HQQ138" s="409"/>
      <c r="HQR138" s="409"/>
      <c r="HQS138" s="409"/>
      <c r="HQT138" s="409"/>
      <c r="HQU138" s="409"/>
      <c r="HQV138" s="409"/>
      <c r="HQW138" s="409"/>
      <c r="HQX138" s="409"/>
      <c r="HQY138" s="409"/>
      <c r="HQZ138" s="409"/>
      <c r="HRA138" s="409"/>
      <c r="HRB138" s="409"/>
      <c r="HRC138" s="409"/>
      <c r="HRD138" s="409"/>
      <c r="HRE138" s="409"/>
      <c r="HRF138" s="409"/>
      <c r="HRG138" s="409"/>
      <c r="HRH138" s="409"/>
      <c r="HRI138" s="409"/>
      <c r="HRJ138" s="409"/>
      <c r="HRK138" s="409"/>
      <c r="HRL138" s="409"/>
      <c r="HRM138" s="409"/>
      <c r="HRN138" s="409"/>
      <c r="HRO138" s="409"/>
      <c r="HRP138" s="409"/>
      <c r="HRQ138" s="409"/>
      <c r="HRR138" s="409"/>
      <c r="HRS138" s="409"/>
      <c r="HRT138" s="409"/>
      <c r="HRU138" s="409"/>
      <c r="HRV138" s="409"/>
      <c r="HRW138" s="409"/>
      <c r="HRX138" s="409"/>
      <c r="HRY138" s="409"/>
      <c r="HRZ138" s="409"/>
      <c r="HSA138" s="409"/>
      <c r="HSB138" s="409"/>
      <c r="HSC138" s="409"/>
      <c r="HSD138" s="409"/>
      <c r="HSE138" s="409"/>
      <c r="HSF138" s="409"/>
      <c r="HSG138" s="409"/>
      <c r="HSH138" s="409"/>
      <c r="HSI138" s="409"/>
      <c r="HSJ138" s="409"/>
      <c r="HSK138" s="409"/>
      <c r="HSL138" s="409"/>
      <c r="HSM138" s="409"/>
      <c r="HSN138" s="409"/>
      <c r="HSO138" s="409"/>
      <c r="HSP138" s="409"/>
      <c r="HSQ138" s="409"/>
      <c r="HSR138" s="409"/>
      <c r="HSS138" s="409"/>
      <c r="HST138" s="409"/>
      <c r="HSU138" s="409"/>
      <c r="HSV138" s="409"/>
      <c r="HSW138" s="409"/>
      <c r="HSX138" s="409"/>
      <c r="HSY138" s="409"/>
      <c r="HSZ138" s="409"/>
      <c r="HTA138" s="409"/>
      <c r="HTB138" s="409"/>
      <c r="HTC138" s="409"/>
      <c r="HTD138" s="409"/>
      <c r="HTE138" s="409"/>
      <c r="HTF138" s="409"/>
      <c r="HTG138" s="409"/>
      <c r="HTH138" s="409"/>
      <c r="HTI138" s="409"/>
      <c r="HTJ138" s="409"/>
      <c r="HTK138" s="409"/>
      <c r="HTL138" s="409"/>
      <c r="HTM138" s="409"/>
      <c r="HTN138" s="409"/>
      <c r="HTO138" s="409"/>
      <c r="HTP138" s="409"/>
      <c r="HTQ138" s="409"/>
      <c r="HTR138" s="409"/>
      <c r="HTS138" s="409"/>
      <c r="HTT138" s="409"/>
      <c r="HTU138" s="409"/>
      <c r="HTV138" s="409"/>
      <c r="HTW138" s="409"/>
      <c r="HTX138" s="409"/>
      <c r="HTY138" s="409"/>
      <c r="HTZ138" s="409"/>
      <c r="HUA138" s="409"/>
      <c r="HUB138" s="409"/>
      <c r="HUC138" s="409"/>
      <c r="HUD138" s="409"/>
      <c r="HUE138" s="409"/>
      <c r="HUF138" s="409"/>
      <c r="HUG138" s="409"/>
      <c r="HUH138" s="409"/>
      <c r="HUI138" s="409"/>
      <c r="HUJ138" s="409"/>
      <c r="HUK138" s="409"/>
      <c r="HUL138" s="409"/>
      <c r="HUM138" s="409"/>
      <c r="HUN138" s="409"/>
      <c r="HUO138" s="409"/>
      <c r="HUP138" s="409"/>
      <c r="HUQ138" s="409"/>
      <c r="HUR138" s="409"/>
      <c r="HUS138" s="409"/>
      <c r="HUT138" s="409"/>
      <c r="HUU138" s="409"/>
      <c r="HUV138" s="409"/>
      <c r="HUW138" s="409"/>
      <c r="HUX138" s="409"/>
      <c r="HUY138" s="409"/>
      <c r="HUZ138" s="409"/>
      <c r="HVA138" s="409"/>
      <c r="HVB138" s="409"/>
      <c r="HVC138" s="409"/>
      <c r="HVD138" s="409"/>
      <c r="HVE138" s="409"/>
      <c r="HVF138" s="409"/>
      <c r="HVG138" s="409"/>
      <c r="HVH138" s="409"/>
      <c r="HVI138" s="409"/>
      <c r="HVJ138" s="409"/>
      <c r="HVK138" s="409"/>
      <c r="HVL138" s="409"/>
      <c r="HVM138" s="409"/>
      <c r="HVN138" s="409"/>
      <c r="HVO138" s="409"/>
      <c r="HVP138" s="409"/>
      <c r="HVQ138" s="409"/>
      <c r="HVR138" s="409"/>
      <c r="HVS138" s="409"/>
      <c r="HVT138" s="409"/>
      <c r="HVU138" s="409"/>
      <c r="HVV138" s="409"/>
      <c r="HVW138" s="409"/>
      <c r="HVX138" s="409"/>
      <c r="HVY138" s="409"/>
      <c r="HVZ138" s="409"/>
      <c r="HWA138" s="409"/>
      <c r="HWB138" s="409"/>
      <c r="HWC138" s="409"/>
      <c r="HWD138" s="409"/>
      <c r="HWE138" s="409"/>
      <c r="HWF138" s="409"/>
      <c r="HWG138" s="409"/>
      <c r="HWH138" s="409"/>
      <c r="HWI138" s="409"/>
      <c r="HWJ138" s="409"/>
      <c r="HWK138" s="409"/>
      <c r="HWL138" s="409"/>
      <c r="HWM138" s="409"/>
      <c r="HWN138" s="409"/>
      <c r="HWO138" s="409"/>
      <c r="HWP138" s="409"/>
      <c r="HWQ138" s="409"/>
      <c r="HWR138" s="409"/>
      <c r="HWS138" s="409"/>
      <c r="HWT138" s="409"/>
      <c r="HWU138" s="409"/>
      <c r="HWV138" s="409"/>
      <c r="HWW138" s="409"/>
      <c r="HWX138" s="409"/>
      <c r="HWY138" s="409"/>
      <c r="HWZ138" s="409"/>
      <c r="HXA138" s="409"/>
      <c r="HXB138" s="409"/>
      <c r="HXC138" s="409"/>
      <c r="HXD138" s="409"/>
      <c r="HXE138" s="409"/>
      <c r="HXF138" s="409"/>
      <c r="HXG138" s="409"/>
      <c r="HXH138" s="409"/>
      <c r="HXI138" s="409"/>
      <c r="HXJ138" s="409"/>
      <c r="HXK138" s="409"/>
      <c r="HXL138" s="409"/>
      <c r="HXM138" s="409"/>
      <c r="HXN138" s="409"/>
      <c r="HXO138" s="409"/>
      <c r="HXP138" s="409"/>
      <c r="HXQ138" s="409"/>
      <c r="HXR138" s="409"/>
      <c r="HXS138" s="409"/>
      <c r="HXT138" s="409"/>
      <c r="HXU138" s="409"/>
      <c r="HXV138" s="409"/>
      <c r="HXW138" s="409"/>
      <c r="HXX138" s="409"/>
      <c r="HXY138" s="409"/>
      <c r="HXZ138" s="409"/>
      <c r="HYA138" s="409"/>
      <c r="HYB138" s="409"/>
      <c r="HYC138" s="409"/>
      <c r="HYD138" s="409"/>
      <c r="HYE138" s="409"/>
      <c r="HYF138" s="409"/>
      <c r="HYG138" s="409"/>
      <c r="HYH138" s="409"/>
      <c r="HYI138" s="409"/>
      <c r="HYJ138" s="409"/>
      <c r="HYK138" s="409"/>
      <c r="HYL138" s="409"/>
      <c r="HYM138" s="409"/>
      <c r="HYN138" s="409"/>
      <c r="HYO138" s="409"/>
      <c r="HYP138" s="409"/>
      <c r="HYQ138" s="409"/>
      <c r="HYR138" s="409"/>
      <c r="HYS138" s="409"/>
      <c r="HYT138" s="409"/>
      <c r="HYU138" s="409"/>
      <c r="HYV138" s="409"/>
      <c r="HYW138" s="409"/>
      <c r="HYX138" s="409"/>
      <c r="HYY138" s="409"/>
      <c r="HYZ138" s="409"/>
      <c r="HZA138" s="409"/>
      <c r="HZB138" s="409"/>
      <c r="HZC138" s="409"/>
      <c r="HZD138" s="409"/>
      <c r="HZE138" s="409"/>
      <c r="HZF138" s="409"/>
      <c r="HZG138" s="409"/>
      <c r="HZH138" s="409"/>
      <c r="HZI138" s="409"/>
      <c r="HZJ138" s="409"/>
      <c r="HZK138" s="409"/>
      <c r="HZL138" s="409"/>
      <c r="HZM138" s="409"/>
      <c r="HZN138" s="409"/>
      <c r="HZO138" s="409"/>
      <c r="HZP138" s="409"/>
      <c r="HZQ138" s="409"/>
      <c r="HZR138" s="409"/>
      <c r="HZS138" s="409"/>
      <c r="HZT138" s="409"/>
      <c r="HZU138" s="409"/>
      <c r="HZV138" s="409"/>
      <c r="HZW138" s="409"/>
      <c r="HZX138" s="409"/>
      <c r="HZY138" s="409"/>
      <c r="HZZ138" s="409"/>
      <c r="IAA138" s="409"/>
      <c r="IAB138" s="409"/>
      <c r="IAC138" s="409"/>
      <c r="IAD138" s="409"/>
      <c r="IAE138" s="409"/>
      <c r="IAF138" s="409"/>
      <c r="IAG138" s="409"/>
      <c r="IAH138" s="409"/>
      <c r="IAI138" s="409"/>
      <c r="IAJ138" s="409"/>
      <c r="IAK138" s="409"/>
      <c r="IAL138" s="409"/>
      <c r="IAM138" s="409"/>
      <c r="IAN138" s="409"/>
      <c r="IAO138" s="409"/>
      <c r="IAP138" s="409"/>
      <c r="IAQ138" s="409"/>
      <c r="IAR138" s="409"/>
      <c r="IAS138" s="409"/>
      <c r="IAT138" s="409"/>
      <c r="IAU138" s="409"/>
      <c r="IAV138" s="409"/>
      <c r="IAW138" s="409"/>
      <c r="IAX138" s="409"/>
      <c r="IAY138" s="409"/>
      <c r="IAZ138" s="409"/>
      <c r="IBA138" s="409"/>
      <c r="IBB138" s="409"/>
      <c r="IBC138" s="409"/>
      <c r="IBD138" s="409"/>
      <c r="IBE138" s="409"/>
      <c r="IBF138" s="409"/>
      <c r="IBG138" s="409"/>
      <c r="IBH138" s="409"/>
      <c r="IBI138" s="409"/>
      <c r="IBJ138" s="409"/>
      <c r="IBK138" s="409"/>
      <c r="IBL138" s="409"/>
      <c r="IBM138" s="409"/>
      <c r="IBN138" s="409"/>
      <c r="IBO138" s="409"/>
      <c r="IBP138" s="409"/>
      <c r="IBQ138" s="409"/>
      <c r="IBR138" s="409"/>
      <c r="IBS138" s="409"/>
      <c r="IBT138" s="409"/>
      <c r="IBU138" s="409"/>
      <c r="IBV138" s="409"/>
      <c r="IBW138" s="409"/>
      <c r="IBX138" s="409"/>
      <c r="IBY138" s="409"/>
      <c r="IBZ138" s="409"/>
      <c r="ICA138" s="409"/>
      <c r="ICB138" s="409"/>
      <c r="ICC138" s="409"/>
      <c r="ICD138" s="409"/>
      <c r="ICE138" s="409"/>
      <c r="ICF138" s="409"/>
      <c r="ICG138" s="409"/>
      <c r="ICH138" s="409"/>
      <c r="ICI138" s="409"/>
      <c r="ICJ138" s="409"/>
      <c r="ICK138" s="409"/>
      <c r="ICL138" s="409"/>
      <c r="ICM138" s="409"/>
      <c r="ICN138" s="409"/>
      <c r="ICO138" s="409"/>
      <c r="ICP138" s="409"/>
      <c r="ICQ138" s="409"/>
      <c r="ICR138" s="409"/>
      <c r="ICS138" s="409"/>
      <c r="ICT138" s="409"/>
      <c r="ICU138" s="409"/>
      <c r="ICV138" s="409"/>
      <c r="ICW138" s="409"/>
      <c r="ICX138" s="409"/>
      <c r="ICY138" s="409"/>
      <c r="ICZ138" s="409"/>
      <c r="IDA138" s="409"/>
      <c r="IDB138" s="409"/>
      <c r="IDC138" s="409"/>
      <c r="IDD138" s="409"/>
      <c r="IDE138" s="409"/>
      <c r="IDF138" s="409"/>
      <c r="IDG138" s="409"/>
      <c r="IDH138" s="409"/>
      <c r="IDI138" s="409"/>
      <c r="IDJ138" s="409"/>
      <c r="IDK138" s="409"/>
      <c r="IDL138" s="409"/>
      <c r="IDM138" s="409"/>
      <c r="IDN138" s="409"/>
      <c r="IDO138" s="409"/>
      <c r="IDP138" s="409"/>
      <c r="IDQ138" s="409"/>
      <c r="IDR138" s="409"/>
      <c r="IDS138" s="409"/>
      <c r="IDT138" s="409"/>
      <c r="IDU138" s="409"/>
      <c r="IDV138" s="409"/>
      <c r="IDW138" s="409"/>
      <c r="IDX138" s="409"/>
      <c r="IDY138" s="409"/>
      <c r="IDZ138" s="409"/>
      <c r="IEA138" s="409"/>
      <c r="IEB138" s="409"/>
      <c r="IEC138" s="409"/>
      <c r="IED138" s="409"/>
      <c r="IEE138" s="409"/>
      <c r="IEF138" s="409"/>
      <c r="IEG138" s="409"/>
      <c r="IEH138" s="409"/>
      <c r="IEI138" s="409"/>
      <c r="IEJ138" s="409"/>
      <c r="IEK138" s="409"/>
      <c r="IEL138" s="409"/>
      <c r="IEM138" s="409"/>
      <c r="IEN138" s="409"/>
      <c r="IEO138" s="409"/>
      <c r="IEP138" s="409"/>
      <c r="IEQ138" s="409"/>
      <c r="IER138" s="409"/>
      <c r="IES138" s="409"/>
      <c r="IET138" s="409"/>
      <c r="IEU138" s="409"/>
      <c r="IEV138" s="409"/>
      <c r="IEW138" s="409"/>
      <c r="IEX138" s="409"/>
      <c r="IEY138" s="409"/>
      <c r="IEZ138" s="409"/>
      <c r="IFA138" s="409"/>
      <c r="IFB138" s="409"/>
      <c r="IFC138" s="409"/>
      <c r="IFD138" s="409"/>
      <c r="IFE138" s="409"/>
      <c r="IFF138" s="409"/>
      <c r="IFG138" s="409"/>
      <c r="IFH138" s="409"/>
      <c r="IFI138" s="409"/>
      <c r="IFJ138" s="409"/>
      <c r="IFK138" s="409"/>
      <c r="IFL138" s="409"/>
      <c r="IFM138" s="409"/>
      <c r="IFN138" s="409"/>
      <c r="IFO138" s="409"/>
      <c r="IFP138" s="409"/>
      <c r="IFQ138" s="409"/>
      <c r="IFR138" s="409"/>
      <c r="IFS138" s="409"/>
      <c r="IFT138" s="409"/>
      <c r="IFU138" s="409"/>
      <c r="IFV138" s="409"/>
      <c r="IFW138" s="409"/>
      <c r="IFX138" s="409"/>
      <c r="IFY138" s="409"/>
      <c r="IFZ138" s="409"/>
      <c r="IGA138" s="409"/>
      <c r="IGB138" s="409"/>
      <c r="IGC138" s="409"/>
      <c r="IGD138" s="409"/>
      <c r="IGE138" s="409"/>
      <c r="IGF138" s="409"/>
      <c r="IGG138" s="409"/>
      <c r="IGH138" s="409"/>
      <c r="IGI138" s="409"/>
      <c r="IGJ138" s="409"/>
      <c r="IGK138" s="409"/>
      <c r="IGL138" s="409"/>
      <c r="IGM138" s="409"/>
      <c r="IGN138" s="409"/>
      <c r="IGO138" s="409"/>
      <c r="IGP138" s="409"/>
      <c r="IGQ138" s="409"/>
      <c r="IGR138" s="409"/>
      <c r="IGS138" s="409"/>
      <c r="IGT138" s="409"/>
      <c r="IGU138" s="409"/>
      <c r="IGV138" s="409"/>
      <c r="IGW138" s="409"/>
      <c r="IGX138" s="409"/>
      <c r="IGY138" s="409"/>
      <c r="IGZ138" s="409"/>
      <c r="IHA138" s="409"/>
      <c r="IHB138" s="409"/>
      <c r="IHC138" s="409"/>
      <c r="IHD138" s="409"/>
      <c r="IHE138" s="409"/>
      <c r="IHF138" s="409"/>
      <c r="IHG138" s="409"/>
      <c r="IHH138" s="409"/>
      <c r="IHI138" s="409"/>
      <c r="IHJ138" s="409"/>
      <c r="IHK138" s="409"/>
      <c r="IHL138" s="409"/>
      <c r="IHM138" s="409"/>
      <c r="IHN138" s="409"/>
      <c r="IHO138" s="409"/>
      <c r="IHP138" s="409"/>
      <c r="IHQ138" s="409"/>
      <c r="IHR138" s="409"/>
      <c r="IHS138" s="409"/>
      <c r="IHT138" s="409"/>
      <c r="IHU138" s="409"/>
      <c r="IHV138" s="409"/>
      <c r="IHW138" s="409"/>
      <c r="IHX138" s="409"/>
      <c r="IHY138" s="409"/>
      <c r="IHZ138" s="409"/>
      <c r="IIA138" s="409"/>
      <c r="IIB138" s="409"/>
      <c r="IIC138" s="409"/>
      <c r="IID138" s="409"/>
      <c r="IIE138" s="409"/>
      <c r="IIF138" s="409"/>
      <c r="IIG138" s="409"/>
      <c r="IIH138" s="409"/>
      <c r="III138" s="409"/>
      <c r="IIJ138" s="409"/>
      <c r="IIK138" s="409"/>
      <c r="IIL138" s="409"/>
      <c r="IIM138" s="409"/>
      <c r="IIN138" s="409"/>
      <c r="IIO138" s="409"/>
      <c r="IIP138" s="409"/>
      <c r="IIQ138" s="409"/>
      <c r="IIR138" s="409"/>
      <c r="IIS138" s="409"/>
      <c r="IIT138" s="409"/>
      <c r="IIU138" s="409"/>
      <c r="IIV138" s="409"/>
      <c r="IIW138" s="409"/>
      <c r="IIX138" s="409"/>
      <c r="IIY138" s="409"/>
      <c r="IIZ138" s="409"/>
      <c r="IJA138" s="409"/>
      <c r="IJB138" s="409"/>
      <c r="IJC138" s="409"/>
      <c r="IJD138" s="409"/>
      <c r="IJE138" s="409"/>
      <c r="IJF138" s="409"/>
      <c r="IJG138" s="409"/>
      <c r="IJH138" s="409"/>
      <c r="IJI138" s="409"/>
      <c r="IJJ138" s="409"/>
      <c r="IJK138" s="409"/>
      <c r="IJL138" s="409"/>
      <c r="IJM138" s="409"/>
      <c r="IJN138" s="409"/>
      <c r="IJO138" s="409"/>
      <c r="IJP138" s="409"/>
      <c r="IJQ138" s="409"/>
      <c r="IJR138" s="409"/>
      <c r="IJS138" s="409"/>
      <c r="IJT138" s="409"/>
      <c r="IJU138" s="409"/>
      <c r="IJV138" s="409"/>
      <c r="IJW138" s="409"/>
      <c r="IJX138" s="409"/>
      <c r="IJY138" s="409"/>
      <c r="IJZ138" s="409"/>
      <c r="IKA138" s="409"/>
      <c r="IKB138" s="409"/>
      <c r="IKC138" s="409"/>
      <c r="IKD138" s="409"/>
      <c r="IKE138" s="409"/>
      <c r="IKF138" s="409"/>
      <c r="IKG138" s="409"/>
      <c r="IKH138" s="409"/>
      <c r="IKI138" s="409"/>
      <c r="IKJ138" s="409"/>
      <c r="IKK138" s="409"/>
      <c r="IKL138" s="409"/>
      <c r="IKM138" s="409"/>
      <c r="IKN138" s="409"/>
      <c r="IKO138" s="409"/>
      <c r="IKP138" s="409"/>
      <c r="IKQ138" s="409"/>
      <c r="IKR138" s="409"/>
      <c r="IKS138" s="409"/>
      <c r="IKT138" s="409"/>
      <c r="IKU138" s="409"/>
      <c r="IKV138" s="409"/>
      <c r="IKW138" s="409"/>
      <c r="IKX138" s="409"/>
      <c r="IKY138" s="409"/>
      <c r="IKZ138" s="409"/>
      <c r="ILA138" s="409"/>
      <c r="ILB138" s="409"/>
      <c r="ILC138" s="409"/>
      <c r="ILD138" s="409"/>
      <c r="ILE138" s="409"/>
      <c r="ILF138" s="409"/>
      <c r="ILG138" s="409"/>
      <c r="ILH138" s="409"/>
      <c r="ILI138" s="409"/>
      <c r="ILJ138" s="409"/>
      <c r="ILK138" s="409"/>
      <c r="ILL138" s="409"/>
      <c r="ILM138" s="409"/>
      <c r="ILN138" s="409"/>
      <c r="ILO138" s="409"/>
      <c r="ILP138" s="409"/>
      <c r="ILQ138" s="409"/>
      <c r="ILR138" s="409"/>
      <c r="ILS138" s="409"/>
      <c r="ILT138" s="409"/>
      <c r="ILU138" s="409"/>
      <c r="ILV138" s="409"/>
      <c r="ILW138" s="409"/>
      <c r="ILX138" s="409"/>
      <c r="ILY138" s="409"/>
      <c r="ILZ138" s="409"/>
      <c r="IMA138" s="409"/>
      <c r="IMB138" s="409"/>
      <c r="IMC138" s="409"/>
      <c r="IMD138" s="409"/>
      <c r="IME138" s="409"/>
      <c r="IMF138" s="409"/>
      <c r="IMG138" s="409"/>
      <c r="IMH138" s="409"/>
      <c r="IMI138" s="409"/>
      <c r="IMJ138" s="409"/>
      <c r="IMK138" s="409"/>
      <c r="IML138" s="409"/>
      <c r="IMM138" s="409"/>
      <c r="IMN138" s="409"/>
      <c r="IMO138" s="409"/>
      <c r="IMP138" s="409"/>
      <c r="IMQ138" s="409"/>
      <c r="IMR138" s="409"/>
      <c r="IMS138" s="409"/>
      <c r="IMT138" s="409"/>
      <c r="IMU138" s="409"/>
      <c r="IMV138" s="409"/>
      <c r="IMW138" s="409"/>
      <c r="IMX138" s="409"/>
      <c r="IMY138" s="409"/>
      <c r="IMZ138" s="409"/>
      <c r="INA138" s="409"/>
      <c r="INB138" s="409"/>
      <c r="INC138" s="409"/>
      <c r="IND138" s="409"/>
      <c r="INE138" s="409"/>
      <c r="INF138" s="409"/>
      <c r="ING138" s="409"/>
      <c r="INH138" s="409"/>
      <c r="INI138" s="409"/>
      <c r="INJ138" s="409"/>
      <c r="INK138" s="409"/>
      <c r="INL138" s="409"/>
      <c r="INM138" s="409"/>
      <c r="INN138" s="409"/>
      <c r="INO138" s="409"/>
      <c r="INP138" s="409"/>
      <c r="INQ138" s="409"/>
      <c r="INR138" s="409"/>
      <c r="INS138" s="409"/>
      <c r="INT138" s="409"/>
      <c r="INU138" s="409"/>
      <c r="INV138" s="409"/>
      <c r="INW138" s="409"/>
      <c r="INX138" s="409"/>
      <c r="INY138" s="409"/>
      <c r="INZ138" s="409"/>
      <c r="IOA138" s="409"/>
      <c r="IOB138" s="409"/>
      <c r="IOC138" s="409"/>
      <c r="IOD138" s="409"/>
      <c r="IOE138" s="409"/>
      <c r="IOF138" s="409"/>
      <c r="IOG138" s="409"/>
      <c r="IOH138" s="409"/>
      <c r="IOI138" s="409"/>
      <c r="IOJ138" s="409"/>
      <c r="IOK138" s="409"/>
      <c r="IOL138" s="409"/>
      <c r="IOM138" s="409"/>
      <c r="ION138" s="409"/>
      <c r="IOO138" s="409"/>
      <c r="IOP138" s="409"/>
      <c r="IOQ138" s="409"/>
      <c r="IOR138" s="409"/>
      <c r="IOS138" s="409"/>
      <c r="IOT138" s="409"/>
      <c r="IOU138" s="409"/>
      <c r="IOV138" s="409"/>
      <c r="IOW138" s="409"/>
      <c r="IOX138" s="409"/>
      <c r="IOY138" s="409"/>
      <c r="IOZ138" s="409"/>
      <c r="IPA138" s="409"/>
      <c r="IPB138" s="409"/>
      <c r="IPC138" s="409"/>
      <c r="IPD138" s="409"/>
      <c r="IPE138" s="409"/>
      <c r="IPF138" s="409"/>
      <c r="IPG138" s="409"/>
      <c r="IPH138" s="409"/>
      <c r="IPI138" s="409"/>
      <c r="IPJ138" s="409"/>
      <c r="IPK138" s="409"/>
      <c r="IPL138" s="409"/>
      <c r="IPM138" s="409"/>
      <c r="IPN138" s="409"/>
      <c r="IPO138" s="409"/>
      <c r="IPP138" s="409"/>
      <c r="IPQ138" s="409"/>
      <c r="IPR138" s="409"/>
      <c r="IPS138" s="409"/>
      <c r="IPT138" s="409"/>
      <c r="IPU138" s="409"/>
      <c r="IPV138" s="409"/>
      <c r="IPW138" s="409"/>
      <c r="IPX138" s="409"/>
      <c r="IPY138" s="409"/>
      <c r="IPZ138" s="409"/>
      <c r="IQA138" s="409"/>
      <c r="IQB138" s="409"/>
      <c r="IQC138" s="409"/>
      <c r="IQD138" s="409"/>
      <c r="IQE138" s="409"/>
      <c r="IQF138" s="409"/>
      <c r="IQG138" s="409"/>
      <c r="IQH138" s="409"/>
      <c r="IQI138" s="409"/>
      <c r="IQJ138" s="409"/>
      <c r="IQK138" s="409"/>
      <c r="IQL138" s="409"/>
      <c r="IQM138" s="409"/>
      <c r="IQN138" s="409"/>
      <c r="IQO138" s="409"/>
      <c r="IQP138" s="409"/>
      <c r="IQQ138" s="409"/>
      <c r="IQR138" s="409"/>
      <c r="IQS138" s="409"/>
      <c r="IQT138" s="409"/>
      <c r="IQU138" s="409"/>
      <c r="IQV138" s="409"/>
      <c r="IQW138" s="409"/>
      <c r="IQX138" s="409"/>
      <c r="IQY138" s="409"/>
      <c r="IQZ138" s="409"/>
      <c r="IRA138" s="409"/>
      <c r="IRB138" s="409"/>
      <c r="IRC138" s="409"/>
      <c r="IRD138" s="409"/>
      <c r="IRE138" s="409"/>
      <c r="IRF138" s="409"/>
      <c r="IRG138" s="409"/>
      <c r="IRH138" s="409"/>
      <c r="IRI138" s="409"/>
      <c r="IRJ138" s="409"/>
      <c r="IRK138" s="409"/>
      <c r="IRL138" s="409"/>
      <c r="IRM138" s="409"/>
      <c r="IRN138" s="409"/>
      <c r="IRO138" s="409"/>
      <c r="IRP138" s="409"/>
      <c r="IRQ138" s="409"/>
      <c r="IRR138" s="409"/>
      <c r="IRS138" s="409"/>
      <c r="IRT138" s="409"/>
      <c r="IRU138" s="409"/>
      <c r="IRV138" s="409"/>
      <c r="IRW138" s="409"/>
      <c r="IRX138" s="409"/>
      <c r="IRY138" s="409"/>
      <c r="IRZ138" s="409"/>
      <c r="ISA138" s="409"/>
      <c r="ISB138" s="409"/>
      <c r="ISC138" s="409"/>
      <c r="ISD138" s="409"/>
      <c r="ISE138" s="409"/>
      <c r="ISF138" s="409"/>
      <c r="ISG138" s="409"/>
      <c r="ISH138" s="409"/>
      <c r="ISI138" s="409"/>
      <c r="ISJ138" s="409"/>
      <c r="ISK138" s="409"/>
      <c r="ISL138" s="409"/>
      <c r="ISM138" s="409"/>
      <c r="ISN138" s="409"/>
      <c r="ISO138" s="409"/>
      <c r="ISP138" s="409"/>
      <c r="ISQ138" s="409"/>
      <c r="ISR138" s="409"/>
      <c r="ISS138" s="409"/>
      <c r="IST138" s="409"/>
      <c r="ISU138" s="409"/>
      <c r="ISV138" s="409"/>
      <c r="ISW138" s="409"/>
      <c r="ISX138" s="409"/>
      <c r="ISY138" s="409"/>
      <c r="ISZ138" s="409"/>
      <c r="ITA138" s="409"/>
      <c r="ITB138" s="409"/>
      <c r="ITC138" s="409"/>
      <c r="ITD138" s="409"/>
      <c r="ITE138" s="409"/>
      <c r="ITF138" s="409"/>
      <c r="ITG138" s="409"/>
      <c r="ITH138" s="409"/>
      <c r="ITI138" s="409"/>
      <c r="ITJ138" s="409"/>
      <c r="ITK138" s="409"/>
      <c r="ITL138" s="409"/>
      <c r="ITM138" s="409"/>
      <c r="ITN138" s="409"/>
      <c r="ITO138" s="409"/>
      <c r="ITP138" s="409"/>
      <c r="ITQ138" s="409"/>
      <c r="ITR138" s="409"/>
      <c r="ITS138" s="409"/>
      <c r="ITT138" s="409"/>
      <c r="ITU138" s="409"/>
      <c r="ITV138" s="409"/>
      <c r="ITW138" s="409"/>
      <c r="ITX138" s="409"/>
      <c r="ITY138" s="409"/>
      <c r="ITZ138" s="409"/>
      <c r="IUA138" s="409"/>
      <c r="IUB138" s="409"/>
      <c r="IUC138" s="409"/>
      <c r="IUD138" s="409"/>
      <c r="IUE138" s="409"/>
      <c r="IUF138" s="409"/>
      <c r="IUG138" s="409"/>
      <c r="IUH138" s="409"/>
      <c r="IUI138" s="409"/>
      <c r="IUJ138" s="409"/>
      <c r="IUK138" s="409"/>
      <c r="IUL138" s="409"/>
      <c r="IUM138" s="409"/>
      <c r="IUN138" s="409"/>
      <c r="IUO138" s="409"/>
      <c r="IUP138" s="409"/>
      <c r="IUQ138" s="409"/>
      <c r="IUR138" s="409"/>
      <c r="IUS138" s="409"/>
      <c r="IUT138" s="409"/>
      <c r="IUU138" s="409"/>
      <c r="IUV138" s="409"/>
      <c r="IUW138" s="409"/>
      <c r="IUX138" s="409"/>
      <c r="IUY138" s="409"/>
      <c r="IUZ138" s="409"/>
      <c r="IVA138" s="409"/>
      <c r="IVB138" s="409"/>
      <c r="IVC138" s="409"/>
      <c r="IVD138" s="409"/>
      <c r="IVE138" s="409"/>
      <c r="IVF138" s="409"/>
      <c r="IVG138" s="409"/>
      <c r="IVH138" s="409"/>
      <c r="IVI138" s="409"/>
      <c r="IVJ138" s="409"/>
      <c r="IVK138" s="409"/>
      <c r="IVL138" s="409"/>
      <c r="IVM138" s="409"/>
      <c r="IVN138" s="409"/>
      <c r="IVO138" s="409"/>
      <c r="IVP138" s="409"/>
      <c r="IVQ138" s="409"/>
      <c r="IVR138" s="409"/>
      <c r="IVS138" s="409"/>
      <c r="IVT138" s="409"/>
      <c r="IVU138" s="409"/>
      <c r="IVV138" s="409"/>
      <c r="IVW138" s="409"/>
      <c r="IVX138" s="409"/>
      <c r="IVY138" s="409"/>
      <c r="IVZ138" s="409"/>
      <c r="IWA138" s="409"/>
      <c r="IWB138" s="409"/>
      <c r="IWC138" s="409"/>
      <c r="IWD138" s="409"/>
      <c r="IWE138" s="409"/>
      <c r="IWF138" s="409"/>
      <c r="IWG138" s="409"/>
      <c r="IWH138" s="409"/>
      <c r="IWI138" s="409"/>
      <c r="IWJ138" s="409"/>
      <c r="IWK138" s="409"/>
      <c r="IWL138" s="409"/>
      <c r="IWM138" s="409"/>
      <c r="IWN138" s="409"/>
      <c r="IWO138" s="409"/>
      <c r="IWP138" s="409"/>
      <c r="IWQ138" s="409"/>
      <c r="IWR138" s="409"/>
      <c r="IWS138" s="409"/>
      <c r="IWT138" s="409"/>
      <c r="IWU138" s="409"/>
      <c r="IWV138" s="409"/>
      <c r="IWW138" s="409"/>
      <c r="IWX138" s="409"/>
      <c r="IWY138" s="409"/>
      <c r="IWZ138" s="409"/>
      <c r="IXA138" s="409"/>
      <c r="IXB138" s="409"/>
      <c r="IXC138" s="409"/>
      <c r="IXD138" s="409"/>
      <c r="IXE138" s="409"/>
      <c r="IXF138" s="409"/>
      <c r="IXG138" s="409"/>
      <c r="IXH138" s="409"/>
      <c r="IXI138" s="409"/>
      <c r="IXJ138" s="409"/>
      <c r="IXK138" s="409"/>
      <c r="IXL138" s="409"/>
      <c r="IXM138" s="409"/>
      <c r="IXN138" s="409"/>
      <c r="IXO138" s="409"/>
      <c r="IXP138" s="409"/>
      <c r="IXQ138" s="409"/>
      <c r="IXR138" s="409"/>
      <c r="IXS138" s="409"/>
      <c r="IXT138" s="409"/>
      <c r="IXU138" s="409"/>
      <c r="IXV138" s="409"/>
      <c r="IXW138" s="409"/>
      <c r="IXX138" s="409"/>
      <c r="IXY138" s="409"/>
      <c r="IXZ138" s="409"/>
      <c r="IYA138" s="409"/>
      <c r="IYB138" s="409"/>
      <c r="IYC138" s="409"/>
      <c r="IYD138" s="409"/>
      <c r="IYE138" s="409"/>
      <c r="IYF138" s="409"/>
      <c r="IYG138" s="409"/>
      <c r="IYH138" s="409"/>
      <c r="IYI138" s="409"/>
      <c r="IYJ138" s="409"/>
      <c r="IYK138" s="409"/>
      <c r="IYL138" s="409"/>
      <c r="IYM138" s="409"/>
      <c r="IYN138" s="409"/>
      <c r="IYO138" s="409"/>
      <c r="IYP138" s="409"/>
      <c r="IYQ138" s="409"/>
      <c r="IYR138" s="409"/>
      <c r="IYS138" s="409"/>
      <c r="IYT138" s="409"/>
      <c r="IYU138" s="409"/>
      <c r="IYV138" s="409"/>
      <c r="IYW138" s="409"/>
      <c r="IYX138" s="409"/>
      <c r="IYY138" s="409"/>
      <c r="IYZ138" s="409"/>
      <c r="IZA138" s="409"/>
      <c r="IZB138" s="409"/>
      <c r="IZC138" s="409"/>
      <c r="IZD138" s="409"/>
      <c r="IZE138" s="409"/>
      <c r="IZF138" s="409"/>
      <c r="IZG138" s="409"/>
      <c r="IZH138" s="409"/>
      <c r="IZI138" s="409"/>
      <c r="IZJ138" s="409"/>
      <c r="IZK138" s="409"/>
      <c r="IZL138" s="409"/>
      <c r="IZM138" s="409"/>
      <c r="IZN138" s="409"/>
      <c r="IZO138" s="409"/>
      <c r="IZP138" s="409"/>
      <c r="IZQ138" s="409"/>
      <c r="IZR138" s="409"/>
      <c r="IZS138" s="409"/>
      <c r="IZT138" s="409"/>
      <c r="IZU138" s="409"/>
      <c r="IZV138" s="409"/>
      <c r="IZW138" s="409"/>
      <c r="IZX138" s="409"/>
      <c r="IZY138" s="409"/>
      <c r="IZZ138" s="409"/>
      <c r="JAA138" s="409"/>
      <c r="JAB138" s="409"/>
      <c r="JAC138" s="409"/>
      <c r="JAD138" s="409"/>
      <c r="JAE138" s="409"/>
      <c r="JAF138" s="409"/>
      <c r="JAG138" s="409"/>
      <c r="JAH138" s="409"/>
      <c r="JAI138" s="409"/>
      <c r="JAJ138" s="409"/>
      <c r="JAK138" s="409"/>
      <c r="JAL138" s="409"/>
      <c r="JAM138" s="409"/>
      <c r="JAN138" s="409"/>
      <c r="JAO138" s="409"/>
      <c r="JAP138" s="409"/>
      <c r="JAQ138" s="409"/>
      <c r="JAR138" s="409"/>
      <c r="JAS138" s="409"/>
      <c r="JAT138" s="409"/>
      <c r="JAU138" s="409"/>
      <c r="JAV138" s="409"/>
      <c r="JAW138" s="409"/>
      <c r="JAX138" s="409"/>
      <c r="JAY138" s="409"/>
      <c r="JAZ138" s="409"/>
      <c r="JBA138" s="409"/>
      <c r="JBB138" s="409"/>
      <c r="JBC138" s="409"/>
      <c r="JBD138" s="409"/>
      <c r="JBE138" s="409"/>
      <c r="JBF138" s="409"/>
      <c r="JBG138" s="409"/>
      <c r="JBH138" s="409"/>
      <c r="JBI138" s="409"/>
      <c r="JBJ138" s="409"/>
      <c r="JBK138" s="409"/>
      <c r="JBL138" s="409"/>
      <c r="JBM138" s="409"/>
      <c r="JBN138" s="409"/>
      <c r="JBO138" s="409"/>
      <c r="JBP138" s="409"/>
      <c r="JBQ138" s="409"/>
      <c r="JBR138" s="409"/>
      <c r="JBS138" s="409"/>
      <c r="JBT138" s="409"/>
      <c r="JBU138" s="409"/>
      <c r="JBV138" s="409"/>
      <c r="JBW138" s="409"/>
      <c r="JBX138" s="409"/>
      <c r="JBY138" s="409"/>
      <c r="JBZ138" s="409"/>
      <c r="JCA138" s="409"/>
      <c r="JCB138" s="409"/>
      <c r="JCC138" s="409"/>
      <c r="JCD138" s="409"/>
      <c r="JCE138" s="409"/>
      <c r="JCF138" s="409"/>
      <c r="JCG138" s="409"/>
      <c r="JCH138" s="409"/>
      <c r="JCI138" s="409"/>
      <c r="JCJ138" s="409"/>
      <c r="JCK138" s="409"/>
      <c r="JCL138" s="409"/>
      <c r="JCM138" s="409"/>
      <c r="JCN138" s="409"/>
      <c r="JCO138" s="409"/>
      <c r="JCP138" s="409"/>
      <c r="JCQ138" s="409"/>
      <c r="JCR138" s="409"/>
      <c r="JCS138" s="409"/>
      <c r="JCT138" s="409"/>
      <c r="JCU138" s="409"/>
      <c r="JCV138" s="409"/>
      <c r="JCW138" s="409"/>
      <c r="JCX138" s="409"/>
      <c r="JCY138" s="409"/>
      <c r="JCZ138" s="409"/>
      <c r="JDA138" s="409"/>
      <c r="JDB138" s="409"/>
      <c r="JDC138" s="409"/>
      <c r="JDD138" s="409"/>
      <c r="JDE138" s="409"/>
      <c r="JDF138" s="409"/>
      <c r="JDG138" s="409"/>
      <c r="JDH138" s="409"/>
      <c r="JDI138" s="409"/>
      <c r="JDJ138" s="409"/>
      <c r="JDK138" s="409"/>
      <c r="JDL138" s="409"/>
      <c r="JDM138" s="409"/>
      <c r="JDN138" s="409"/>
      <c r="JDO138" s="409"/>
      <c r="JDP138" s="409"/>
      <c r="JDQ138" s="409"/>
      <c r="JDR138" s="409"/>
      <c r="JDS138" s="409"/>
      <c r="JDT138" s="409"/>
      <c r="JDU138" s="409"/>
      <c r="JDV138" s="409"/>
      <c r="JDW138" s="409"/>
      <c r="JDX138" s="409"/>
      <c r="JDY138" s="409"/>
      <c r="JDZ138" s="409"/>
      <c r="JEA138" s="409"/>
      <c r="JEB138" s="409"/>
      <c r="JEC138" s="409"/>
      <c r="JED138" s="409"/>
      <c r="JEE138" s="409"/>
      <c r="JEF138" s="409"/>
      <c r="JEG138" s="409"/>
      <c r="JEH138" s="409"/>
      <c r="JEI138" s="409"/>
      <c r="JEJ138" s="409"/>
      <c r="JEK138" s="409"/>
      <c r="JEL138" s="409"/>
      <c r="JEM138" s="409"/>
      <c r="JEN138" s="409"/>
      <c r="JEO138" s="409"/>
      <c r="JEP138" s="409"/>
      <c r="JEQ138" s="409"/>
      <c r="JER138" s="409"/>
      <c r="JES138" s="409"/>
      <c r="JET138" s="409"/>
      <c r="JEU138" s="409"/>
      <c r="JEV138" s="409"/>
      <c r="JEW138" s="409"/>
      <c r="JEX138" s="409"/>
      <c r="JEY138" s="409"/>
      <c r="JEZ138" s="409"/>
      <c r="JFA138" s="409"/>
      <c r="JFB138" s="409"/>
      <c r="JFC138" s="409"/>
      <c r="JFD138" s="409"/>
      <c r="JFE138" s="409"/>
      <c r="JFF138" s="409"/>
      <c r="JFG138" s="409"/>
      <c r="JFH138" s="409"/>
      <c r="JFI138" s="409"/>
      <c r="JFJ138" s="409"/>
      <c r="JFK138" s="409"/>
      <c r="JFL138" s="409"/>
      <c r="JFM138" s="409"/>
      <c r="JFN138" s="409"/>
      <c r="JFO138" s="409"/>
      <c r="JFP138" s="409"/>
      <c r="JFQ138" s="409"/>
      <c r="JFR138" s="409"/>
      <c r="JFS138" s="409"/>
      <c r="JFT138" s="409"/>
      <c r="JFU138" s="409"/>
      <c r="JFV138" s="409"/>
      <c r="JFW138" s="409"/>
      <c r="JFX138" s="409"/>
      <c r="JFY138" s="409"/>
      <c r="JFZ138" s="409"/>
      <c r="JGA138" s="409"/>
      <c r="JGB138" s="409"/>
      <c r="JGC138" s="409"/>
      <c r="JGD138" s="409"/>
      <c r="JGE138" s="409"/>
      <c r="JGF138" s="409"/>
      <c r="JGG138" s="409"/>
      <c r="JGH138" s="409"/>
      <c r="JGI138" s="409"/>
      <c r="JGJ138" s="409"/>
      <c r="JGK138" s="409"/>
      <c r="JGL138" s="409"/>
      <c r="JGM138" s="409"/>
      <c r="JGN138" s="409"/>
      <c r="JGO138" s="409"/>
      <c r="JGP138" s="409"/>
      <c r="JGQ138" s="409"/>
      <c r="JGR138" s="409"/>
      <c r="JGS138" s="409"/>
      <c r="JGT138" s="409"/>
      <c r="JGU138" s="409"/>
      <c r="JGV138" s="409"/>
      <c r="JGW138" s="409"/>
      <c r="JGX138" s="409"/>
      <c r="JGY138" s="409"/>
      <c r="JGZ138" s="409"/>
      <c r="JHA138" s="409"/>
      <c r="JHB138" s="409"/>
      <c r="JHC138" s="409"/>
      <c r="JHD138" s="409"/>
      <c r="JHE138" s="409"/>
      <c r="JHF138" s="409"/>
      <c r="JHG138" s="409"/>
      <c r="JHH138" s="409"/>
      <c r="JHI138" s="409"/>
      <c r="JHJ138" s="409"/>
      <c r="JHK138" s="409"/>
      <c r="JHL138" s="409"/>
      <c r="JHM138" s="409"/>
      <c r="JHN138" s="409"/>
      <c r="JHO138" s="409"/>
      <c r="JHP138" s="409"/>
      <c r="JHQ138" s="409"/>
      <c r="JHR138" s="409"/>
      <c r="JHS138" s="409"/>
      <c r="JHT138" s="409"/>
      <c r="JHU138" s="409"/>
      <c r="JHV138" s="409"/>
      <c r="JHW138" s="409"/>
      <c r="JHX138" s="409"/>
      <c r="JHY138" s="409"/>
      <c r="JHZ138" s="409"/>
      <c r="JIA138" s="409"/>
      <c r="JIB138" s="409"/>
      <c r="JIC138" s="409"/>
      <c r="JID138" s="409"/>
      <c r="JIE138" s="409"/>
      <c r="JIF138" s="409"/>
      <c r="JIG138" s="409"/>
      <c r="JIH138" s="409"/>
      <c r="JII138" s="409"/>
      <c r="JIJ138" s="409"/>
      <c r="JIK138" s="409"/>
      <c r="JIL138" s="409"/>
      <c r="JIM138" s="409"/>
      <c r="JIN138" s="409"/>
      <c r="JIO138" s="409"/>
      <c r="JIP138" s="409"/>
      <c r="JIQ138" s="409"/>
      <c r="JIR138" s="409"/>
      <c r="JIS138" s="409"/>
      <c r="JIT138" s="409"/>
      <c r="JIU138" s="409"/>
      <c r="JIV138" s="409"/>
      <c r="JIW138" s="409"/>
      <c r="JIX138" s="409"/>
      <c r="JIY138" s="409"/>
      <c r="JIZ138" s="409"/>
      <c r="JJA138" s="409"/>
      <c r="JJB138" s="409"/>
      <c r="JJC138" s="409"/>
      <c r="JJD138" s="409"/>
      <c r="JJE138" s="409"/>
      <c r="JJF138" s="409"/>
      <c r="JJG138" s="409"/>
      <c r="JJH138" s="409"/>
      <c r="JJI138" s="409"/>
      <c r="JJJ138" s="409"/>
      <c r="JJK138" s="409"/>
      <c r="JJL138" s="409"/>
      <c r="JJM138" s="409"/>
      <c r="JJN138" s="409"/>
      <c r="JJO138" s="409"/>
      <c r="JJP138" s="409"/>
      <c r="JJQ138" s="409"/>
      <c r="JJR138" s="409"/>
      <c r="JJS138" s="409"/>
      <c r="JJT138" s="409"/>
      <c r="JJU138" s="409"/>
      <c r="JJV138" s="409"/>
      <c r="JJW138" s="409"/>
      <c r="JJX138" s="409"/>
      <c r="JJY138" s="409"/>
      <c r="JJZ138" s="409"/>
      <c r="JKA138" s="409"/>
      <c r="JKB138" s="409"/>
      <c r="JKC138" s="409"/>
      <c r="JKD138" s="409"/>
      <c r="JKE138" s="409"/>
      <c r="JKF138" s="409"/>
      <c r="JKG138" s="409"/>
      <c r="JKH138" s="409"/>
      <c r="JKI138" s="409"/>
      <c r="JKJ138" s="409"/>
      <c r="JKK138" s="409"/>
      <c r="JKL138" s="409"/>
      <c r="JKM138" s="409"/>
      <c r="JKN138" s="409"/>
      <c r="JKO138" s="409"/>
      <c r="JKP138" s="409"/>
      <c r="JKQ138" s="409"/>
      <c r="JKR138" s="409"/>
      <c r="JKS138" s="409"/>
      <c r="JKT138" s="409"/>
      <c r="JKU138" s="409"/>
      <c r="JKV138" s="409"/>
      <c r="JKW138" s="409"/>
      <c r="JKX138" s="409"/>
      <c r="JKY138" s="409"/>
      <c r="JKZ138" s="409"/>
      <c r="JLA138" s="409"/>
      <c r="JLB138" s="409"/>
      <c r="JLC138" s="409"/>
      <c r="JLD138" s="409"/>
      <c r="JLE138" s="409"/>
      <c r="JLF138" s="409"/>
      <c r="JLG138" s="409"/>
      <c r="JLH138" s="409"/>
      <c r="JLI138" s="409"/>
      <c r="JLJ138" s="409"/>
      <c r="JLK138" s="409"/>
      <c r="JLL138" s="409"/>
      <c r="JLM138" s="409"/>
      <c r="JLN138" s="409"/>
      <c r="JLO138" s="409"/>
      <c r="JLP138" s="409"/>
      <c r="JLQ138" s="409"/>
      <c r="JLR138" s="409"/>
      <c r="JLS138" s="409"/>
      <c r="JLT138" s="409"/>
      <c r="JLU138" s="409"/>
      <c r="JLV138" s="409"/>
      <c r="JLW138" s="409"/>
      <c r="JLX138" s="409"/>
      <c r="JLY138" s="409"/>
      <c r="JLZ138" s="409"/>
      <c r="JMA138" s="409"/>
      <c r="JMB138" s="409"/>
      <c r="JMC138" s="409"/>
      <c r="JMD138" s="409"/>
      <c r="JME138" s="409"/>
      <c r="JMF138" s="409"/>
      <c r="JMG138" s="409"/>
      <c r="JMH138" s="409"/>
      <c r="JMI138" s="409"/>
      <c r="JMJ138" s="409"/>
      <c r="JMK138" s="409"/>
      <c r="JML138" s="409"/>
      <c r="JMM138" s="409"/>
      <c r="JMN138" s="409"/>
      <c r="JMO138" s="409"/>
      <c r="JMP138" s="409"/>
      <c r="JMQ138" s="409"/>
      <c r="JMR138" s="409"/>
      <c r="JMS138" s="409"/>
      <c r="JMT138" s="409"/>
      <c r="JMU138" s="409"/>
      <c r="JMV138" s="409"/>
      <c r="JMW138" s="409"/>
      <c r="JMX138" s="409"/>
      <c r="JMY138" s="409"/>
      <c r="JMZ138" s="409"/>
      <c r="JNA138" s="409"/>
      <c r="JNB138" s="409"/>
      <c r="JNC138" s="409"/>
      <c r="JND138" s="409"/>
      <c r="JNE138" s="409"/>
      <c r="JNF138" s="409"/>
      <c r="JNG138" s="409"/>
      <c r="JNH138" s="409"/>
      <c r="JNI138" s="409"/>
      <c r="JNJ138" s="409"/>
      <c r="JNK138" s="409"/>
      <c r="JNL138" s="409"/>
      <c r="JNM138" s="409"/>
      <c r="JNN138" s="409"/>
      <c r="JNO138" s="409"/>
      <c r="JNP138" s="409"/>
      <c r="JNQ138" s="409"/>
      <c r="JNR138" s="409"/>
      <c r="JNS138" s="409"/>
      <c r="JNT138" s="409"/>
      <c r="JNU138" s="409"/>
      <c r="JNV138" s="409"/>
      <c r="JNW138" s="409"/>
      <c r="JNX138" s="409"/>
      <c r="JNY138" s="409"/>
      <c r="JNZ138" s="409"/>
      <c r="JOA138" s="409"/>
      <c r="JOB138" s="409"/>
      <c r="JOC138" s="409"/>
      <c r="JOD138" s="409"/>
      <c r="JOE138" s="409"/>
      <c r="JOF138" s="409"/>
      <c r="JOG138" s="409"/>
      <c r="JOH138" s="409"/>
      <c r="JOI138" s="409"/>
      <c r="JOJ138" s="409"/>
      <c r="JOK138" s="409"/>
      <c r="JOL138" s="409"/>
      <c r="JOM138" s="409"/>
      <c r="JON138" s="409"/>
      <c r="JOO138" s="409"/>
      <c r="JOP138" s="409"/>
      <c r="JOQ138" s="409"/>
      <c r="JOR138" s="409"/>
      <c r="JOS138" s="409"/>
      <c r="JOT138" s="409"/>
      <c r="JOU138" s="409"/>
      <c r="JOV138" s="409"/>
      <c r="JOW138" s="409"/>
      <c r="JOX138" s="409"/>
      <c r="JOY138" s="409"/>
      <c r="JOZ138" s="409"/>
      <c r="JPA138" s="409"/>
      <c r="JPB138" s="409"/>
      <c r="JPC138" s="409"/>
      <c r="JPD138" s="409"/>
      <c r="JPE138" s="409"/>
      <c r="JPF138" s="409"/>
      <c r="JPG138" s="409"/>
      <c r="JPH138" s="409"/>
      <c r="JPI138" s="409"/>
      <c r="JPJ138" s="409"/>
      <c r="JPK138" s="409"/>
      <c r="JPL138" s="409"/>
      <c r="JPM138" s="409"/>
      <c r="JPN138" s="409"/>
      <c r="JPO138" s="409"/>
      <c r="JPP138" s="409"/>
      <c r="JPQ138" s="409"/>
      <c r="JPR138" s="409"/>
      <c r="JPS138" s="409"/>
      <c r="JPT138" s="409"/>
      <c r="JPU138" s="409"/>
      <c r="JPV138" s="409"/>
      <c r="JPW138" s="409"/>
      <c r="JPX138" s="409"/>
      <c r="JPY138" s="409"/>
      <c r="JPZ138" s="409"/>
      <c r="JQA138" s="409"/>
      <c r="JQB138" s="409"/>
      <c r="JQC138" s="409"/>
      <c r="JQD138" s="409"/>
      <c r="JQE138" s="409"/>
      <c r="JQF138" s="409"/>
      <c r="JQG138" s="409"/>
      <c r="JQH138" s="409"/>
      <c r="JQI138" s="409"/>
      <c r="JQJ138" s="409"/>
      <c r="JQK138" s="409"/>
      <c r="JQL138" s="409"/>
      <c r="JQM138" s="409"/>
      <c r="JQN138" s="409"/>
      <c r="JQO138" s="409"/>
      <c r="JQP138" s="409"/>
      <c r="JQQ138" s="409"/>
      <c r="JQR138" s="409"/>
      <c r="JQS138" s="409"/>
      <c r="JQT138" s="409"/>
      <c r="JQU138" s="409"/>
      <c r="JQV138" s="409"/>
      <c r="JQW138" s="409"/>
      <c r="JQX138" s="409"/>
      <c r="JQY138" s="409"/>
      <c r="JQZ138" s="409"/>
      <c r="JRA138" s="409"/>
      <c r="JRB138" s="409"/>
      <c r="JRC138" s="409"/>
      <c r="JRD138" s="409"/>
      <c r="JRE138" s="409"/>
      <c r="JRF138" s="409"/>
      <c r="JRG138" s="409"/>
      <c r="JRH138" s="409"/>
      <c r="JRI138" s="409"/>
      <c r="JRJ138" s="409"/>
      <c r="JRK138" s="409"/>
      <c r="JRL138" s="409"/>
      <c r="JRM138" s="409"/>
      <c r="JRN138" s="409"/>
      <c r="JRO138" s="409"/>
      <c r="JRP138" s="409"/>
      <c r="JRQ138" s="409"/>
      <c r="JRR138" s="409"/>
      <c r="JRS138" s="409"/>
      <c r="JRT138" s="409"/>
      <c r="JRU138" s="409"/>
      <c r="JRV138" s="409"/>
      <c r="JRW138" s="409"/>
      <c r="JRX138" s="409"/>
      <c r="JRY138" s="409"/>
      <c r="JRZ138" s="409"/>
      <c r="JSA138" s="409"/>
      <c r="JSB138" s="409"/>
      <c r="JSC138" s="409"/>
      <c r="JSD138" s="409"/>
      <c r="JSE138" s="409"/>
      <c r="JSF138" s="409"/>
      <c r="JSG138" s="409"/>
      <c r="JSH138" s="409"/>
      <c r="JSI138" s="409"/>
      <c r="JSJ138" s="409"/>
      <c r="JSK138" s="409"/>
      <c r="JSL138" s="409"/>
      <c r="JSM138" s="409"/>
      <c r="JSN138" s="409"/>
      <c r="JSO138" s="409"/>
      <c r="JSP138" s="409"/>
      <c r="JSQ138" s="409"/>
      <c r="JSR138" s="409"/>
      <c r="JSS138" s="409"/>
      <c r="JST138" s="409"/>
      <c r="JSU138" s="409"/>
      <c r="JSV138" s="409"/>
      <c r="JSW138" s="409"/>
      <c r="JSX138" s="409"/>
      <c r="JSY138" s="409"/>
      <c r="JSZ138" s="409"/>
      <c r="JTA138" s="409"/>
      <c r="JTB138" s="409"/>
      <c r="JTC138" s="409"/>
      <c r="JTD138" s="409"/>
      <c r="JTE138" s="409"/>
      <c r="JTF138" s="409"/>
      <c r="JTG138" s="409"/>
      <c r="JTH138" s="409"/>
      <c r="JTI138" s="409"/>
      <c r="JTJ138" s="409"/>
      <c r="JTK138" s="409"/>
      <c r="JTL138" s="409"/>
      <c r="JTM138" s="409"/>
      <c r="JTN138" s="409"/>
      <c r="JTO138" s="409"/>
      <c r="JTP138" s="409"/>
      <c r="JTQ138" s="409"/>
      <c r="JTR138" s="409"/>
      <c r="JTS138" s="409"/>
      <c r="JTT138" s="409"/>
      <c r="JTU138" s="409"/>
      <c r="JTV138" s="409"/>
      <c r="JTW138" s="409"/>
      <c r="JTX138" s="409"/>
      <c r="JTY138" s="409"/>
      <c r="JTZ138" s="409"/>
      <c r="JUA138" s="409"/>
      <c r="JUB138" s="409"/>
      <c r="JUC138" s="409"/>
      <c r="JUD138" s="409"/>
      <c r="JUE138" s="409"/>
      <c r="JUF138" s="409"/>
      <c r="JUG138" s="409"/>
      <c r="JUH138" s="409"/>
      <c r="JUI138" s="409"/>
      <c r="JUJ138" s="409"/>
      <c r="JUK138" s="409"/>
      <c r="JUL138" s="409"/>
      <c r="JUM138" s="409"/>
      <c r="JUN138" s="409"/>
      <c r="JUO138" s="409"/>
      <c r="JUP138" s="409"/>
      <c r="JUQ138" s="409"/>
      <c r="JUR138" s="409"/>
      <c r="JUS138" s="409"/>
      <c r="JUT138" s="409"/>
      <c r="JUU138" s="409"/>
      <c r="JUV138" s="409"/>
      <c r="JUW138" s="409"/>
      <c r="JUX138" s="409"/>
      <c r="JUY138" s="409"/>
      <c r="JUZ138" s="409"/>
      <c r="JVA138" s="409"/>
      <c r="JVB138" s="409"/>
      <c r="JVC138" s="409"/>
      <c r="JVD138" s="409"/>
      <c r="JVE138" s="409"/>
      <c r="JVF138" s="409"/>
      <c r="JVG138" s="409"/>
      <c r="JVH138" s="409"/>
      <c r="JVI138" s="409"/>
      <c r="JVJ138" s="409"/>
      <c r="JVK138" s="409"/>
      <c r="JVL138" s="409"/>
      <c r="JVM138" s="409"/>
      <c r="JVN138" s="409"/>
      <c r="JVO138" s="409"/>
      <c r="JVP138" s="409"/>
      <c r="JVQ138" s="409"/>
      <c r="JVR138" s="409"/>
      <c r="JVS138" s="409"/>
      <c r="JVT138" s="409"/>
      <c r="JVU138" s="409"/>
      <c r="JVV138" s="409"/>
      <c r="JVW138" s="409"/>
      <c r="JVX138" s="409"/>
      <c r="JVY138" s="409"/>
      <c r="JVZ138" s="409"/>
      <c r="JWA138" s="409"/>
      <c r="JWB138" s="409"/>
      <c r="JWC138" s="409"/>
      <c r="JWD138" s="409"/>
      <c r="JWE138" s="409"/>
      <c r="JWF138" s="409"/>
      <c r="JWG138" s="409"/>
      <c r="JWH138" s="409"/>
      <c r="JWI138" s="409"/>
      <c r="JWJ138" s="409"/>
      <c r="JWK138" s="409"/>
      <c r="JWL138" s="409"/>
      <c r="JWM138" s="409"/>
      <c r="JWN138" s="409"/>
      <c r="JWO138" s="409"/>
      <c r="JWP138" s="409"/>
      <c r="JWQ138" s="409"/>
      <c r="JWR138" s="409"/>
      <c r="JWS138" s="409"/>
      <c r="JWT138" s="409"/>
      <c r="JWU138" s="409"/>
      <c r="JWV138" s="409"/>
      <c r="JWW138" s="409"/>
      <c r="JWX138" s="409"/>
      <c r="JWY138" s="409"/>
      <c r="JWZ138" s="409"/>
      <c r="JXA138" s="409"/>
      <c r="JXB138" s="409"/>
      <c r="JXC138" s="409"/>
      <c r="JXD138" s="409"/>
      <c r="JXE138" s="409"/>
      <c r="JXF138" s="409"/>
      <c r="JXG138" s="409"/>
      <c r="JXH138" s="409"/>
      <c r="JXI138" s="409"/>
      <c r="JXJ138" s="409"/>
      <c r="JXK138" s="409"/>
      <c r="JXL138" s="409"/>
      <c r="JXM138" s="409"/>
      <c r="JXN138" s="409"/>
      <c r="JXO138" s="409"/>
      <c r="JXP138" s="409"/>
      <c r="JXQ138" s="409"/>
      <c r="JXR138" s="409"/>
      <c r="JXS138" s="409"/>
      <c r="JXT138" s="409"/>
      <c r="JXU138" s="409"/>
      <c r="JXV138" s="409"/>
      <c r="JXW138" s="409"/>
      <c r="JXX138" s="409"/>
      <c r="JXY138" s="409"/>
      <c r="JXZ138" s="409"/>
      <c r="JYA138" s="409"/>
      <c r="JYB138" s="409"/>
      <c r="JYC138" s="409"/>
      <c r="JYD138" s="409"/>
      <c r="JYE138" s="409"/>
      <c r="JYF138" s="409"/>
      <c r="JYG138" s="409"/>
      <c r="JYH138" s="409"/>
      <c r="JYI138" s="409"/>
      <c r="JYJ138" s="409"/>
      <c r="JYK138" s="409"/>
      <c r="JYL138" s="409"/>
      <c r="JYM138" s="409"/>
      <c r="JYN138" s="409"/>
      <c r="JYO138" s="409"/>
      <c r="JYP138" s="409"/>
      <c r="JYQ138" s="409"/>
      <c r="JYR138" s="409"/>
      <c r="JYS138" s="409"/>
      <c r="JYT138" s="409"/>
      <c r="JYU138" s="409"/>
      <c r="JYV138" s="409"/>
      <c r="JYW138" s="409"/>
      <c r="JYX138" s="409"/>
      <c r="JYY138" s="409"/>
      <c r="JYZ138" s="409"/>
      <c r="JZA138" s="409"/>
      <c r="JZB138" s="409"/>
      <c r="JZC138" s="409"/>
      <c r="JZD138" s="409"/>
      <c r="JZE138" s="409"/>
      <c r="JZF138" s="409"/>
      <c r="JZG138" s="409"/>
      <c r="JZH138" s="409"/>
      <c r="JZI138" s="409"/>
      <c r="JZJ138" s="409"/>
      <c r="JZK138" s="409"/>
      <c r="JZL138" s="409"/>
      <c r="JZM138" s="409"/>
      <c r="JZN138" s="409"/>
      <c r="JZO138" s="409"/>
      <c r="JZP138" s="409"/>
      <c r="JZQ138" s="409"/>
      <c r="JZR138" s="409"/>
      <c r="JZS138" s="409"/>
      <c r="JZT138" s="409"/>
      <c r="JZU138" s="409"/>
      <c r="JZV138" s="409"/>
      <c r="JZW138" s="409"/>
      <c r="JZX138" s="409"/>
      <c r="JZY138" s="409"/>
      <c r="JZZ138" s="409"/>
      <c r="KAA138" s="409"/>
      <c r="KAB138" s="409"/>
      <c r="KAC138" s="409"/>
      <c r="KAD138" s="409"/>
      <c r="KAE138" s="409"/>
      <c r="KAF138" s="409"/>
      <c r="KAG138" s="409"/>
      <c r="KAH138" s="409"/>
      <c r="KAI138" s="409"/>
      <c r="KAJ138" s="409"/>
      <c r="KAK138" s="409"/>
      <c r="KAL138" s="409"/>
      <c r="KAM138" s="409"/>
      <c r="KAN138" s="409"/>
      <c r="KAO138" s="409"/>
      <c r="KAP138" s="409"/>
      <c r="KAQ138" s="409"/>
      <c r="KAR138" s="409"/>
      <c r="KAS138" s="409"/>
      <c r="KAT138" s="409"/>
      <c r="KAU138" s="409"/>
      <c r="KAV138" s="409"/>
      <c r="KAW138" s="409"/>
      <c r="KAX138" s="409"/>
      <c r="KAY138" s="409"/>
      <c r="KAZ138" s="409"/>
      <c r="KBA138" s="409"/>
      <c r="KBB138" s="409"/>
      <c r="KBC138" s="409"/>
      <c r="KBD138" s="409"/>
      <c r="KBE138" s="409"/>
      <c r="KBF138" s="409"/>
      <c r="KBG138" s="409"/>
      <c r="KBH138" s="409"/>
      <c r="KBI138" s="409"/>
      <c r="KBJ138" s="409"/>
      <c r="KBK138" s="409"/>
      <c r="KBL138" s="409"/>
      <c r="KBM138" s="409"/>
      <c r="KBN138" s="409"/>
      <c r="KBO138" s="409"/>
      <c r="KBP138" s="409"/>
      <c r="KBQ138" s="409"/>
      <c r="KBR138" s="409"/>
      <c r="KBS138" s="409"/>
      <c r="KBT138" s="409"/>
      <c r="KBU138" s="409"/>
      <c r="KBV138" s="409"/>
      <c r="KBW138" s="409"/>
      <c r="KBX138" s="409"/>
      <c r="KBY138" s="409"/>
      <c r="KBZ138" s="409"/>
      <c r="KCA138" s="409"/>
      <c r="KCB138" s="409"/>
      <c r="KCC138" s="409"/>
      <c r="KCD138" s="409"/>
      <c r="KCE138" s="409"/>
      <c r="KCF138" s="409"/>
      <c r="KCG138" s="409"/>
      <c r="KCH138" s="409"/>
      <c r="KCI138" s="409"/>
      <c r="KCJ138" s="409"/>
      <c r="KCK138" s="409"/>
      <c r="KCL138" s="409"/>
      <c r="KCM138" s="409"/>
      <c r="KCN138" s="409"/>
      <c r="KCO138" s="409"/>
      <c r="KCP138" s="409"/>
      <c r="KCQ138" s="409"/>
      <c r="KCR138" s="409"/>
      <c r="KCS138" s="409"/>
      <c r="KCT138" s="409"/>
      <c r="KCU138" s="409"/>
      <c r="KCV138" s="409"/>
      <c r="KCW138" s="409"/>
      <c r="KCX138" s="409"/>
      <c r="KCY138" s="409"/>
      <c r="KCZ138" s="409"/>
      <c r="KDA138" s="409"/>
      <c r="KDB138" s="409"/>
      <c r="KDC138" s="409"/>
      <c r="KDD138" s="409"/>
      <c r="KDE138" s="409"/>
      <c r="KDF138" s="409"/>
      <c r="KDG138" s="409"/>
      <c r="KDH138" s="409"/>
      <c r="KDI138" s="409"/>
      <c r="KDJ138" s="409"/>
      <c r="KDK138" s="409"/>
      <c r="KDL138" s="409"/>
      <c r="KDM138" s="409"/>
      <c r="KDN138" s="409"/>
      <c r="KDO138" s="409"/>
      <c r="KDP138" s="409"/>
      <c r="KDQ138" s="409"/>
      <c r="KDR138" s="409"/>
      <c r="KDS138" s="409"/>
      <c r="KDT138" s="409"/>
      <c r="KDU138" s="409"/>
      <c r="KDV138" s="409"/>
      <c r="KDW138" s="409"/>
      <c r="KDX138" s="409"/>
      <c r="KDY138" s="409"/>
      <c r="KDZ138" s="409"/>
      <c r="KEA138" s="409"/>
      <c r="KEB138" s="409"/>
      <c r="KEC138" s="409"/>
      <c r="KED138" s="409"/>
      <c r="KEE138" s="409"/>
      <c r="KEF138" s="409"/>
      <c r="KEG138" s="409"/>
      <c r="KEH138" s="409"/>
      <c r="KEI138" s="409"/>
      <c r="KEJ138" s="409"/>
      <c r="KEK138" s="409"/>
      <c r="KEL138" s="409"/>
      <c r="KEM138" s="409"/>
      <c r="KEN138" s="409"/>
      <c r="KEO138" s="409"/>
      <c r="KEP138" s="409"/>
      <c r="KEQ138" s="409"/>
      <c r="KER138" s="409"/>
      <c r="KES138" s="409"/>
      <c r="KET138" s="409"/>
      <c r="KEU138" s="409"/>
      <c r="KEV138" s="409"/>
      <c r="KEW138" s="409"/>
      <c r="KEX138" s="409"/>
      <c r="KEY138" s="409"/>
      <c r="KEZ138" s="409"/>
      <c r="KFA138" s="409"/>
      <c r="KFB138" s="409"/>
      <c r="KFC138" s="409"/>
      <c r="KFD138" s="409"/>
      <c r="KFE138" s="409"/>
      <c r="KFF138" s="409"/>
      <c r="KFG138" s="409"/>
      <c r="KFH138" s="409"/>
      <c r="KFI138" s="409"/>
      <c r="KFJ138" s="409"/>
      <c r="KFK138" s="409"/>
      <c r="KFL138" s="409"/>
      <c r="KFM138" s="409"/>
      <c r="KFN138" s="409"/>
      <c r="KFO138" s="409"/>
      <c r="KFP138" s="409"/>
      <c r="KFQ138" s="409"/>
      <c r="KFR138" s="409"/>
      <c r="KFS138" s="409"/>
      <c r="KFT138" s="409"/>
      <c r="KFU138" s="409"/>
      <c r="KFV138" s="409"/>
      <c r="KFW138" s="409"/>
      <c r="KFX138" s="409"/>
      <c r="KFY138" s="409"/>
      <c r="KFZ138" s="409"/>
      <c r="KGA138" s="409"/>
      <c r="KGB138" s="409"/>
      <c r="KGC138" s="409"/>
      <c r="KGD138" s="409"/>
      <c r="KGE138" s="409"/>
      <c r="KGF138" s="409"/>
      <c r="KGG138" s="409"/>
      <c r="KGH138" s="409"/>
      <c r="KGI138" s="409"/>
      <c r="KGJ138" s="409"/>
      <c r="KGK138" s="409"/>
      <c r="KGL138" s="409"/>
      <c r="KGM138" s="409"/>
      <c r="KGN138" s="409"/>
      <c r="KGO138" s="409"/>
      <c r="KGP138" s="409"/>
      <c r="KGQ138" s="409"/>
      <c r="KGR138" s="409"/>
      <c r="KGS138" s="409"/>
      <c r="KGT138" s="409"/>
      <c r="KGU138" s="409"/>
      <c r="KGV138" s="409"/>
      <c r="KGW138" s="409"/>
      <c r="KGX138" s="409"/>
      <c r="KGY138" s="409"/>
      <c r="KGZ138" s="409"/>
      <c r="KHA138" s="409"/>
      <c r="KHB138" s="409"/>
      <c r="KHC138" s="409"/>
      <c r="KHD138" s="409"/>
      <c r="KHE138" s="409"/>
      <c r="KHF138" s="409"/>
      <c r="KHG138" s="409"/>
      <c r="KHH138" s="409"/>
      <c r="KHI138" s="409"/>
      <c r="KHJ138" s="409"/>
      <c r="KHK138" s="409"/>
      <c r="KHL138" s="409"/>
      <c r="KHM138" s="409"/>
      <c r="KHN138" s="409"/>
      <c r="KHO138" s="409"/>
      <c r="KHP138" s="409"/>
      <c r="KHQ138" s="409"/>
      <c r="KHR138" s="409"/>
      <c r="KHS138" s="409"/>
      <c r="KHT138" s="409"/>
      <c r="KHU138" s="409"/>
      <c r="KHV138" s="409"/>
      <c r="KHW138" s="409"/>
      <c r="KHX138" s="409"/>
      <c r="KHY138" s="409"/>
      <c r="KHZ138" s="409"/>
      <c r="KIA138" s="409"/>
      <c r="KIB138" s="409"/>
      <c r="KIC138" s="409"/>
      <c r="KID138" s="409"/>
      <c r="KIE138" s="409"/>
      <c r="KIF138" s="409"/>
      <c r="KIG138" s="409"/>
      <c r="KIH138" s="409"/>
      <c r="KII138" s="409"/>
      <c r="KIJ138" s="409"/>
      <c r="KIK138" s="409"/>
      <c r="KIL138" s="409"/>
      <c r="KIM138" s="409"/>
      <c r="KIN138" s="409"/>
      <c r="KIO138" s="409"/>
      <c r="KIP138" s="409"/>
      <c r="KIQ138" s="409"/>
      <c r="KIR138" s="409"/>
      <c r="KIS138" s="409"/>
      <c r="KIT138" s="409"/>
      <c r="KIU138" s="409"/>
      <c r="KIV138" s="409"/>
      <c r="KIW138" s="409"/>
      <c r="KIX138" s="409"/>
      <c r="KIY138" s="409"/>
      <c r="KIZ138" s="409"/>
      <c r="KJA138" s="409"/>
      <c r="KJB138" s="409"/>
      <c r="KJC138" s="409"/>
      <c r="KJD138" s="409"/>
      <c r="KJE138" s="409"/>
      <c r="KJF138" s="409"/>
      <c r="KJG138" s="409"/>
      <c r="KJH138" s="409"/>
      <c r="KJI138" s="409"/>
      <c r="KJJ138" s="409"/>
      <c r="KJK138" s="409"/>
      <c r="KJL138" s="409"/>
      <c r="KJM138" s="409"/>
      <c r="KJN138" s="409"/>
      <c r="KJO138" s="409"/>
      <c r="KJP138" s="409"/>
      <c r="KJQ138" s="409"/>
      <c r="KJR138" s="409"/>
      <c r="KJS138" s="409"/>
      <c r="KJT138" s="409"/>
      <c r="KJU138" s="409"/>
      <c r="KJV138" s="409"/>
      <c r="KJW138" s="409"/>
      <c r="KJX138" s="409"/>
      <c r="KJY138" s="409"/>
      <c r="KJZ138" s="409"/>
      <c r="KKA138" s="409"/>
      <c r="KKB138" s="409"/>
      <c r="KKC138" s="409"/>
      <c r="KKD138" s="409"/>
      <c r="KKE138" s="409"/>
      <c r="KKF138" s="409"/>
      <c r="KKG138" s="409"/>
      <c r="KKH138" s="409"/>
      <c r="KKI138" s="409"/>
      <c r="KKJ138" s="409"/>
      <c r="KKK138" s="409"/>
      <c r="KKL138" s="409"/>
      <c r="KKM138" s="409"/>
      <c r="KKN138" s="409"/>
      <c r="KKO138" s="409"/>
      <c r="KKP138" s="409"/>
      <c r="KKQ138" s="409"/>
      <c r="KKR138" s="409"/>
      <c r="KKS138" s="409"/>
      <c r="KKT138" s="409"/>
      <c r="KKU138" s="409"/>
      <c r="KKV138" s="409"/>
      <c r="KKW138" s="409"/>
      <c r="KKX138" s="409"/>
      <c r="KKY138" s="409"/>
      <c r="KKZ138" s="409"/>
      <c r="KLA138" s="409"/>
      <c r="KLB138" s="409"/>
      <c r="KLC138" s="409"/>
      <c r="KLD138" s="409"/>
      <c r="KLE138" s="409"/>
      <c r="KLF138" s="409"/>
      <c r="KLG138" s="409"/>
      <c r="KLH138" s="409"/>
      <c r="KLI138" s="409"/>
      <c r="KLJ138" s="409"/>
      <c r="KLK138" s="409"/>
      <c r="KLL138" s="409"/>
      <c r="KLM138" s="409"/>
      <c r="KLN138" s="409"/>
      <c r="KLO138" s="409"/>
      <c r="KLP138" s="409"/>
      <c r="KLQ138" s="409"/>
      <c r="KLR138" s="409"/>
      <c r="KLS138" s="409"/>
      <c r="KLT138" s="409"/>
      <c r="KLU138" s="409"/>
      <c r="KLV138" s="409"/>
      <c r="KLW138" s="409"/>
      <c r="KLX138" s="409"/>
      <c r="KLY138" s="409"/>
      <c r="KLZ138" s="409"/>
      <c r="KMA138" s="409"/>
      <c r="KMB138" s="409"/>
      <c r="KMC138" s="409"/>
      <c r="KMD138" s="409"/>
      <c r="KME138" s="409"/>
      <c r="KMF138" s="409"/>
      <c r="KMG138" s="409"/>
      <c r="KMH138" s="409"/>
      <c r="KMI138" s="409"/>
      <c r="KMJ138" s="409"/>
      <c r="KMK138" s="409"/>
      <c r="KML138" s="409"/>
      <c r="KMM138" s="409"/>
      <c r="KMN138" s="409"/>
      <c r="KMO138" s="409"/>
      <c r="KMP138" s="409"/>
      <c r="KMQ138" s="409"/>
      <c r="KMR138" s="409"/>
      <c r="KMS138" s="409"/>
      <c r="KMT138" s="409"/>
      <c r="KMU138" s="409"/>
      <c r="KMV138" s="409"/>
      <c r="KMW138" s="409"/>
      <c r="KMX138" s="409"/>
      <c r="KMY138" s="409"/>
      <c r="KMZ138" s="409"/>
      <c r="KNA138" s="409"/>
      <c r="KNB138" s="409"/>
      <c r="KNC138" s="409"/>
      <c r="KND138" s="409"/>
      <c r="KNE138" s="409"/>
      <c r="KNF138" s="409"/>
      <c r="KNG138" s="409"/>
      <c r="KNH138" s="409"/>
      <c r="KNI138" s="409"/>
      <c r="KNJ138" s="409"/>
      <c r="KNK138" s="409"/>
      <c r="KNL138" s="409"/>
      <c r="KNM138" s="409"/>
      <c r="KNN138" s="409"/>
      <c r="KNO138" s="409"/>
      <c r="KNP138" s="409"/>
      <c r="KNQ138" s="409"/>
      <c r="KNR138" s="409"/>
      <c r="KNS138" s="409"/>
      <c r="KNT138" s="409"/>
      <c r="KNU138" s="409"/>
      <c r="KNV138" s="409"/>
      <c r="KNW138" s="409"/>
      <c r="KNX138" s="409"/>
      <c r="KNY138" s="409"/>
      <c r="KNZ138" s="409"/>
      <c r="KOA138" s="409"/>
      <c r="KOB138" s="409"/>
      <c r="KOC138" s="409"/>
      <c r="KOD138" s="409"/>
      <c r="KOE138" s="409"/>
      <c r="KOF138" s="409"/>
      <c r="KOG138" s="409"/>
      <c r="KOH138" s="409"/>
      <c r="KOI138" s="409"/>
      <c r="KOJ138" s="409"/>
      <c r="KOK138" s="409"/>
      <c r="KOL138" s="409"/>
      <c r="KOM138" s="409"/>
      <c r="KON138" s="409"/>
      <c r="KOO138" s="409"/>
      <c r="KOP138" s="409"/>
      <c r="KOQ138" s="409"/>
      <c r="KOR138" s="409"/>
      <c r="KOS138" s="409"/>
      <c r="KOT138" s="409"/>
      <c r="KOU138" s="409"/>
      <c r="KOV138" s="409"/>
      <c r="KOW138" s="409"/>
      <c r="KOX138" s="409"/>
      <c r="KOY138" s="409"/>
      <c r="KOZ138" s="409"/>
      <c r="KPA138" s="409"/>
      <c r="KPB138" s="409"/>
      <c r="KPC138" s="409"/>
      <c r="KPD138" s="409"/>
      <c r="KPE138" s="409"/>
      <c r="KPF138" s="409"/>
      <c r="KPG138" s="409"/>
      <c r="KPH138" s="409"/>
      <c r="KPI138" s="409"/>
      <c r="KPJ138" s="409"/>
      <c r="KPK138" s="409"/>
      <c r="KPL138" s="409"/>
      <c r="KPM138" s="409"/>
      <c r="KPN138" s="409"/>
      <c r="KPO138" s="409"/>
      <c r="KPP138" s="409"/>
      <c r="KPQ138" s="409"/>
      <c r="KPR138" s="409"/>
      <c r="KPS138" s="409"/>
      <c r="KPT138" s="409"/>
      <c r="KPU138" s="409"/>
      <c r="KPV138" s="409"/>
      <c r="KPW138" s="409"/>
      <c r="KPX138" s="409"/>
      <c r="KPY138" s="409"/>
      <c r="KPZ138" s="409"/>
      <c r="KQA138" s="409"/>
      <c r="KQB138" s="409"/>
      <c r="KQC138" s="409"/>
      <c r="KQD138" s="409"/>
      <c r="KQE138" s="409"/>
      <c r="KQF138" s="409"/>
      <c r="KQG138" s="409"/>
      <c r="KQH138" s="409"/>
      <c r="KQI138" s="409"/>
      <c r="KQJ138" s="409"/>
      <c r="KQK138" s="409"/>
      <c r="KQL138" s="409"/>
      <c r="KQM138" s="409"/>
      <c r="KQN138" s="409"/>
      <c r="KQO138" s="409"/>
      <c r="KQP138" s="409"/>
      <c r="KQQ138" s="409"/>
      <c r="KQR138" s="409"/>
      <c r="KQS138" s="409"/>
      <c r="KQT138" s="409"/>
      <c r="KQU138" s="409"/>
      <c r="KQV138" s="409"/>
      <c r="KQW138" s="409"/>
      <c r="KQX138" s="409"/>
      <c r="KQY138" s="409"/>
      <c r="KQZ138" s="409"/>
      <c r="KRA138" s="409"/>
      <c r="KRB138" s="409"/>
      <c r="KRC138" s="409"/>
      <c r="KRD138" s="409"/>
      <c r="KRE138" s="409"/>
      <c r="KRF138" s="409"/>
      <c r="KRG138" s="409"/>
      <c r="KRH138" s="409"/>
      <c r="KRI138" s="409"/>
      <c r="KRJ138" s="409"/>
      <c r="KRK138" s="409"/>
      <c r="KRL138" s="409"/>
      <c r="KRM138" s="409"/>
      <c r="KRN138" s="409"/>
      <c r="KRO138" s="409"/>
      <c r="KRP138" s="409"/>
      <c r="KRQ138" s="409"/>
      <c r="KRR138" s="409"/>
      <c r="KRS138" s="409"/>
      <c r="KRT138" s="409"/>
      <c r="KRU138" s="409"/>
      <c r="KRV138" s="409"/>
      <c r="KRW138" s="409"/>
      <c r="KRX138" s="409"/>
      <c r="KRY138" s="409"/>
      <c r="KRZ138" s="409"/>
      <c r="KSA138" s="409"/>
      <c r="KSB138" s="409"/>
      <c r="KSC138" s="409"/>
      <c r="KSD138" s="409"/>
      <c r="KSE138" s="409"/>
      <c r="KSF138" s="409"/>
      <c r="KSG138" s="409"/>
      <c r="KSH138" s="409"/>
      <c r="KSI138" s="409"/>
      <c r="KSJ138" s="409"/>
      <c r="KSK138" s="409"/>
      <c r="KSL138" s="409"/>
      <c r="KSM138" s="409"/>
      <c r="KSN138" s="409"/>
      <c r="KSO138" s="409"/>
      <c r="KSP138" s="409"/>
      <c r="KSQ138" s="409"/>
      <c r="KSR138" s="409"/>
      <c r="KSS138" s="409"/>
      <c r="KST138" s="409"/>
      <c r="KSU138" s="409"/>
      <c r="KSV138" s="409"/>
      <c r="KSW138" s="409"/>
      <c r="KSX138" s="409"/>
      <c r="KSY138" s="409"/>
      <c r="KSZ138" s="409"/>
      <c r="KTA138" s="409"/>
      <c r="KTB138" s="409"/>
      <c r="KTC138" s="409"/>
      <c r="KTD138" s="409"/>
      <c r="KTE138" s="409"/>
      <c r="KTF138" s="409"/>
      <c r="KTG138" s="409"/>
      <c r="KTH138" s="409"/>
      <c r="KTI138" s="409"/>
      <c r="KTJ138" s="409"/>
      <c r="KTK138" s="409"/>
      <c r="KTL138" s="409"/>
      <c r="KTM138" s="409"/>
      <c r="KTN138" s="409"/>
      <c r="KTO138" s="409"/>
      <c r="KTP138" s="409"/>
      <c r="KTQ138" s="409"/>
      <c r="KTR138" s="409"/>
      <c r="KTS138" s="409"/>
      <c r="KTT138" s="409"/>
      <c r="KTU138" s="409"/>
      <c r="KTV138" s="409"/>
      <c r="KTW138" s="409"/>
      <c r="KTX138" s="409"/>
      <c r="KTY138" s="409"/>
      <c r="KTZ138" s="409"/>
      <c r="KUA138" s="409"/>
      <c r="KUB138" s="409"/>
      <c r="KUC138" s="409"/>
      <c r="KUD138" s="409"/>
      <c r="KUE138" s="409"/>
      <c r="KUF138" s="409"/>
      <c r="KUG138" s="409"/>
      <c r="KUH138" s="409"/>
      <c r="KUI138" s="409"/>
      <c r="KUJ138" s="409"/>
      <c r="KUK138" s="409"/>
      <c r="KUL138" s="409"/>
      <c r="KUM138" s="409"/>
      <c r="KUN138" s="409"/>
      <c r="KUO138" s="409"/>
      <c r="KUP138" s="409"/>
      <c r="KUQ138" s="409"/>
      <c r="KUR138" s="409"/>
      <c r="KUS138" s="409"/>
      <c r="KUT138" s="409"/>
      <c r="KUU138" s="409"/>
      <c r="KUV138" s="409"/>
      <c r="KUW138" s="409"/>
      <c r="KUX138" s="409"/>
      <c r="KUY138" s="409"/>
      <c r="KUZ138" s="409"/>
      <c r="KVA138" s="409"/>
      <c r="KVB138" s="409"/>
      <c r="KVC138" s="409"/>
      <c r="KVD138" s="409"/>
      <c r="KVE138" s="409"/>
      <c r="KVF138" s="409"/>
      <c r="KVG138" s="409"/>
      <c r="KVH138" s="409"/>
      <c r="KVI138" s="409"/>
      <c r="KVJ138" s="409"/>
      <c r="KVK138" s="409"/>
      <c r="KVL138" s="409"/>
      <c r="KVM138" s="409"/>
      <c r="KVN138" s="409"/>
      <c r="KVO138" s="409"/>
      <c r="KVP138" s="409"/>
      <c r="KVQ138" s="409"/>
      <c r="KVR138" s="409"/>
      <c r="KVS138" s="409"/>
      <c r="KVT138" s="409"/>
      <c r="KVU138" s="409"/>
      <c r="KVV138" s="409"/>
      <c r="KVW138" s="409"/>
      <c r="KVX138" s="409"/>
      <c r="KVY138" s="409"/>
      <c r="KVZ138" s="409"/>
      <c r="KWA138" s="409"/>
      <c r="KWB138" s="409"/>
      <c r="KWC138" s="409"/>
      <c r="KWD138" s="409"/>
      <c r="KWE138" s="409"/>
      <c r="KWF138" s="409"/>
      <c r="KWG138" s="409"/>
      <c r="KWH138" s="409"/>
      <c r="KWI138" s="409"/>
      <c r="KWJ138" s="409"/>
      <c r="KWK138" s="409"/>
      <c r="KWL138" s="409"/>
      <c r="KWM138" s="409"/>
      <c r="KWN138" s="409"/>
      <c r="KWO138" s="409"/>
      <c r="KWP138" s="409"/>
      <c r="KWQ138" s="409"/>
      <c r="KWR138" s="409"/>
      <c r="KWS138" s="409"/>
      <c r="KWT138" s="409"/>
      <c r="KWU138" s="409"/>
      <c r="KWV138" s="409"/>
      <c r="KWW138" s="409"/>
      <c r="KWX138" s="409"/>
      <c r="KWY138" s="409"/>
      <c r="KWZ138" s="409"/>
      <c r="KXA138" s="409"/>
      <c r="KXB138" s="409"/>
      <c r="KXC138" s="409"/>
      <c r="KXD138" s="409"/>
      <c r="KXE138" s="409"/>
      <c r="KXF138" s="409"/>
      <c r="KXG138" s="409"/>
      <c r="KXH138" s="409"/>
      <c r="KXI138" s="409"/>
      <c r="KXJ138" s="409"/>
      <c r="KXK138" s="409"/>
      <c r="KXL138" s="409"/>
      <c r="KXM138" s="409"/>
      <c r="KXN138" s="409"/>
      <c r="KXO138" s="409"/>
      <c r="KXP138" s="409"/>
      <c r="KXQ138" s="409"/>
      <c r="KXR138" s="409"/>
      <c r="KXS138" s="409"/>
      <c r="KXT138" s="409"/>
      <c r="KXU138" s="409"/>
      <c r="KXV138" s="409"/>
      <c r="KXW138" s="409"/>
      <c r="KXX138" s="409"/>
      <c r="KXY138" s="409"/>
      <c r="KXZ138" s="409"/>
      <c r="KYA138" s="409"/>
      <c r="KYB138" s="409"/>
      <c r="KYC138" s="409"/>
      <c r="KYD138" s="409"/>
      <c r="KYE138" s="409"/>
      <c r="KYF138" s="409"/>
      <c r="KYG138" s="409"/>
      <c r="KYH138" s="409"/>
      <c r="KYI138" s="409"/>
      <c r="KYJ138" s="409"/>
      <c r="KYK138" s="409"/>
      <c r="KYL138" s="409"/>
      <c r="KYM138" s="409"/>
      <c r="KYN138" s="409"/>
      <c r="KYO138" s="409"/>
      <c r="KYP138" s="409"/>
      <c r="KYQ138" s="409"/>
      <c r="KYR138" s="409"/>
      <c r="KYS138" s="409"/>
      <c r="KYT138" s="409"/>
      <c r="KYU138" s="409"/>
      <c r="KYV138" s="409"/>
      <c r="KYW138" s="409"/>
      <c r="KYX138" s="409"/>
      <c r="KYY138" s="409"/>
      <c r="KYZ138" s="409"/>
      <c r="KZA138" s="409"/>
      <c r="KZB138" s="409"/>
      <c r="KZC138" s="409"/>
      <c r="KZD138" s="409"/>
      <c r="KZE138" s="409"/>
      <c r="KZF138" s="409"/>
      <c r="KZG138" s="409"/>
      <c r="KZH138" s="409"/>
      <c r="KZI138" s="409"/>
      <c r="KZJ138" s="409"/>
      <c r="KZK138" s="409"/>
      <c r="KZL138" s="409"/>
      <c r="KZM138" s="409"/>
      <c r="KZN138" s="409"/>
      <c r="KZO138" s="409"/>
      <c r="KZP138" s="409"/>
      <c r="KZQ138" s="409"/>
      <c r="KZR138" s="409"/>
      <c r="KZS138" s="409"/>
      <c r="KZT138" s="409"/>
      <c r="KZU138" s="409"/>
      <c r="KZV138" s="409"/>
      <c r="KZW138" s="409"/>
      <c r="KZX138" s="409"/>
      <c r="KZY138" s="409"/>
      <c r="KZZ138" s="409"/>
      <c r="LAA138" s="409"/>
      <c r="LAB138" s="409"/>
      <c r="LAC138" s="409"/>
      <c r="LAD138" s="409"/>
      <c r="LAE138" s="409"/>
      <c r="LAF138" s="409"/>
      <c r="LAG138" s="409"/>
      <c r="LAH138" s="409"/>
      <c r="LAI138" s="409"/>
      <c r="LAJ138" s="409"/>
      <c r="LAK138" s="409"/>
      <c r="LAL138" s="409"/>
      <c r="LAM138" s="409"/>
      <c r="LAN138" s="409"/>
      <c r="LAO138" s="409"/>
      <c r="LAP138" s="409"/>
      <c r="LAQ138" s="409"/>
      <c r="LAR138" s="409"/>
      <c r="LAS138" s="409"/>
      <c r="LAT138" s="409"/>
      <c r="LAU138" s="409"/>
      <c r="LAV138" s="409"/>
      <c r="LAW138" s="409"/>
      <c r="LAX138" s="409"/>
      <c r="LAY138" s="409"/>
      <c r="LAZ138" s="409"/>
      <c r="LBA138" s="409"/>
      <c r="LBB138" s="409"/>
      <c r="LBC138" s="409"/>
      <c r="LBD138" s="409"/>
      <c r="LBE138" s="409"/>
      <c r="LBF138" s="409"/>
      <c r="LBG138" s="409"/>
      <c r="LBH138" s="409"/>
      <c r="LBI138" s="409"/>
      <c r="LBJ138" s="409"/>
      <c r="LBK138" s="409"/>
      <c r="LBL138" s="409"/>
      <c r="LBM138" s="409"/>
      <c r="LBN138" s="409"/>
      <c r="LBO138" s="409"/>
      <c r="LBP138" s="409"/>
      <c r="LBQ138" s="409"/>
      <c r="LBR138" s="409"/>
      <c r="LBS138" s="409"/>
      <c r="LBT138" s="409"/>
      <c r="LBU138" s="409"/>
      <c r="LBV138" s="409"/>
      <c r="LBW138" s="409"/>
      <c r="LBX138" s="409"/>
      <c r="LBY138" s="409"/>
      <c r="LBZ138" s="409"/>
      <c r="LCA138" s="409"/>
      <c r="LCB138" s="409"/>
      <c r="LCC138" s="409"/>
      <c r="LCD138" s="409"/>
      <c r="LCE138" s="409"/>
      <c r="LCF138" s="409"/>
      <c r="LCG138" s="409"/>
      <c r="LCH138" s="409"/>
      <c r="LCI138" s="409"/>
      <c r="LCJ138" s="409"/>
      <c r="LCK138" s="409"/>
      <c r="LCL138" s="409"/>
      <c r="LCM138" s="409"/>
      <c r="LCN138" s="409"/>
      <c r="LCO138" s="409"/>
      <c r="LCP138" s="409"/>
      <c r="LCQ138" s="409"/>
      <c r="LCR138" s="409"/>
      <c r="LCS138" s="409"/>
      <c r="LCT138" s="409"/>
      <c r="LCU138" s="409"/>
      <c r="LCV138" s="409"/>
      <c r="LCW138" s="409"/>
      <c r="LCX138" s="409"/>
      <c r="LCY138" s="409"/>
      <c r="LCZ138" s="409"/>
      <c r="LDA138" s="409"/>
      <c r="LDB138" s="409"/>
      <c r="LDC138" s="409"/>
      <c r="LDD138" s="409"/>
      <c r="LDE138" s="409"/>
      <c r="LDF138" s="409"/>
      <c r="LDG138" s="409"/>
      <c r="LDH138" s="409"/>
      <c r="LDI138" s="409"/>
      <c r="LDJ138" s="409"/>
      <c r="LDK138" s="409"/>
      <c r="LDL138" s="409"/>
      <c r="LDM138" s="409"/>
      <c r="LDN138" s="409"/>
      <c r="LDO138" s="409"/>
      <c r="LDP138" s="409"/>
      <c r="LDQ138" s="409"/>
      <c r="LDR138" s="409"/>
      <c r="LDS138" s="409"/>
      <c r="LDT138" s="409"/>
      <c r="LDU138" s="409"/>
      <c r="LDV138" s="409"/>
      <c r="LDW138" s="409"/>
      <c r="LDX138" s="409"/>
      <c r="LDY138" s="409"/>
      <c r="LDZ138" s="409"/>
      <c r="LEA138" s="409"/>
      <c r="LEB138" s="409"/>
      <c r="LEC138" s="409"/>
      <c r="LED138" s="409"/>
      <c r="LEE138" s="409"/>
      <c r="LEF138" s="409"/>
      <c r="LEG138" s="409"/>
      <c r="LEH138" s="409"/>
      <c r="LEI138" s="409"/>
      <c r="LEJ138" s="409"/>
      <c r="LEK138" s="409"/>
      <c r="LEL138" s="409"/>
      <c r="LEM138" s="409"/>
      <c r="LEN138" s="409"/>
      <c r="LEO138" s="409"/>
      <c r="LEP138" s="409"/>
      <c r="LEQ138" s="409"/>
      <c r="LER138" s="409"/>
      <c r="LES138" s="409"/>
      <c r="LET138" s="409"/>
      <c r="LEU138" s="409"/>
      <c r="LEV138" s="409"/>
      <c r="LEW138" s="409"/>
      <c r="LEX138" s="409"/>
      <c r="LEY138" s="409"/>
      <c r="LEZ138" s="409"/>
      <c r="LFA138" s="409"/>
      <c r="LFB138" s="409"/>
      <c r="LFC138" s="409"/>
      <c r="LFD138" s="409"/>
      <c r="LFE138" s="409"/>
      <c r="LFF138" s="409"/>
      <c r="LFG138" s="409"/>
      <c r="LFH138" s="409"/>
      <c r="LFI138" s="409"/>
      <c r="LFJ138" s="409"/>
      <c r="LFK138" s="409"/>
      <c r="LFL138" s="409"/>
      <c r="LFM138" s="409"/>
      <c r="LFN138" s="409"/>
      <c r="LFO138" s="409"/>
      <c r="LFP138" s="409"/>
      <c r="LFQ138" s="409"/>
      <c r="LFR138" s="409"/>
      <c r="LFS138" s="409"/>
      <c r="LFT138" s="409"/>
      <c r="LFU138" s="409"/>
      <c r="LFV138" s="409"/>
      <c r="LFW138" s="409"/>
      <c r="LFX138" s="409"/>
      <c r="LFY138" s="409"/>
      <c r="LFZ138" s="409"/>
      <c r="LGA138" s="409"/>
      <c r="LGB138" s="409"/>
      <c r="LGC138" s="409"/>
      <c r="LGD138" s="409"/>
      <c r="LGE138" s="409"/>
      <c r="LGF138" s="409"/>
      <c r="LGG138" s="409"/>
      <c r="LGH138" s="409"/>
      <c r="LGI138" s="409"/>
      <c r="LGJ138" s="409"/>
      <c r="LGK138" s="409"/>
      <c r="LGL138" s="409"/>
      <c r="LGM138" s="409"/>
      <c r="LGN138" s="409"/>
      <c r="LGO138" s="409"/>
      <c r="LGP138" s="409"/>
      <c r="LGQ138" s="409"/>
      <c r="LGR138" s="409"/>
      <c r="LGS138" s="409"/>
      <c r="LGT138" s="409"/>
      <c r="LGU138" s="409"/>
      <c r="LGV138" s="409"/>
      <c r="LGW138" s="409"/>
      <c r="LGX138" s="409"/>
      <c r="LGY138" s="409"/>
      <c r="LGZ138" s="409"/>
      <c r="LHA138" s="409"/>
      <c r="LHB138" s="409"/>
      <c r="LHC138" s="409"/>
      <c r="LHD138" s="409"/>
      <c r="LHE138" s="409"/>
      <c r="LHF138" s="409"/>
      <c r="LHG138" s="409"/>
      <c r="LHH138" s="409"/>
      <c r="LHI138" s="409"/>
      <c r="LHJ138" s="409"/>
      <c r="LHK138" s="409"/>
      <c r="LHL138" s="409"/>
      <c r="LHM138" s="409"/>
      <c r="LHN138" s="409"/>
      <c r="LHO138" s="409"/>
      <c r="LHP138" s="409"/>
      <c r="LHQ138" s="409"/>
      <c r="LHR138" s="409"/>
      <c r="LHS138" s="409"/>
      <c r="LHT138" s="409"/>
      <c r="LHU138" s="409"/>
      <c r="LHV138" s="409"/>
      <c r="LHW138" s="409"/>
      <c r="LHX138" s="409"/>
      <c r="LHY138" s="409"/>
      <c r="LHZ138" s="409"/>
      <c r="LIA138" s="409"/>
      <c r="LIB138" s="409"/>
      <c r="LIC138" s="409"/>
      <c r="LID138" s="409"/>
      <c r="LIE138" s="409"/>
      <c r="LIF138" s="409"/>
      <c r="LIG138" s="409"/>
      <c r="LIH138" s="409"/>
      <c r="LII138" s="409"/>
      <c r="LIJ138" s="409"/>
      <c r="LIK138" s="409"/>
      <c r="LIL138" s="409"/>
      <c r="LIM138" s="409"/>
      <c r="LIN138" s="409"/>
      <c r="LIO138" s="409"/>
      <c r="LIP138" s="409"/>
      <c r="LIQ138" s="409"/>
      <c r="LIR138" s="409"/>
      <c r="LIS138" s="409"/>
      <c r="LIT138" s="409"/>
      <c r="LIU138" s="409"/>
      <c r="LIV138" s="409"/>
      <c r="LIW138" s="409"/>
      <c r="LIX138" s="409"/>
      <c r="LIY138" s="409"/>
      <c r="LIZ138" s="409"/>
      <c r="LJA138" s="409"/>
      <c r="LJB138" s="409"/>
      <c r="LJC138" s="409"/>
      <c r="LJD138" s="409"/>
      <c r="LJE138" s="409"/>
      <c r="LJF138" s="409"/>
      <c r="LJG138" s="409"/>
      <c r="LJH138" s="409"/>
      <c r="LJI138" s="409"/>
      <c r="LJJ138" s="409"/>
      <c r="LJK138" s="409"/>
      <c r="LJL138" s="409"/>
      <c r="LJM138" s="409"/>
      <c r="LJN138" s="409"/>
      <c r="LJO138" s="409"/>
      <c r="LJP138" s="409"/>
      <c r="LJQ138" s="409"/>
      <c r="LJR138" s="409"/>
      <c r="LJS138" s="409"/>
      <c r="LJT138" s="409"/>
      <c r="LJU138" s="409"/>
      <c r="LJV138" s="409"/>
      <c r="LJW138" s="409"/>
      <c r="LJX138" s="409"/>
      <c r="LJY138" s="409"/>
      <c r="LJZ138" s="409"/>
      <c r="LKA138" s="409"/>
      <c r="LKB138" s="409"/>
      <c r="LKC138" s="409"/>
      <c r="LKD138" s="409"/>
      <c r="LKE138" s="409"/>
      <c r="LKF138" s="409"/>
      <c r="LKG138" s="409"/>
      <c r="LKH138" s="409"/>
      <c r="LKI138" s="409"/>
      <c r="LKJ138" s="409"/>
      <c r="LKK138" s="409"/>
      <c r="LKL138" s="409"/>
      <c r="LKM138" s="409"/>
      <c r="LKN138" s="409"/>
      <c r="LKO138" s="409"/>
      <c r="LKP138" s="409"/>
      <c r="LKQ138" s="409"/>
      <c r="LKR138" s="409"/>
      <c r="LKS138" s="409"/>
      <c r="LKT138" s="409"/>
      <c r="LKU138" s="409"/>
      <c r="LKV138" s="409"/>
      <c r="LKW138" s="409"/>
      <c r="LKX138" s="409"/>
      <c r="LKY138" s="409"/>
      <c r="LKZ138" s="409"/>
      <c r="LLA138" s="409"/>
      <c r="LLB138" s="409"/>
      <c r="LLC138" s="409"/>
      <c r="LLD138" s="409"/>
      <c r="LLE138" s="409"/>
      <c r="LLF138" s="409"/>
      <c r="LLG138" s="409"/>
      <c r="LLH138" s="409"/>
      <c r="LLI138" s="409"/>
      <c r="LLJ138" s="409"/>
      <c r="LLK138" s="409"/>
      <c r="LLL138" s="409"/>
      <c r="LLM138" s="409"/>
      <c r="LLN138" s="409"/>
      <c r="LLO138" s="409"/>
      <c r="LLP138" s="409"/>
      <c r="LLQ138" s="409"/>
      <c r="LLR138" s="409"/>
      <c r="LLS138" s="409"/>
      <c r="LLT138" s="409"/>
      <c r="LLU138" s="409"/>
      <c r="LLV138" s="409"/>
      <c r="LLW138" s="409"/>
      <c r="LLX138" s="409"/>
      <c r="LLY138" s="409"/>
      <c r="LLZ138" s="409"/>
      <c r="LMA138" s="409"/>
      <c r="LMB138" s="409"/>
      <c r="LMC138" s="409"/>
      <c r="LMD138" s="409"/>
      <c r="LME138" s="409"/>
      <c r="LMF138" s="409"/>
      <c r="LMG138" s="409"/>
      <c r="LMH138" s="409"/>
      <c r="LMI138" s="409"/>
      <c r="LMJ138" s="409"/>
      <c r="LMK138" s="409"/>
      <c r="LML138" s="409"/>
      <c r="LMM138" s="409"/>
      <c r="LMN138" s="409"/>
      <c r="LMO138" s="409"/>
      <c r="LMP138" s="409"/>
      <c r="LMQ138" s="409"/>
      <c r="LMR138" s="409"/>
      <c r="LMS138" s="409"/>
      <c r="LMT138" s="409"/>
      <c r="LMU138" s="409"/>
      <c r="LMV138" s="409"/>
      <c r="LMW138" s="409"/>
      <c r="LMX138" s="409"/>
      <c r="LMY138" s="409"/>
      <c r="LMZ138" s="409"/>
      <c r="LNA138" s="409"/>
      <c r="LNB138" s="409"/>
      <c r="LNC138" s="409"/>
      <c r="LND138" s="409"/>
      <c r="LNE138" s="409"/>
      <c r="LNF138" s="409"/>
      <c r="LNG138" s="409"/>
      <c r="LNH138" s="409"/>
      <c r="LNI138" s="409"/>
      <c r="LNJ138" s="409"/>
      <c r="LNK138" s="409"/>
      <c r="LNL138" s="409"/>
      <c r="LNM138" s="409"/>
      <c r="LNN138" s="409"/>
      <c r="LNO138" s="409"/>
      <c r="LNP138" s="409"/>
      <c r="LNQ138" s="409"/>
      <c r="LNR138" s="409"/>
      <c r="LNS138" s="409"/>
      <c r="LNT138" s="409"/>
      <c r="LNU138" s="409"/>
      <c r="LNV138" s="409"/>
      <c r="LNW138" s="409"/>
      <c r="LNX138" s="409"/>
      <c r="LNY138" s="409"/>
      <c r="LNZ138" s="409"/>
      <c r="LOA138" s="409"/>
      <c r="LOB138" s="409"/>
      <c r="LOC138" s="409"/>
      <c r="LOD138" s="409"/>
      <c r="LOE138" s="409"/>
      <c r="LOF138" s="409"/>
      <c r="LOG138" s="409"/>
      <c r="LOH138" s="409"/>
      <c r="LOI138" s="409"/>
      <c r="LOJ138" s="409"/>
      <c r="LOK138" s="409"/>
      <c r="LOL138" s="409"/>
      <c r="LOM138" s="409"/>
      <c r="LON138" s="409"/>
      <c r="LOO138" s="409"/>
      <c r="LOP138" s="409"/>
      <c r="LOQ138" s="409"/>
      <c r="LOR138" s="409"/>
      <c r="LOS138" s="409"/>
      <c r="LOT138" s="409"/>
      <c r="LOU138" s="409"/>
      <c r="LOV138" s="409"/>
      <c r="LOW138" s="409"/>
      <c r="LOX138" s="409"/>
      <c r="LOY138" s="409"/>
      <c r="LOZ138" s="409"/>
      <c r="LPA138" s="409"/>
      <c r="LPB138" s="409"/>
      <c r="LPC138" s="409"/>
      <c r="LPD138" s="409"/>
      <c r="LPE138" s="409"/>
      <c r="LPF138" s="409"/>
      <c r="LPG138" s="409"/>
      <c r="LPH138" s="409"/>
      <c r="LPI138" s="409"/>
      <c r="LPJ138" s="409"/>
      <c r="LPK138" s="409"/>
      <c r="LPL138" s="409"/>
      <c r="LPM138" s="409"/>
      <c r="LPN138" s="409"/>
      <c r="LPO138" s="409"/>
      <c r="LPP138" s="409"/>
      <c r="LPQ138" s="409"/>
      <c r="LPR138" s="409"/>
      <c r="LPS138" s="409"/>
      <c r="LPT138" s="409"/>
      <c r="LPU138" s="409"/>
      <c r="LPV138" s="409"/>
      <c r="LPW138" s="409"/>
      <c r="LPX138" s="409"/>
      <c r="LPY138" s="409"/>
      <c r="LPZ138" s="409"/>
      <c r="LQA138" s="409"/>
      <c r="LQB138" s="409"/>
      <c r="LQC138" s="409"/>
      <c r="LQD138" s="409"/>
      <c r="LQE138" s="409"/>
      <c r="LQF138" s="409"/>
      <c r="LQG138" s="409"/>
      <c r="LQH138" s="409"/>
      <c r="LQI138" s="409"/>
      <c r="LQJ138" s="409"/>
      <c r="LQK138" s="409"/>
      <c r="LQL138" s="409"/>
      <c r="LQM138" s="409"/>
      <c r="LQN138" s="409"/>
      <c r="LQO138" s="409"/>
      <c r="LQP138" s="409"/>
      <c r="LQQ138" s="409"/>
      <c r="LQR138" s="409"/>
      <c r="LQS138" s="409"/>
      <c r="LQT138" s="409"/>
      <c r="LQU138" s="409"/>
      <c r="LQV138" s="409"/>
      <c r="LQW138" s="409"/>
      <c r="LQX138" s="409"/>
      <c r="LQY138" s="409"/>
      <c r="LQZ138" s="409"/>
      <c r="LRA138" s="409"/>
      <c r="LRB138" s="409"/>
      <c r="LRC138" s="409"/>
      <c r="LRD138" s="409"/>
      <c r="LRE138" s="409"/>
      <c r="LRF138" s="409"/>
      <c r="LRG138" s="409"/>
      <c r="LRH138" s="409"/>
      <c r="LRI138" s="409"/>
      <c r="LRJ138" s="409"/>
      <c r="LRK138" s="409"/>
      <c r="LRL138" s="409"/>
      <c r="LRM138" s="409"/>
      <c r="LRN138" s="409"/>
      <c r="LRO138" s="409"/>
      <c r="LRP138" s="409"/>
      <c r="LRQ138" s="409"/>
      <c r="LRR138" s="409"/>
      <c r="LRS138" s="409"/>
      <c r="LRT138" s="409"/>
      <c r="LRU138" s="409"/>
      <c r="LRV138" s="409"/>
      <c r="LRW138" s="409"/>
      <c r="LRX138" s="409"/>
      <c r="LRY138" s="409"/>
      <c r="LRZ138" s="409"/>
      <c r="LSA138" s="409"/>
      <c r="LSB138" s="409"/>
      <c r="LSC138" s="409"/>
      <c r="LSD138" s="409"/>
      <c r="LSE138" s="409"/>
      <c r="LSF138" s="409"/>
      <c r="LSG138" s="409"/>
      <c r="LSH138" s="409"/>
      <c r="LSI138" s="409"/>
      <c r="LSJ138" s="409"/>
      <c r="LSK138" s="409"/>
      <c r="LSL138" s="409"/>
      <c r="LSM138" s="409"/>
      <c r="LSN138" s="409"/>
      <c r="LSO138" s="409"/>
      <c r="LSP138" s="409"/>
      <c r="LSQ138" s="409"/>
      <c r="LSR138" s="409"/>
      <c r="LSS138" s="409"/>
      <c r="LST138" s="409"/>
      <c r="LSU138" s="409"/>
      <c r="LSV138" s="409"/>
      <c r="LSW138" s="409"/>
      <c r="LSX138" s="409"/>
      <c r="LSY138" s="409"/>
      <c r="LSZ138" s="409"/>
      <c r="LTA138" s="409"/>
      <c r="LTB138" s="409"/>
      <c r="LTC138" s="409"/>
      <c r="LTD138" s="409"/>
      <c r="LTE138" s="409"/>
      <c r="LTF138" s="409"/>
      <c r="LTG138" s="409"/>
      <c r="LTH138" s="409"/>
      <c r="LTI138" s="409"/>
      <c r="LTJ138" s="409"/>
      <c r="LTK138" s="409"/>
      <c r="LTL138" s="409"/>
      <c r="LTM138" s="409"/>
      <c r="LTN138" s="409"/>
      <c r="LTO138" s="409"/>
      <c r="LTP138" s="409"/>
      <c r="LTQ138" s="409"/>
      <c r="LTR138" s="409"/>
      <c r="LTS138" s="409"/>
      <c r="LTT138" s="409"/>
      <c r="LTU138" s="409"/>
      <c r="LTV138" s="409"/>
      <c r="LTW138" s="409"/>
      <c r="LTX138" s="409"/>
      <c r="LTY138" s="409"/>
      <c r="LTZ138" s="409"/>
      <c r="LUA138" s="409"/>
      <c r="LUB138" s="409"/>
      <c r="LUC138" s="409"/>
      <c r="LUD138" s="409"/>
      <c r="LUE138" s="409"/>
      <c r="LUF138" s="409"/>
      <c r="LUG138" s="409"/>
      <c r="LUH138" s="409"/>
      <c r="LUI138" s="409"/>
      <c r="LUJ138" s="409"/>
      <c r="LUK138" s="409"/>
      <c r="LUL138" s="409"/>
      <c r="LUM138" s="409"/>
      <c r="LUN138" s="409"/>
      <c r="LUO138" s="409"/>
      <c r="LUP138" s="409"/>
      <c r="LUQ138" s="409"/>
      <c r="LUR138" s="409"/>
      <c r="LUS138" s="409"/>
      <c r="LUT138" s="409"/>
      <c r="LUU138" s="409"/>
      <c r="LUV138" s="409"/>
      <c r="LUW138" s="409"/>
      <c r="LUX138" s="409"/>
      <c r="LUY138" s="409"/>
      <c r="LUZ138" s="409"/>
      <c r="LVA138" s="409"/>
      <c r="LVB138" s="409"/>
      <c r="LVC138" s="409"/>
      <c r="LVD138" s="409"/>
      <c r="LVE138" s="409"/>
      <c r="LVF138" s="409"/>
      <c r="LVG138" s="409"/>
      <c r="LVH138" s="409"/>
      <c r="LVI138" s="409"/>
      <c r="LVJ138" s="409"/>
      <c r="LVK138" s="409"/>
      <c r="LVL138" s="409"/>
      <c r="LVM138" s="409"/>
      <c r="LVN138" s="409"/>
      <c r="LVO138" s="409"/>
      <c r="LVP138" s="409"/>
      <c r="LVQ138" s="409"/>
      <c r="LVR138" s="409"/>
      <c r="LVS138" s="409"/>
      <c r="LVT138" s="409"/>
      <c r="LVU138" s="409"/>
      <c r="LVV138" s="409"/>
      <c r="LVW138" s="409"/>
      <c r="LVX138" s="409"/>
      <c r="LVY138" s="409"/>
      <c r="LVZ138" s="409"/>
      <c r="LWA138" s="409"/>
      <c r="LWB138" s="409"/>
      <c r="LWC138" s="409"/>
      <c r="LWD138" s="409"/>
      <c r="LWE138" s="409"/>
      <c r="LWF138" s="409"/>
      <c r="LWG138" s="409"/>
      <c r="LWH138" s="409"/>
      <c r="LWI138" s="409"/>
      <c r="LWJ138" s="409"/>
      <c r="LWK138" s="409"/>
      <c r="LWL138" s="409"/>
      <c r="LWM138" s="409"/>
      <c r="LWN138" s="409"/>
      <c r="LWO138" s="409"/>
      <c r="LWP138" s="409"/>
      <c r="LWQ138" s="409"/>
      <c r="LWR138" s="409"/>
      <c r="LWS138" s="409"/>
      <c r="LWT138" s="409"/>
      <c r="LWU138" s="409"/>
      <c r="LWV138" s="409"/>
      <c r="LWW138" s="409"/>
      <c r="LWX138" s="409"/>
      <c r="LWY138" s="409"/>
      <c r="LWZ138" s="409"/>
      <c r="LXA138" s="409"/>
      <c r="LXB138" s="409"/>
      <c r="LXC138" s="409"/>
      <c r="LXD138" s="409"/>
      <c r="LXE138" s="409"/>
      <c r="LXF138" s="409"/>
      <c r="LXG138" s="409"/>
      <c r="LXH138" s="409"/>
      <c r="LXI138" s="409"/>
      <c r="LXJ138" s="409"/>
      <c r="LXK138" s="409"/>
      <c r="LXL138" s="409"/>
      <c r="LXM138" s="409"/>
      <c r="LXN138" s="409"/>
      <c r="LXO138" s="409"/>
      <c r="LXP138" s="409"/>
      <c r="LXQ138" s="409"/>
      <c r="LXR138" s="409"/>
      <c r="LXS138" s="409"/>
      <c r="LXT138" s="409"/>
      <c r="LXU138" s="409"/>
      <c r="LXV138" s="409"/>
      <c r="LXW138" s="409"/>
      <c r="LXX138" s="409"/>
      <c r="LXY138" s="409"/>
      <c r="LXZ138" s="409"/>
      <c r="LYA138" s="409"/>
      <c r="LYB138" s="409"/>
      <c r="LYC138" s="409"/>
      <c r="LYD138" s="409"/>
      <c r="LYE138" s="409"/>
      <c r="LYF138" s="409"/>
      <c r="LYG138" s="409"/>
      <c r="LYH138" s="409"/>
      <c r="LYI138" s="409"/>
      <c r="LYJ138" s="409"/>
      <c r="LYK138" s="409"/>
      <c r="LYL138" s="409"/>
      <c r="LYM138" s="409"/>
      <c r="LYN138" s="409"/>
      <c r="LYO138" s="409"/>
      <c r="LYP138" s="409"/>
      <c r="LYQ138" s="409"/>
      <c r="LYR138" s="409"/>
      <c r="LYS138" s="409"/>
      <c r="LYT138" s="409"/>
      <c r="LYU138" s="409"/>
      <c r="LYV138" s="409"/>
      <c r="LYW138" s="409"/>
      <c r="LYX138" s="409"/>
      <c r="LYY138" s="409"/>
      <c r="LYZ138" s="409"/>
      <c r="LZA138" s="409"/>
      <c r="LZB138" s="409"/>
      <c r="LZC138" s="409"/>
      <c r="LZD138" s="409"/>
      <c r="LZE138" s="409"/>
      <c r="LZF138" s="409"/>
      <c r="LZG138" s="409"/>
      <c r="LZH138" s="409"/>
      <c r="LZI138" s="409"/>
      <c r="LZJ138" s="409"/>
      <c r="LZK138" s="409"/>
      <c r="LZL138" s="409"/>
      <c r="LZM138" s="409"/>
      <c r="LZN138" s="409"/>
      <c r="LZO138" s="409"/>
      <c r="LZP138" s="409"/>
      <c r="LZQ138" s="409"/>
      <c r="LZR138" s="409"/>
      <c r="LZS138" s="409"/>
      <c r="LZT138" s="409"/>
      <c r="LZU138" s="409"/>
      <c r="LZV138" s="409"/>
      <c r="LZW138" s="409"/>
      <c r="LZX138" s="409"/>
      <c r="LZY138" s="409"/>
      <c r="LZZ138" s="409"/>
      <c r="MAA138" s="409"/>
      <c r="MAB138" s="409"/>
      <c r="MAC138" s="409"/>
      <c r="MAD138" s="409"/>
      <c r="MAE138" s="409"/>
      <c r="MAF138" s="409"/>
      <c r="MAG138" s="409"/>
      <c r="MAH138" s="409"/>
      <c r="MAI138" s="409"/>
      <c r="MAJ138" s="409"/>
      <c r="MAK138" s="409"/>
      <c r="MAL138" s="409"/>
      <c r="MAM138" s="409"/>
      <c r="MAN138" s="409"/>
      <c r="MAO138" s="409"/>
      <c r="MAP138" s="409"/>
      <c r="MAQ138" s="409"/>
      <c r="MAR138" s="409"/>
      <c r="MAS138" s="409"/>
      <c r="MAT138" s="409"/>
      <c r="MAU138" s="409"/>
      <c r="MAV138" s="409"/>
      <c r="MAW138" s="409"/>
      <c r="MAX138" s="409"/>
      <c r="MAY138" s="409"/>
      <c r="MAZ138" s="409"/>
      <c r="MBA138" s="409"/>
      <c r="MBB138" s="409"/>
      <c r="MBC138" s="409"/>
      <c r="MBD138" s="409"/>
      <c r="MBE138" s="409"/>
      <c r="MBF138" s="409"/>
      <c r="MBG138" s="409"/>
      <c r="MBH138" s="409"/>
      <c r="MBI138" s="409"/>
      <c r="MBJ138" s="409"/>
      <c r="MBK138" s="409"/>
      <c r="MBL138" s="409"/>
      <c r="MBM138" s="409"/>
      <c r="MBN138" s="409"/>
      <c r="MBO138" s="409"/>
      <c r="MBP138" s="409"/>
      <c r="MBQ138" s="409"/>
      <c r="MBR138" s="409"/>
      <c r="MBS138" s="409"/>
      <c r="MBT138" s="409"/>
      <c r="MBU138" s="409"/>
      <c r="MBV138" s="409"/>
      <c r="MBW138" s="409"/>
      <c r="MBX138" s="409"/>
      <c r="MBY138" s="409"/>
      <c r="MBZ138" s="409"/>
      <c r="MCA138" s="409"/>
      <c r="MCB138" s="409"/>
      <c r="MCC138" s="409"/>
      <c r="MCD138" s="409"/>
      <c r="MCE138" s="409"/>
      <c r="MCF138" s="409"/>
      <c r="MCG138" s="409"/>
      <c r="MCH138" s="409"/>
      <c r="MCI138" s="409"/>
      <c r="MCJ138" s="409"/>
      <c r="MCK138" s="409"/>
      <c r="MCL138" s="409"/>
      <c r="MCM138" s="409"/>
      <c r="MCN138" s="409"/>
      <c r="MCO138" s="409"/>
      <c r="MCP138" s="409"/>
      <c r="MCQ138" s="409"/>
      <c r="MCR138" s="409"/>
      <c r="MCS138" s="409"/>
      <c r="MCT138" s="409"/>
      <c r="MCU138" s="409"/>
      <c r="MCV138" s="409"/>
      <c r="MCW138" s="409"/>
      <c r="MCX138" s="409"/>
      <c r="MCY138" s="409"/>
      <c r="MCZ138" s="409"/>
      <c r="MDA138" s="409"/>
      <c r="MDB138" s="409"/>
      <c r="MDC138" s="409"/>
      <c r="MDD138" s="409"/>
      <c r="MDE138" s="409"/>
      <c r="MDF138" s="409"/>
      <c r="MDG138" s="409"/>
      <c r="MDH138" s="409"/>
      <c r="MDI138" s="409"/>
      <c r="MDJ138" s="409"/>
      <c r="MDK138" s="409"/>
      <c r="MDL138" s="409"/>
      <c r="MDM138" s="409"/>
      <c r="MDN138" s="409"/>
      <c r="MDO138" s="409"/>
      <c r="MDP138" s="409"/>
      <c r="MDQ138" s="409"/>
      <c r="MDR138" s="409"/>
      <c r="MDS138" s="409"/>
      <c r="MDT138" s="409"/>
      <c r="MDU138" s="409"/>
      <c r="MDV138" s="409"/>
      <c r="MDW138" s="409"/>
      <c r="MDX138" s="409"/>
      <c r="MDY138" s="409"/>
      <c r="MDZ138" s="409"/>
      <c r="MEA138" s="409"/>
      <c r="MEB138" s="409"/>
      <c r="MEC138" s="409"/>
      <c r="MED138" s="409"/>
      <c r="MEE138" s="409"/>
      <c r="MEF138" s="409"/>
      <c r="MEG138" s="409"/>
      <c r="MEH138" s="409"/>
      <c r="MEI138" s="409"/>
      <c r="MEJ138" s="409"/>
      <c r="MEK138" s="409"/>
      <c r="MEL138" s="409"/>
      <c r="MEM138" s="409"/>
      <c r="MEN138" s="409"/>
      <c r="MEO138" s="409"/>
      <c r="MEP138" s="409"/>
      <c r="MEQ138" s="409"/>
      <c r="MER138" s="409"/>
      <c r="MES138" s="409"/>
      <c r="MET138" s="409"/>
      <c r="MEU138" s="409"/>
      <c r="MEV138" s="409"/>
      <c r="MEW138" s="409"/>
      <c r="MEX138" s="409"/>
      <c r="MEY138" s="409"/>
      <c r="MEZ138" s="409"/>
      <c r="MFA138" s="409"/>
      <c r="MFB138" s="409"/>
      <c r="MFC138" s="409"/>
      <c r="MFD138" s="409"/>
      <c r="MFE138" s="409"/>
      <c r="MFF138" s="409"/>
      <c r="MFG138" s="409"/>
      <c r="MFH138" s="409"/>
      <c r="MFI138" s="409"/>
      <c r="MFJ138" s="409"/>
      <c r="MFK138" s="409"/>
      <c r="MFL138" s="409"/>
      <c r="MFM138" s="409"/>
      <c r="MFN138" s="409"/>
      <c r="MFO138" s="409"/>
      <c r="MFP138" s="409"/>
      <c r="MFQ138" s="409"/>
      <c r="MFR138" s="409"/>
      <c r="MFS138" s="409"/>
      <c r="MFT138" s="409"/>
      <c r="MFU138" s="409"/>
      <c r="MFV138" s="409"/>
      <c r="MFW138" s="409"/>
      <c r="MFX138" s="409"/>
      <c r="MFY138" s="409"/>
      <c r="MFZ138" s="409"/>
      <c r="MGA138" s="409"/>
      <c r="MGB138" s="409"/>
      <c r="MGC138" s="409"/>
      <c r="MGD138" s="409"/>
      <c r="MGE138" s="409"/>
      <c r="MGF138" s="409"/>
      <c r="MGG138" s="409"/>
      <c r="MGH138" s="409"/>
      <c r="MGI138" s="409"/>
      <c r="MGJ138" s="409"/>
      <c r="MGK138" s="409"/>
      <c r="MGL138" s="409"/>
      <c r="MGM138" s="409"/>
      <c r="MGN138" s="409"/>
      <c r="MGO138" s="409"/>
      <c r="MGP138" s="409"/>
      <c r="MGQ138" s="409"/>
      <c r="MGR138" s="409"/>
      <c r="MGS138" s="409"/>
      <c r="MGT138" s="409"/>
      <c r="MGU138" s="409"/>
      <c r="MGV138" s="409"/>
      <c r="MGW138" s="409"/>
      <c r="MGX138" s="409"/>
      <c r="MGY138" s="409"/>
      <c r="MGZ138" s="409"/>
      <c r="MHA138" s="409"/>
      <c r="MHB138" s="409"/>
      <c r="MHC138" s="409"/>
      <c r="MHD138" s="409"/>
      <c r="MHE138" s="409"/>
      <c r="MHF138" s="409"/>
      <c r="MHG138" s="409"/>
      <c r="MHH138" s="409"/>
      <c r="MHI138" s="409"/>
      <c r="MHJ138" s="409"/>
      <c r="MHK138" s="409"/>
      <c r="MHL138" s="409"/>
      <c r="MHM138" s="409"/>
      <c r="MHN138" s="409"/>
      <c r="MHO138" s="409"/>
      <c r="MHP138" s="409"/>
      <c r="MHQ138" s="409"/>
      <c r="MHR138" s="409"/>
      <c r="MHS138" s="409"/>
      <c r="MHT138" s="409"/>
      <c r="MHU138" s="409"/>
      <c r="MHV138" s="409"/>
      <c r="MHW138" s="409"/>
      <c r="MHX138" s="409"/>
      <c r="MHY138" s="409"/>
      <c r="MHZ138" s="409"/>
      <c r="MIA138" s="409"/>
      <c r="MIB138" s="409"/>
      <c r="MIC138" s="409"/>
      <c r="MID138" s="409"/>
      <c r="MIE138" s="409"/>
      <c r="MIF138" s="409"/>
      <c r="MIG138" s="409"/>
      <c r="MIH138" s="409"/>
      <c r="MII138" s="409"/>
      <c r="MIJ138" s="409"/>
      <c r="MIK138" s="409"/>
      <c r="MIL138" s="409"/>
      <c r="MIM138" s="409"/>
      <c r="MIN138" s="409"/>
      <c r="MIO138" s="409"/>
      <c r="MIP138" s="409"/>
      <c r="MIQ138" s="409"/>
      <c r="MIR138" s="409"/>
      <c r="MIS138" s="409"/>
      <c r="MIT138" s="409"/>
      <c r="MIU138" s="409"/>
      <c r="MIV138" s="409"/>
      <c r="MIW138" s="409"/>
      <c r="MIX138" s="409"/>
      <c r="MIY138" s="409"/>
      <c r="MIZ138" s="409"/>
      <c r="MJA138" s="409"/>
      <c r="MJB138" s="409"/>
      <c r="MJC138" s="409"/>
      <c r="MJD138" s="409"/>
      <c r="MJE138" s="409"/>
      <c r="MJF138" s="409"/>
      <c r="MJG138" s="409"/>
      <c r="MJH138" s="409"/>
      <c r="MJI138" s="409"/>
      <c r="MJJ138" s="409"/>
      <c r="MJK138" s="409"/>
      <c r="MJL138" s="409"/>
      <c r="MJM138" s="409"/>
      <c r="MJN138" s="409"/>
      <c r="MJO138" s="409"/>
      <c r="MJP138" s="409"/>
      <c r="MJQ138" s="409"/>
      <c r="MJR138" s="409"/>
      <c r="MJS138" s="409"/>
      <c r="MJT138" s="409"/>
      <c r="MJU138" s="409"/>
      <c r="MJV138" s="409"/>
      <c r="MJW138" s="409"/>
      <c r="MJX138" s="409"/>
      <c r="MJY138" s="409"/>
      <c r="MJZ138" s="409"/>
      <c r="MKA138" s="409"/>
      <c r="MKB138" s="409"/>
      <c r="MKC138" s="409"/>
      <c r="MKD138" s="409"/>
      <c r="MKE138" s="409"/>
      <c r="MKF138" s="409"/>
      <c r="MKG138" s="409"/>
      <c r="MKH138" s="409"/>
      <c r="MKI138" s="409"/>
      <c r="MKJ138" s="409"/>
      <c r="MKK138" s="409"/>
      <c r="MKL138" s="409"/>
      <c r="MKM138" s="409"/>
      <c r="MKN138" s="409"/>
      <c r="MKO138" s="409"/>
      <c r="MKP138" s="409"/>
      <c r="MKQ138" s="409"/>
      <c r="MKR138" s="409"/>
      <c r="MKS138" s="409"/>
      <c r="MKT138" s="409"/>
      <c r="MKU138" s="409"/>
      <c r="MKV138" s="409"/>
      <c r="MKW138" s="409"/>
      <c r="MKX138" s="409"/>
      <c r="MKY138" s="409"/>
      <c r="MKZ138" s="409"/>
      <c r="MLA138" s="409"/>
      <c r="MLB138" s="409"/>
      <c r="MLC138" s="409"/>
      <c r="MLD138" s="409"/>
      <c r="MLE138" s="409"/>
      <c r="MLF138" s="409"/>
      <c r="MLG138" s="409"/>
      <c r="MLH138" s="409"/>
      <c r="MLI138" s="409"/>
      <c r="MLJ138" s="409"/>
      <c r="MLK138" s="409"/>
      <c r="MLL138" s="409"/>
      <c r="MLM138" s="409"/>
      <c r="MLN138" s="409"/>
      <c r="MLO138" s="409"/>
      <c r="MLP138" s="409"/>
      <c r="MLQ138" s="409"/>
      <c r="MLR138" s="409"/>
      <c r="MLS138" s="409"/>
      <c r="MLT138" s="409"/>
      <c r="MLU138" s="409"/>
      <c r="MLV138" s="409"/>
      <c r="MLW138" s="409"/>
      <c r="MLX138" s="409"/>
      <c r="MLY138" s="409"/>
      <c r="MLZ138" s="409"/>
      <c r="MMA138" s="409"/>
      <c r="MMB138" s="409"/>
      <c r="MMC138" s="409"/>
      <c r="MMD138" s="409"/>
      <c r="MME138" s="409"/>
      <c r="MMF138" s="409"/>
      <c r="MMG138" s="409"/>
      <c r="MMH138" s="409"/>
      <c r="MMI138" s="409"/>
      <c r="MMJ138" s="409"/>
      <c r="MMK138" s="409"/>
      <c r="MML138" s="409"/>
      <c r="MMM138" s="409"/>
      <c r="MMN138" s="409"/>
      <c r="MMO138" s="409"/>
      <c r="MMP138" s="409"/>
      <c r="MMQ138" s="409"/>
      <c r="MMR138" s="409"/>
      <c r="MMS138" s="409"/>
      <c r="MMT138" s="409"/>
      <c r="MMU138" s="409"/>
      <c r="MMV138" s="409"/>
      <c r="MMW138" s="409"/>
      <c r="MMX138" s="409"/>
      <c r="MMY138" s="409"/>
      <c r="MMZ138" s="409"/>
      <c r="MNA138" s="409"/>
      <c r="MNB138" s="409"/>
      <c r="MNC138" s="409"/>
      <c r="MND138" s="409"/>
      <c r="MNE138" s="409"/>
      <c r="MNF138" s="409"/>
      <c r="MNG138" s="409"/>
      <c r="MNH138" s="409"/>
      <c r="MNI138" s="409"/>
      <c r="MNJ138" s="409"/>
      <c r="MNK138" s="409"/>
      <c r="MNL138" s="409"/>
      <c r="MNM138" s="409"/>
      <c r="MNN138" s="409"/>
      <c r="MNO138" s="409"/>
      <c r="MNP138" s="409"/>
      <c r="MNQ138" s="409"/>
      <c r="MNR138" s="409"/>
      <c r="MNS138" s="409"/>
      <c r="MNT138" s="409"/>
      <c r="MNU138" s="409"/>
      <c r="MNV138" s="409"/>
      <c r="MNW138" s="409"/>
      <c r="MNX138" s="409"/>
      <c r="MNY138" s="409"/>
      <c r="MNZ138" s="409"/>
      <c r="MOA138" s="409"/>
      <c r="MOB138" s="409"/>
      <c r="MOC138" s="409"/>
      <c r="MOD138" s="409"/>
      <c r="MOE138" s="409"/>
      <c r="MOF138" s="409"/>
      <c r="MOG138" s="409"/>
      <c r="MOH138" s="409"/>
      <c r="MOI138" s="409"/>
      <c r="MOJ138" s="409"/>
      <c r="MOK138" s="409"/>
      <c r="MOL138" s="409"/>
      <c r="MOM138" s="409"/>
      <c r="MON138" s="409"/>
      <c r="MOO138" s="409"/>
      <c r="MOP138" s="409"/>
      <c r="MOQ138" s="409"/>
      <c r="MOR138" s="409"/>
      <c r="MOS138" s="409"/>
      <c r="MOT138" s="409"/>
      <c r="MOU138" s="409"/>
      <c r="MOV138" s="409"/>
      <c r="MOW138" s="409"/>
      <c r="MOX138" s="409"/>
      <c r="MOY138" s="409"/>
      <c r="MOZ138" s="409"/>
      <c r="MPA138" s="409"/>
      <c r="MPB138" s="409"/>
      <c r="MPC138" s="409"/>
      <c r="MPD138" s="409"/>
      <c r="MPE138" s="409"/>
      <c r="MPF138" s="409"/>
      <c r="MPG138" s="409"/>
      <c r="MPH138" s="409"/>
      <c r="MPI138" s="409"/>
      <c r="MPJ138" s="409"/>
      <c r="MPK138" s="409"/>
      <c r="MPL138" s="409"/>
      <c r="MPM138" s="409"/>
      <c r="MPN138" s="409"/>
      <c r="MPO138" s="409"/>
      <c r="MPP138" s="409"/>
      <c r="MPQ138" s="409"/>
      <c r="MPR138" s="409"/>
      <c r="MPS138" s="409"/>
      <c r="MPT138" s="409"/>
      <c r="MPU138" s="409"/>
      <c r="MPV138" s="409"/>
      <c r="MPW138" s="409"/>
      <c r="MPX138" s="409"/>
      <c r="MPY138" s="409"/>
      <c r="MPZ138" s="409"/>
      <c r="MQA138" s="409"/>
      <c r="MQB138" s="409"/>
      <c r="MQC138" s="409"/>
      <c r="MQD138" s="409"/>
      <c r="MQE138" s="409"/>
      <c r="MQF138" s="409"/>
      <c r="MQG138" s="409"/>
      <c r="MQH138" s="409"/>
      <c r="MQI138" s="409"/>
      <c r="MQJ138" s="409"/>
      <c r="MQK138" s="409"/>
      <c r="MQL138" s="409"/>
      <c r="MQM138" s="409"/>
      <c r="MQN138" s="409"/>
      <c r="MQO138" s="409"/>
      <c r="MQP138" s="409"/>
      <c r="MQQ138" s="409"/>
      <c r="MQR138" s="409"/>
      <c r="MQS138" s="409"/>
      <c r="MQT138" s="409"/>
      <c r="MQU138" s="409"/>
      <c r="MQV138" s="409"/>
      <c r="MQW138" s="409"/>
      <c r="MQX138" s="409"/>
      <c r="MQY138" s="409"/>
      <c r="MQZ138" s="409"/>
      <c r="MRA138" s="409"/>
      <c r="MRB138" s="409"/>
      <c r="MRC138" s="409"/>
      <c r="MRD138" s="409"/>
      <c r="MRE138" s="409"/>
      <c r="MRF138" s="409"/>
      <c r="MRG138" s="409"/>
      <c r="MRH138" s="409"/>
      <c r="MRI138" s="409"/>
      <c r="MRJ138" s="409"/>
      <c r="MRK138" s="409"/>
      <c r="MRL138" s="409"/>
      <c r="MRM138" s="409"/>
      <c r="MRN138" s="409"/>
      <c r="MRO138" s="409"/>
      <c r="MRP138" s="409"/>
      <c r="MRQ138" s="409"/>
      <c r="MRR138" s="409"/>
      <c r="MRS138" s="409"/>
      <c r="MRT138" s="409"/>
      <c r="MRU138" s="409"/>
      <c r="MRV138" s="409"/>
      <c r="MRW138" s="409"/>
      <c r="MRX138" s="409"/>
      <c r="MRY138" s="409"/>
      <c r="MRZ138" s="409"/>
      <c r="MSA138" s="409"/>
      <c r="MSB138" s="409"/>
      <c r="MSC138" s="409"/>
      <c r="MSD138" s="409"/>
      <c r="MSE138" s="409"/>
      <c r="MSF138" s="409"/>
      <c r="MSG138" s="409"/>
      <c r="MSH138" s="409"/>
      <c r="MSI138" s="409"/>
      <c r="MSJ138" s="409"/>
      <c r="MSK138" s="409"/>
      <c r="MSL138" s="409"/>
      <c r="MSM138" s="409"/>
      <c r="MSN138" s="409"/>
      <c r="MSO138" s="409"/>
      <c r="MSP138" s="409"/>
      <c r="MSQ138" s="409"/>
      <c r="MSR138" s="409"/>
      <c r="MSS138" s="409"/>
      <c r="MST138" s="409"/>
      <c r="MSU138" s="409"/>
      <c r="MSV138" s="409"/>
      <c r="MSW138" s="409"/>
      <c r="MSX138" s="409"/>
      <c r="MSY138" s="409"/>
      <c r="MSZ138" s="409"/>
      <c r="MTA138" s="409"/>
      <c r="MTB138" s="409"/>
      <c r="MTC138" s="409"/>
      <c r="MTD138" s="409"/>
      <c r="MTE138" s="409"/>
      <c r="MTF138" s="409"/>
      <c r="MTG138" s="409"/>
      <c r="MTH138" s="409"/>
      <c r="MTI138" s="409"/>
      <c r="MTJ138" s="409"/>
      <c r="MTK138" s="409"/>
      <c r="MTL138" s="409"/>
      <c r="MTM138" s="409"/>
      <c r="MTN138" s="409"/>
      <c r="MTO138" s="409"/>
      <c r="MTP138" s="409"/>
      <c r="MTQ138" s="409"/>
      <c r="MTR138" s="409"/>
      <c r="MTS138" s="409"/>
      <c r="MTT138" s="409"/>
      <c r="MTU138" s="409"/>
      <c r="MTV138" s="409"/>
      <c r="MTW138" s="409"/>
      <c r="MTX138" s="409"/>
      <c r="MTY138" s="409"/>
      <c r="MTZ138" s="409"/>
      <c r="MUA138" s="409"/>
      <c r="MUB138" s="409"/>
      <c r="MUC138" s="409"/>
      <c r="MUD138" s="409"/>
      <c r="MUE138" s="409"/>
      <c r="MUF138" s="409"/>
      <c r="MUG138" s="409"/>
      <c r="MUH138" s="409"/>
      <c r="MUI138" s="409"/>
      <c r="MUJ138" s="409"/>
      <c r="MUK138" s="409"/>
      <c r="MUL138" s="409"/>
      <c r="MUM138" s="409"/>
      <c r="MUN138" s="409"/>
      <c r="MUO138" s="409"/>
      <c r="MUP138" s="409"/>
      <c r="MUQ138" s="409"/>
      <c r="MUR138" s="409"/>
      <c r="MUS138" s="409"/>
      <c r="MUT138" s="409"/>
      <c r="MUU138" s="409"/>
      <c r="MUV138" s="409"/>
      <c r="MUW138" s="409"/>
      <c r="MUX138" s="409"/>
      <c r="MUY138" s="409"/>
      <c r="MUZ138" s="409"/>
      <c r="MVA138" s="409"/>
      <c r="MVB138" s="409"/>
      <c r="MVC138" s="409"/>
      <c r="MVD138" s="409"/>
      <c r="MVE138" s="409"/>
      <c r="MVF138" s="409"/>
      <c r="MVG138" s="409"/>
      <c r="MVH138" s="409"/>
      <c r="MVI138" s="409"/>
      <c r="MVJ138" s="409"/>
      <c r="MVK138" s="409"/>
      <c r="MVL138" s="409"/>
      <c r="MVM138" s="409"/>
      <c r="MVN138" s="409"/>
      <c r="MVO138" s="409"/>
      <c r="MVP138" s="409"/>
      <c r="MVQ138" s="409"/>
      <c r="MVR138" s="409"/>
      <c r="MVS138" s="409"/>
      <c r="MVT138" s="409"/>
      <c r="MVU138" s="409"/>
      <c r="MVV138" s="409"/>
      <c r="MVW138" s="409"/>
      <c r="MVX138" s="409"/>
      <c r="MVY138" s="409"/>
      <c r="MVZ138" s="409"/>
      <c r="MWA138" s="409"/>
      <c r="MWB138" s="409"/>
      <c r="MWC138" s="409"/>
      <c r="MWD138" s="409"/>
      <c r="MWE138" s="409"/>
      <c r="MWF138" s="409"/>
      <c r="MWG138" s="409"/>
      <c r="MWH138" s="409"/>
      <c r="MWI138" s="409"/>
      <c r="MWJ138" s="409"/>
      <c r="MWK138" s="409"/>
      <c r="MWL138" s="409"/>
      <c r="MWM138" s="409"/>
      <c r="MWN138" s="409"/>
      <c r="MWO138" s="409"/>
      <c r="MWP138" s="409"/>
      <c r="MWQ138" s="409"/>
      <c r="MWR138" s="409"/>
      <c r="MWS138" s="409"/>
      <c r="MWT138" s="409"/>
      <c r="MWU138" s="409"/>
      <c r="MWV138" s="409"/>
      <c r="MWW138" s="409"/>
      <c r="MWX138" s="409"/>
      <c r="MWY138" s="409"/>
      <c r="MWZ138" s="409"/>
      <c r="MXA138" s="409"/>
      <c r="MXB138" s="409"/>
      <c r="MXC138" s="409"/>
      <c r="MXD138" s="409"/>
      <c r="MXE138" s="409"/>
      <c r="MXF138" s="409"/>
      <c r="MXG138" s="409"/>
      <c r="MXH138" s="409"/>
      <c r="MXI138" s="409"/>
      <c r="MXJ138" s="409"/>
      <c r="MXK138" s="409"/>
      <c r="MXL138" s="409"/>
      <c r="MXM138" s="409"/>
      <c r="MXN138" s="409"/>
      <c r="MXO138" s="409"/>
      <c r="MXP138" s="409"/>
      <c r="MXQ138" s="409"/>
      <c r="MXR138" s="409"/>
      <c r="MXS138" s="409"/>
      <c r="MXT138" s="409"/>
      <c r="MXU138" s="409"/>
      <c r="MXV138" s="409"/>
      <c r="MXW138" s="409"/>
      <c r="MXX138" s="409"/>
      <c r="MXY138" s="409"/>
      <c r="MXZ138" s="409"/>
      <c r="MYA138" s="409"/>
      <c r="MYB138" s="409"/>
      <c r="MYC138" s="409"/>
      <c r="MYD138" s="409"/>
      <c r="MYE138" s="409"/>
      <c r="MYF138" s="409"/>
      <c r="MYG138" s="409"/>
      <c r="MYH138" s="409"/>
      <c r="MYI138" s="409"/>
      <c r="MYJ138" s="409"/>
      <c r="MYK138" s="409"/>
      <c r="MYL138" s="409"/>
      <c r="MYM138" s="409"/>
      <c r="MYN138" s="409"/>
      <c r="MYO138" s="409"/>
      <c r="MYP138" s="409"/>
      <c r="MYQ138" s="409"/>
      <c r="MYR138" s="409"/>
      <c r="MYS138" s="409"/>
      <c r="MYT138" s="409"/>
      <c r="MYU138" s="409"/>
      <c r="MYV138" s="409"/>
      <c r="MYW138" s="409"/>
      <c r="MYX138" s="409"/>
      <c r="MYY138" s="409"/>
      <c r="MYZ138" s="409"/>
      <c r="MZA138" s="409"/>
      <c r="MZB138" s="409"/>
      <c r="MZC138" s="409"/>
      <c r="MZD138" s="409"/>
      <c r="MZE138" s="409"/>
      <c r="MZF138" s="409"/>
      <c r="MZG138" s="409"/>
      <c r="MZH138" s="409"/>
      <c r="MZI138" s="409"/>
      <c r="MZJ138" s="409"/>
      <c r="MZK138" s="409"/>
      <c r="MZL138" s="409"/>
      <c r="MZM138" s="409"/>
      <c r="MZN138" s="409"/>
      <c r="MZO138" s="409"/>
      <c r="MZP138" s="409"/>
      <c r="MZQ138" s="409"/>
      <c r="MZR138" s="409"/>
      <c r="MZS138" s="409"/>
      <c r="MZT138" s="409"/>
      <c r="MZU138" s="409"/>
      <c r="MZV138" s="409"/>
      <c r="MZW138" s="409"/>
      <c r="MZX138" s="409"/>
      <c r="MZY138" s="409"/>
      <c r="MZZ138" s="409"/>
      <c r="NAA138" s="409"/>
      <c r="NAB138" s="409"/>
      <c r="NAC138" s="409"/>
      <c r="NAD138" s="409"/>
      <c r="NAE138" s="409"/>
      <c r="NAF138" s="409"/>
      <c r="NAG138" s="409"/>
      <c r="NAH138" s="409"/>
      <c r="NAI138" s="409"/>
      <c r="NAJ138" s="409"/>
      <c r="NAK138" s="409"/>
      <c r="NAL138" s="409"/>
      <c r="NAM138" s="409"/>
      <c r="NAN138" s="409"/>
      <c r="NAO138" s="409"/>
      <c r="NAP138" s="409"/>
      <c r="NAQ138" s="409"/>
      <c r="NAR138" s="409"/>
      <c r="NAS138" s="409"/>
      <c r="NAT138" s="409"/>
      <c r="NAU138" s="409"/>
      <c r="NAV138" s="409"/>
      <c r="NAW138" s="409"/>
      <c r="NAX138" s="409"/>
      <c r="NAY138" s="409"/>
      <c r="NAZ138" s="409"/>
      <c r="NBA138" s="409"/>
      <c r="NBB138" s="409"/>
      <c r="NBC138" s="409"/>
      <c r="NBD138" s="409"/>
      <c r="NBE138" s="409"/>
      <c r="NBF138" s="409"/>
      <c r="NBG138" s="409"/>
      <c r="NBH138" s="409"/>
      <c r="NBI138" s="409"/>
      <c r="NBJ138" s="409"/>
      <c r="NBK138" s="409"/>
      <c r="NBL138" s="409"/>
      <c r="NBM138" s="409"/>
      <c r="NBN138" s="409"/>
      <c r="NBO138" s="409"/>
      <c r="NBP138" s="409"/>
      <c r="NBQ138" s="409"/>
      <c r="NBR138" s="409"/>
      <c r="NBS138" s="409"/>
      <c r="NBT138" s="409"/>
      <c r="NBU138" s="409"/>
      <c r="NBV138" s="409"/>
      <c r="NBW138" s="409"/>
      <c r="NBX138" s="409"/>
      <c r="NBY138" s="409"/>
      <c r="NBZ138" s="409"/>
      <c r="NCA138" s="409"/>
      <c r="NCB138" s="409"/>
      <c r="NCC138" s="409"/>
      <c r="NCD138" s="409"/>
      <c r="NCE138" s="409"/>
      <c r="NCF138" s="409"/>
      <c r="NCG138" s="409"/>
      <c r="NCH138" s="409"/>
      <c r="NCI138" s="409"/>
      <c r="NCJ138" s="409"/>
      <c r="NCK138" s="409"/>
      <c r="NCL138" s="409"/>
      <c r="NCM138" s="409"/>
      <c r="NCN138" s="409"/>
      <c r="NCO138" s="409"/>
      <c r="NCP138" s="409"/>
      <c r="NCQ138" s="409"/>
      <c r="NCR138" s="409"/>
      <c r="NCS138" s="409"/>
      <c r="NCT138" s="409"/>
      <c r="NCU138" s="409"/>
      <c r="NCV138" s="409"/>
      <c r="NCW138" s="409"/>
      <c r="NCX138" s="409"/>
      <c r="NCY138" s="409"/>
      <c r="NCZ138" s="409"/>
      <c r="NDA138" s="409"/>
      <c r="NDB138" s="409"/>
      <c r="NDC138" s="409"/>
      <c r="NDD138" s="409"/>
      <c r="NDE138" s="409"/>
      <c r="NDF138" s="409"/>
      <c r="NDG138" s="409"/>
      <c r="NDH138" s="409"/>
      <c r="NDI138" s="409"/>
      <c r="NDJ138" s="409"/>
      <c r="NDK138" s="409"/>
      <c r="NDL138" s="409"/>
      <c r="NDM138" s="409"/>
      <c r="NDN138" s="409"/>
      <c r="NDO138" s="409"/>
      <c r="NDP138" s="409"/>
      <c r="NDQ138" s="409"/>
      <c r="NDR138" s="409"/>
      <c r="NDS138" s="409"/>
      <c r="NDT138" s="409"/>
      <c r="NDU138" s="409"/>
      <c r="NDV138" s="409"/>
      <c r="NDW138" s="409"/>
      <c r="NDX138" s="409"/>
      <c r="NDY138" s="409"/>
      <c r="NDZ138" s="409"/>
      <c r="NEA138" s="409"/>
      <c r="NEB138" s="409"/>
      <c r="NEC138" s="409"/>
      <c r="NED138" s="409"/>
      <c r="NEE138" s="409"/>
      <c r="NEF138" s="409"/>
      <c r="NEG138" s="409"/>
      <c r="NEH138" s="409"/>
      <c r="NEI138" s="409"/>
      <c r="NEJ138" s="409"/>
      <c r="NEK138" s="409"/>
      <c r="NEL138" s="409"/>
      <c r="NEM138" s="409"/>
      <c r="NEN138" s="409"/>
      <c r="NEO138" s="409"/>
      <c r="NEP138" s="409"/>
      <c r="NEQ138" s="409"/>
      <c r="NER138" s="409"/>
      <c r="NES138" s="409"/>
      <c r="NET138" s="409"/>
      <c r="NEU138" s="409"/>
      <c r="NEV138" s="409"/>
      <c r="NEW138" s="409"/>
      <c r="NEX138" s="409"/>
      <c r="NEY138" s="409"/>
      <c r="NEZ138" s="409"/>
      <c r="NFA138" s="409"/>
      <c r="NFB138" s="409"/>
      <c r="NFC138" s="409"/>
      <c r="NFD138" s="409"/>
      <c r="NFE138" s="409"/>
      <c r="NFF138" s="409"/>
      <c r="NFG138" s="409"/>
      <c r="NFH138" s="409"/>
      <c r="NFI138" s="409"/>
      <c r="NFJ138" s="409"/>
      <c r="NFK138" s="409"/>
      <c r="NFL138" s="409"/>
      <c r="NFM138" s="409"/>
      <c r="NFN138" s="409"/>
      <c r="NFO138" s="409"/>
      <c r="NFP138" s="409"/>
      <c r="NFQ138" s="409"/>
      <c r="NFR138" s="409"/>
      <c r="NFS138" s="409"/>
      <c r="NFT138" s="409"/>
      <c r="NFU138" s="409"/>
      <c r="NFV138" s="409"/>
      <c r="NFW138" s="409"/>
      <c r="NFX138" s="409"/>
      <c r="NFY138" s="409"/>
      <c r="NFZ138" s="409"/>
      <c r="NGA138" s="409"/>
      <c r="NGB138" s="409"/>
      <c r="NGC138" s="409"/>
      <c r="NGD138" s="409"/>
      <c r="NGE138" s="409"/>
      <c r="NGF138" s="409"/>
      <c r="NGG138" s="409"/>
      <c r="NGH138" s="409"/>
      <c r="NGI138" s="409"/>
      <c r="NGJ138" s="409"/>
      <c r="NGK138" s="409"/>
      <c r="NGL138" s="409"/>
      <c r="NGM138" s="409"/>
      <c r="NGN138" s="409"/>
      <c r="NGO138" s="409"/>
      <c r="NGP138" s="409"/>
      <c r="NGQ138" s="409"/>
      <c r="NGR138" s="409"/>
      <c r="NGS138" s="409"/>
      <c r="NGT138" s="409"/>
      <c r="NGU138" s="409"/>
      <c r="NGV138" s="409"/>
      <c r="NGW138" s="409"/>
      <c r="NGX138" s="409"/>
      <c r="NGY138" s="409"/>
      <c r="NGZ138" s="409"/>
      <c r="NHA138" s="409"/>
      <c r="NHB138" s="409"/>
      <c r="NHC138" s="409"/>
      <c r="NHD138" s="409"/>
      <c r="NHE138" s="409"/>
      <c r="NHF138" s="409"/>
      <c r="NHG138" s="409"/>
      <c r="NHH138" s="409"/>
      <c r="NHI138" s="409"/>
      <c r="NHJ138" s="409"/>
      <c r="NHK138" s="409"/>
      <c r="NHL138" s="409"/>
      <c r="NHM138" s="409"/>
      <c r="NHN138" s="409"/>
      <c r="NHO138" s="409"/>
      <c r="NHP138" s="409"/>
      <c r="NHQ138" s="409"/>
      <c r="NHR138" s="409"/>
      <c r="NHS138" s="409"/>
      <c r="NHT138" s="409"/>
      <c r="NHU138" s="409"/>
      <c r="NHV138" s="409"/>
      <c r="NHW138" s="409"/>
      <c r="NHX138" s="409"/>
      <c r="NHY138" s="409"/>
      <c r="NHZ138" s="409"/>
      <c r="NIA138" s="409"/>
      <c r="NIB138" s="409"/>
      <c r="NIC138" s="409"/>
      <c r="NID138" s="409"/>
      <c r="NIE138" s="409"/>
      <c r="NIF138" s="409"/>
      <c r="NIG138" s="409"/>
      <c r="NIH138" s="409"/>
      <c r="NII138" s="409"/>
      <c r="NIJ138" s="409"/>
      <c r="NIK138" s="409"/>
      <c r="NIL138" s="409"/>
      <c r="NIM138" s="409"/>
      <c r="NIN138" s="409"/>
      <c r="NIO138" s="409"/>
      <c r="NIP138" s="409"/>
      <c r="NIQ138" s="409"/>
      <c r="NIR138" s="409"/>
      <c r="NIS138" s="409"/>
      <c r="NIT138" s="409"/>
      <c r="NIU138" s="409"/>
      <c r="NIV138" s="409"/>
      <c r="NIW138" s="409"/>
      <c r="NIX138" s="409"/>
      <c r="NIY138" s="409"/>
      <c r="NIZ138" s="409"/>
      <c r="NJA138" s="409"/>
      <c r="NJB138" s="409"/>
      <c r="NJC138" s="409"/>
      <c r="NJD138" s="409"/>
      <c r="NJE138" s="409"/>
      <c r="NJF138" s="409"/>
      <c r="NJG138" s="409"/>
      <c r="NJH138" s="409"/>
      <c r="NJI138" s="409"/>
      <c r="NJJ138" s="409"/>
      <c r="NJK138" s="409"/>
      <c r="NJL138" s="409"/>
      <c r="NJM138" s="409"/>
      <c r="NJN138" s="409"/>
      <c r="NJO138" s="409"/>
      <c r="NJP138" s="409"/>
      <c r="NJQ138" s="409"/>
      <c r="NJR138" s="409"/>
      <c r="NJS138" s="409"/>
      <c r="NJT138" s="409"/>
      <c r="NJU138" s="409"/>
      <c r="NJV138" s="409"/>
      <c r="NJW138" s="409"/>
      <c r="NJX138" s="409"/>
      <c r="NJY138" s="409"/>
      <c r="NJZ138" s="409"/>
      <c r="NKA138" s="409"/>
      <c r="NKB138" s="409"/>
      <c r="NKC138" s="409"/>
      <c r="NKD138" s="409"/>
      <c r="NKE138" s="409"/>
      <c r="NKF138" s="409"/>
      <c r="NKG138" s="409"/>
      <c r="NKH138" s="409"/>
      <c r="NKI138" s="409"/>
      <c r="NKJ138" s="409"/>
      <c r="NKK138" s="409"/>
      <c r="NKL138" s="409"/>
      <c r="NKM138" s="409"/>
      <c r="NKN138" s="409"/>
      <c r="NKO138" s="409"/>
      <c r="NKP138" s="409"/>
      <c r="NKQ138" s="409"/>
      <c r="NKR138" s="409"/>
      <c r="NKS138" s="409"/>
      <c r="NKT138" s="409"/>
      <c r="NKU138" s="409"/>
      <c r="NKV138" s="409"/>
      <c r="NKW138" s="409"/>
      <c r="NKX138" s="409"/>
      <c r="NKY138" s="409"/>
      <c r="NKZ138" s="409"/>
      <c r="NLA138" s="409"/>
      <c r="NLB138" s="409"/>
      <c r="NLC138" s="409"/>
      <c r="NLD138" s="409"/>
      <c r="NLE138" s="409"/>
      <c r="NLF138" s="409"/>
      <c r="NLG138" s="409"/>
      <c r="NLH138" s="409"/>
      <c r="NLI138" s="409"/>
      <c r="NLJ138" s="409"/>
      <c r="NLK138" s="409"/>
      <c r="NLL138" s="409"/>
      <c r="NLM138" s="409"/>
      <c r="NLN138" s="409"/>
      <c r="NLO138" s="409"/>
      <c r="NLP138" s="409"/>
      <c r="NLQ138" s="409"/>
      <c r="NLR138" s="409"/>
      <c r="NLS138" s="409"/>
      <c r="NLT138" s="409"/>
      <c r="NLU138" s="409"/>
      <c r="NLV138" s="409"/>
      <c r="NLW138" s="409"/>
      <c r="NLX138" s="409"/>
      <c r="NLY138" s="409"/>
      <c r="NLZ138" s="409"/>
      <c r="NMA138" s="409"/>
      <c r="NMB138" s="409"/>
      <c r="NMC138" s="409"/>
      <c r="NMD138" s="409"/>
      <c r="NME138" s="409"/>
      <c r="NMF138" s="409"/>
      <c r="NMG138" s="409"/>
      <c r="NMH138" s="409"/>
      <c r="NMI138" s="409"/>
      <c r="NMJ138" s="409"/>
      <c r="NMK138" s="409"/>
      <c r="NML138" s="409"/>
      <c r="NMM138" s="409"/>
      <c r="NMN138" s="409"/>
      <c r="NMO138" s="409"/>
      <c r="NMP138" s="409"/>
      <c r="NMQ138" s="409"/>
      <c r="NMR138" s="409"/>
      <c r="NMS138" s="409"/>
      <c r="NMT138" s="409"/>
      <c r="NMU138" s="409"/>
      <c r="NMV138" s="409"/>
      <c r="NMW138" s="409"/>
      <c r="NMX138" s="409"/>
      <c r="NMY138" s="409"/>
      <c r="NMZ138" s="409"/>
      <c r="NNA138" s="409"/>
      <c r="NNB138" s="409"/>
      <c r="NNC138" s="409"/>
      <c r="NND138" s="409"/>
      <c r="NNE138" s="409"/>
      <c r="NNF138" s="409"/>
      <c r="NNG138" s="409"/>
      <c r="NNH138" s="409"/>
      <c r="NNI138" s="409"/>
      <c r="NNJ138" s="409"/>
      <c r="NNK138" s="409"/>
      <c r="NNL138" s="409"/>
      <c r="NNM138" s="409"/>
      <c r="NNN138" s="409"/>
      <c r="NNO138" s="409"/>
      <c r="NNP138" s="409"/>
      <c r="NNQ138" s="409"/>
      <c r="NNR138" s="409"/>
      <c r="NNS138" s="409"/>
      <c r="NNT138" s="409"/>
      <c r="NNU138" s="409"/>
      <c r="NNV138" s="409"/>
      <c r="NNW138" s="409"/>
      <c r="NNX138" s="409"/>
      <c r="NNY138" s="409"/>
      <c r="NNZ138" s="409"/>
      <c r="NOA138" s="409"/>
      <c r="NOB138" s="409"/>
      <c r="NOC138" s="409"/>
      <c r="NOD138" s="409"/>
      <c r="NOE138" s="409"/>
      <c r="NOF138" s="409"/>
      <c r="NOG138" s="409"/>
      <c r="NOH138" s="409"/>
      <c r="NOI138" s="409"/>
      <c r="NOJ138" s="409"/>
      <c r="NOK138" s="409"/>
      <c r="NOL138" s="409"/>
      <c r="NOM138" s="409"/>
      <c r="NON138" s="409"/>
      <c r="NOO138" s="409"/>
      <c r="NOP138" s="409"/>
      <c r="NOQ138" s="409"/>
      <c r="NOR138" s="409"/>
      <c r="NOS138" s="409"/>
      <c r="NOT138" s="409"/>
      <c r="NOU138" s="409"/>
      <c r="NOV138" s="409"/>
      <c r="NOW138" s="409"/>
      <c r="NOX138" s="409"/>
      <c r="NOY138" s="409"/>
      <c r="NOZ138" s="409"/>
      <c r="NPA138" s="409"/>
      <c r="NPB138" s="409"/>
      <c r="NPC138" s="409"/>
      <c r="NPD138" s="409"/>
      <c r="NPE138" s="409"/>
      <c r="NPF138" s="409"/>
      <c r="NPG138" s="409"/>
      <c r="NPH138" s="409"/>
      <c r="NPI138" s="409"/>
      <c r="NPJ138" s="409"/>
      <c r="NPK138" s="409"/>
      <c r="NPL138" s="409"/>
      <c r="NPM138" s="409"/>
      <c r="NPN138" s="409"/>
      <c r="NPO138" s="409"/>
      <c r="NPP138" s="409"/>
      <c r="NPQ138" s="409"/>
      <c r="NPR138" s="409"/>
      <c r="NPS138" s="409"/>
      <c r="NPT138" s="409"/>
      <c r="NPU138" s="409"/>
      <c r="NPV138" s="409"/>
      <c r="NPW138" s="409"/>
      <c r="NPX138" s="409"/>
      <c r="NPY138" s="409"/>
      <c r="NPZ138" s="409"/>
      <c r="NQA138" s="409"/>
      <c r="NQB138" s="409"/>
      <c r="NQC138" s="409"/>
      <c r="NQD138" s="409"/>
      <c r="NQE138" s="409"/>
      <c r="NQF138" s="409"/>
      <c r="NQG138" s="409"/>
      <c r="NQH138" s="409"/>
      <c r="NQI138" s="409"/>
      <c r="NQJ138" s="409"/>
      <c r="NQK138" s="409"/>
      <c r="NQL138" s="409"/>
      <c r="NQM138" s="409"/>
      <c r="NQN138" s="409"/>
      <c r="NQO138" s="409"/>
      <c r="NQP138" s="409"/>
      <c r="NQQ138" s="409"/>
      <c r="NQR138" s="409"/>
      <c r="NQS138" s="409"/>
      <c r="NQT138" s="409"/>
      <c r="NQU138" s="409"/>
      <c r="NQV138" s="409"/>
      <c r="NQW138" s="409"/>
      <c r="NQX138" s="409"/>
      <c r="NQY138" s="409"/>
      <c r="NQZ138" s="409"/>
      <c r="NRA138" s="409"/>
      <c r="NRB138" s="409"/>
      <c r="NRC138" s="409"/>
      <c r="NRD138" s="409"/>
      <c r="NRE138" s="409"/>
      <c r="NRF138" s="409"/>
      <c r="NRG138" s="409"/>
      <c r="NRH138" s="409"/>
      <c r="NRI138" s="409"/>
      <c r="NRJ138" s="409"/>
      <c r="NRK138" s="409"/>
      <c r="NRL138" s="409"/>
      <c r="NRM138" s="409"/>
      <c r="NRN138" s="409"/>
      <c r="NRO138" s="409"/>
      <c r="NRP138" s="409"/>
      <c r="NRQ138" s="409"/>
      <c r="NRR138" s="409"/>
      <c r="NRS138" s="409"/>
      <c r="NRT138" s="409"/>
      <c r="NRU138" s="409"/>
      <c r="NRV138" s="409"/>
      <c r="NRW138" s="409"/>
      <c r="NRX138" s="409"/>
      <c r="NRY138" s="409"/>
      <c r="NRZ138" s="409"/>
      <c r="NSA138" s="409"/>
      <c r="NSB138" s="409"/>
      <c r="NSC138" s="409"/>
      <c r="NSD138" s="409"/>
      <c r="NSE138" s="409"/>
      <c r="NSF138" s="409"/>
      <c r="NSG138" s="409"/>
      <c r="NSH138" s="409"/>
      <c r="NSI138" s="409"/>
      <c r="NSJ138" s="409"/>
      <c r="NSK138" s="409"/>
      <c r="NSL138" s="409"/>
      <c r="NSM138" s="409"/>
      <c r="NSN138" s="409"/>
      <c r="NSO138" s="409"/>
      <c r="NSP138" s="409"/>
      <c r="NSQ138" s="409"/>
      <c r="NSR138" s="409"/>
      <c r="NSS138" s="409"/>
      <c r="NST138" s="409"/>
      <c r="NSU138" s="409"/>
      <c r="NSV138" s="409"/>
      <c r="NSW138" s="409"/>
      <c r="NSX138" s="409"/>
      <c r="NSY138" s="409"/>
      <c r="NSZ138" s="409"/>
      <c r="NTA138" s="409"/>
      <c r="NTB138" s="409"/>
      <c r="NTC138" s="409"/>
      <c r="NTD138" s="409"/>
      <c r="NTE138" s="409"/>
      <c r="NTF138" s="409"/>
      <c r="NTG138" s="409"/>
      <c r="NTH138" s="409"/>
      <c r="NTI138" s="409"/>
      <c r="NTJ138" s="409"/>
      <c r="NTK138" s="409"/>
      <c r="NTL138" s="409"/>
      <c r="NTM138" s="409"/>
      <c r="NTN138" s="409"/>
      <c r="NTO138" s="409"/>
      <c r="NTP138" s="409"/>
      <c r="NTQ138" s="409"/>
      <c r="NTR138" s="409"/>
      <c r="NTS138" s="409"/>
      <c r="NTT138" s="409"/>
      <c r="NTU138" s="409"/>
      <c r="NTV138" s="409"/>
      <c r="NTW138" s="409"/>
      <c r="NTX138" s="409"/>
      <c r="NTY138" s="409"/>
      <c r="NTZ138" s="409"/>
      <c r="NUA138" s="409"/>
      <c r="NUB138" s="409"/>
      <c r="NUC138" s="409"/>
      <c r="NUD138" s="409"/>
      <c r="NUE138" s="409"/>
      <c r="NUF138" s="409"/>
      <c r="NUG138" s="409"/>
      <c r="NUH138" s="409"/>
      <c r="NUI138" s="409"/>
      <c r="NUJ138" s="409"/>
      <c r="NUK138" s="409"/>
      <c r="NUL138" s="409"/>
      <c r="NUM138" s="409"/>
      <c r="NUN138" s="409"/>
      <c r="NUO138" s="409"/>
      <c r="NUP138" s="409"/>
      <c r="NUQ138" s="409"/>
      <c r="NUR138" s="409"/>
      <c r="NUS138" s="409"/>
      <c r="NUT138" s="409"/>
      <c r="NUU138" s="409"/>
      <c r="NUV138" s="409"/>
      <c r="NUW138" s="409"/>
      <c r="NUX138" s="409"/>
      <c r="NUY138" s="409"/>
      <c r="NUZ138" s="409"/>
      <c r="NVA138" s="409"/>
      <c r="NVB138" s="409"/>
      <c r="NVC138" s="409"/>
      <c r="NVD138" s="409"/>
      <c r="NVE138" s="409"/>
      <c r="NVF138" s="409"/>
      <c r="NVG138" s="409"/>
      <c r="NVH138" s="409"/>
      <c r="NVI138" s="409"/>
      <c r="NVJ138" s="409"/>
      <c r="NVK138" s="409"/>
      <c r="NVL138" s="409"/>
      <c r="NVM138" s="409"/>
      <c r="NVN138" s="409"/>
      <c r="NVO138" s="409"/>
      <c r="NVP138" s="409"/>
      <c r="NVQ138" s="409"/>
      <c r="NVR138" s="409"/>
      <c r="NVS138" s="409"/>
      <c r="NVT138" s="409"/>
      <c r="NVU138" s="409"/>
      <c r="NVV138" s="409"/>
      <c r="NVW138" s="409"/>
      <c r="NVX138" s="409"/>
      <c r="NVY138" s="409"/>
      <c r="NVZ138" s="409"/>
      <c r="NWA138" s="409"/>
      <c r="NWB138" s="409"/>
      <c r="NWC138" s="409"/>
      <c r="NWD138" s="409"/>
      <c r="NWE138" s="409"/>
      <c r="NWF138" s="409"/>
      <c r="NWG138" s="409"/>
      <c r="NWH138" s="409"/>
      <c r="NWI138" s="409"/>
      <c r="NWJ138" s="409"/>
      <c r="NWK138" s="409"/>
      <c r="NWL138" s="409"/>
      <c r="NWM138" s="409"/>
      <c r="NWN138" s="409"/>
      <c r="NWO138" s="409"/>
      <c r="NWP138" s="409"/>
      <c r="NWQ138" s="409"/>
      <c r="NWR138" s="409"/>
      <c r="NWS138" s="409"/>
      <c r="NWT138" s="409"/>
      <c r="NWU138" s="409"/>
      <c r="NWV138" s="409"/>
      <c r="NWW138" s="409"/>
      <c r="NWX138" s="409"/>
      <c r="NWY138" s="409"/>
      <c r="NWZ138" s="409"/>
      <c r="NXA138" s="409"/>
      <c r="NXB138" s="409"/>
      <c r="NXC138" s="409"/>
      <c r="NXD138" s="409"/>
      <c r="NXE138" s="409"/>
      <c r="NXF138" s="409"/>
      <c r="NXG138" s="409"/>
      <c r="NXH138" s="409"/>
      <c r="NXI138" s="409"/>
      <c r="NXJ138" s="409"/>
      <c r="NXK138" s="409"/>
      <c r="NXL138" s="409"/>
      <c r="NXM138" s="409"/>
      <c r="NXN138" s="409"/>
      <c r="NXO138" s="409"/>
      <c r="NXP138" s="409"/>
      <c r="NXQ138" s="409"/>
      <c r="NXR138" s="409"/>
      <c r="NXS138" s="409"/>
      <c r="NXT138" s="409"/>
      <c r="NXU138" s="409"/>
      <c r="NXV138" s="409"/>
      <c r="NXW138" s="409"/>
      <c r="NXX138" s="409"/>
      <c r="NXY138" s="409"/>
      <c r="NXZ138" s="409"/>
      <c r="NYA138" s="409"/>
      <c r="NYB138" s="409"/>
      <c r="NYC138" s="409"/>
      <c r="NYD138" s="409"/>
      <c r="NYE138" s="409"/>
      <c r="NYF138" s="409"/>
      <c r="NYG138" s="409"/>
      <c r="NYH138" s="409"/>
      <c r="NYI138" s="409"/>
      <c r="NYJ138" s="409"/>
      <c r="NYK138" s="409"/>
      <c r="NYL138" s="409"/>
      <c r="NYM138" s="409"/>
      <c r="NYN138" s="409"/>
      <c r="NYO138" s="409"/>
      <c r="NYP138" s="409"/>
      <c r="NYQ138" s="409"/>
      <c r="NYR138" s="409"/>
      <c r="NYS138" s="409"/>
      <c r="NYT138" s="409"/>
      <c r="NYU138" s="409"/>
      <c r="NYV138" s="409"/>
      <c r="NYW138" s="409"/>
      <c r="NYX138" s="409"/>
      <c r="NYY138" s="409"/>
      <c r="NYZ138" s="409"/>
      <c r="NZA138" s="409"/>
      <c r="NZB138" s="409"/>
      <c r="NZC138" s="409"/>
      <c r="NZD138" s="409"/>
      <c r="NZE138" s="409"/>
      <c r="NZF138" s="409"/>
      <c r="NZG138" s="409"/>
      <c r="NZH138" s="409"/>
      <c r="NZI138" s="409"/>
      <c r="NZJ138" s="409"/>
      <c r="NZK138" s="409"/>
      <c r="NZL138" s="409"/>
      <c r="NZM138" s="409"/>
      <c r="NZN138" s="409"/>
      <c r="NZO138" s="409"/>
      <c r="NZP138" s="409"/>
      <c r="NZQ138" s="409"/>
      <c r="NZR138" s="409"/>
      <c r="NZS138" s="409"/>
      <c r="NZT138" s="409"/>
      <c r="NZU138" s="409"/>
      <c r="NZV138" s="409"/>
      <c r="NZW138" s="409"/>
      <c r="NZX138" s="409"/>
      <c r="NZY138" s="409"/>
      <c r="NZZ138" s="409"/>
      <c r="OAA138" s="409"/>
      <c r="OAB138" s="409"/>
      <c r="OAC138" s="409"/>
      <c r="OAD138" s="409"/>
      <c r="OAE138" s="409"/>
      <c r="OAF138" s="409"/>
      <c r="OAG138" s="409"/>
      <c r="OAH138" s="409"/>
      <c r="OAI138" s="409"/>
      <c r="OAJ138" s="409"/>
      <c r="OAK138" s="409"/>
      <c r="OAL138" s="409"/>
      <c r="OAM138" s="409"/>
      <c r="OAN138" s="409"/>
      <c r="OAO138" s="409"/>
      <c r="OAP138" s="409"/>
      <c r="OAQ138" s="409"/>
      <c r="OAR138" s="409"/>
      <c r="OAS138" s="409"/>
      <c r="OAT138" s="409"/>
      <c r="OAU138" s="409"/>
      <c r="OAV138" s="409"/>
      <c r="OAW138" s="409"/>
      <c r="OAX138" s="409"/>
      <c r="OAY138" s="409"/>
      <c r="OAZ138" s="409"/>
      <c r="OBA138" s="409"/>
      <c r="OBB138" s="409"/>
      <c r="OBC138" s="409"/>
      <c r="OBD138" s="409"/>
      <c r="OBE138" s="409"/>
      <c r="OBF138" s="409"/>
      <c r="OBG138" s="409"/>
      <c r="OBH138" s="409"/>
      <c r="OBI138" s="409"/>
      <c r="OBJ138" s="409"/>
      <c r="OBK138" s="409"/>
      <c r="OBL138" s="409"/>
      <c r="OBM138" s="409"/>
      <c r="OBN138" s="409"/>
      <c r="OBO138" s="409"/>
      <c r="OBP138" s="409"/>
      <c r="OBQ138" s="409"/>
      <c r="OBR138" s="409"/>
      <c r="OBS138" s="409"/>
      <c r="OBT138" s="409"/>
      <c r="OBU138" s="409"/>
      <c r="OBV138" s="409"/>
      <c r="OBW138" s="409"/>
      <c r="OBX138" s="409"/>
      <c r="OBY138" s="409"/>
      <c r="OBZ138" s="409"/>
      <c r="OCA138" s="409"/>
      <c r="OCB138" s="409"/>
      <c r="OCC138" s="409"/>
      <c r="OCD138" s="409"/>
      <c r="OCE138" s="409"/>
      <c r="OCF138" s="409"/>
      <c r="OCG138" s="409"/>
      <c r="OCH138" s="409"/>
      <c r="OCI138" s="409"/>
      <c r="OCJ138" s="409"/>
      <c r="OCK138" s="409"/>
      <c r="OCL138" s="409"/>
      <c r="OCM138" s="409"/>
      <c r="OCN138" s="409"/>
      <c r="OCO138" s="409"/>
      <c r="OCP138" s="409"/>
      <c r="OCQ138" s="409"/>
      <c r="OCR138" s="409"/>
      <c r="OCS138" s="409"/>
      <c r="OCT138" s="409"/>
      <c r="OCU138" s="409"/>
      <c r="OCV138" s="409"/>
      <c r="OCW138" s="409"/>
      <c r="OCX138" s="409"/>
      <c r="OCY138" s="409"/>
      <c r="OCZ138" s="409"/>
      <c r="ODA138" s="409"/>
      <c r="ODB138" s="409"/>
      <c r="ODC138" s="409"/>
      <c r="ODD138" s="409"/>
      <c r="ODE138" s="409"/>
      <c r="ODF138" s="409"/>
      <c r="ODG138" s="409"/>
      <c r="ODH138" s="409"/>
      <c r="ODI138" s="409"/>
      <c r="ODJ138" s="409"/>
      <c r="ODK138" s="409"/>
      <c r="ODL138" s="409"/>
      <c r="ODM138" s="409"/>
      <c r="ODN138" s="409"/>
      <c r="ODO138" s="409"/>
      <c r="ODP138" s="409"/>
      <c r="ODQ138" s="409"/>
      <c r="ODR138" s="409"/>
      <c r="ODS138" s="409"/>
      <c r="ODT138" s="409"/>
      <c r="ODU138" s="409"/>
      <c r="ODV138" s="409"/>
      <c r="ODW138" s="409"/>
      <c r="ODX138" s="409"/>
      <c r="ODY138" s="409"/>
      <c r="ODZ138" s="409"/>
      <c r="OEA138" s="409"/>
      <c r="OEB138" s="409"/>
      <c r="OEC138" s="409"/>
      <c r="OED138" s="409"/>
      <c r="OEE138" s="409"/>
      <c r="OEF138" s="409"/>
      <c r="OEG138" s="409"/>
      <c r="OEH138" s="409"/>
      <c r="OEI138" s="409"/>
      <c r="OEJ138" s="409"/>
      <c r="OEK138" s="409"/>
      <c r="OEL138" s="409"/>
      <c r="OEM138" s="409"/>
      <c r="OEN138" s="409"/>
      <c r="OEO138" s="409"/>
      <c r="OEP138" s="409"/>
      <c r="OEQ138" s="409"/>
      <c r="OER138" s="409"/>
      <c r="OES138" s="409"/>
      <c r="OET138" s="409"/>
      <c r="OEU138" s="409"/>
      <c r="OEV138" s="409"/>
      <c r="OEW138" s="409"/>
      <c r="OEX138" s="409"/>
      <c r="OEY138" s="409"/>
      <c r="OEZ138" s="409"/>
      <c r="OFA138" s="409"/>
      <c r="OFB138" s="409"/>
      <c r="OFC138" s="409"/>
      <c r="OFD138" s="409"/>
      <c r="OFE138" s="409"/>
      <c r="OFF138" s="409"/>
      <c r="OFG138" s="409"/>
      <c r="OFH138" s="409"/>
      <c r="OFI138" s="409"/>
      <c r="OFJ138" s="409"/>
      <c r="OFK138" s="409"/>
      <c r="OFL138" s="409"/>
      <c r="OFM138" s="409"/>
      <c r="OFN138" s="409"/>
      <c r="OFO138" s="409"/>
      <c r="OFP138" s="409"/>
      <c r="OFQ138" s="409"/>
      <c r="OFR138" s="409"/>
      <c r="OFS138" s="409"/>
      <c r="OFT138" s="409"/>
      <c r="OFU138" s="409"/>
      <c r="OFV138" s="409"/>
      <c r="OFW138" s="409"/>
      <c r="OFX138" s="409"/>
      <c r="OFY138" s="409"/>
      <c r="OFZ138" s="409"/>
      <c r="OGA138" s="409"/>
      <c r="OGB138" s="409"/>
      <c r="OGC138" s="409"/>
      <c r="OGD138" s="409"/>
      <c r="OGE138" s="409"/>
      <c r="OGF138" s="409"/>
      <c r="OGG138" s="409"/>
      <c r="OGH138" s="409"/>
      <c r="OGI138" s="409"/>
      <c r="OGJ138" s="409"/>
      <c r="OGK138" s="409"/>
      <c r="OGL138" s="409"/>
      <c r="OGM138" s="409"/>
      <c r="OGN138" s="409"/>
      <c r="OGO138" s="409"/>
      <c r="OGP138" s="409"/>
      <c r="OGQ138" s="409"/>
      <c r="OGR138" s="409"/>
      <c r="OGS138" s="409"/>
      <c r="OGT138" s="409"/>
      <c r="OGU138" s="409"/>
      <c r="OGV138" s="409"/>
      <c r="OGW138" s="409"/>
      <c r="OGX138" s="409"/>
      <c r="OGY138" s="409"/>
      <c r="OGZ138" s="409"/>
      <c r="OHA138" s="409"/>
      <c r="OHB138" s="409"/>
      <c r="OHC138" s="409"/>
      <c r="OHD138" s="409"/>
      <c r="OHE138" s="409"/>
      <c r="OHF138" s="409"/>
      <c r="OHG138" s="409"/>
      <c r="OHH138" s="409"/>
      <c r="OHI138" s="409"/>
      <c r="OHJ138" s="409"/>
      <c r="OHK138" s="409"/>
      <c r="OHL138" s="409"/>
      <c r="OHM138" s="409"/>
      <c r="OHN138" s="409"/>
      <c r="OHO138" s="409"/>
      <c r="OHP138" s="409"/>
      <c r="OHQ138" s="409"/>
      <c r="OHR138" s="409"/>
      <c r="OHS138" s="409"/>
      <c r="OHT138" s="409"/>
      <c r="OHU138" s="409"/>
      <c r="OHV138" s="409"/>
      <c r="OHW138" s="409"/>
      <c r="OHX138" s="409"/>
      <c r="OHY138" s="409"/>
      <c r="OHZ138" s="409"/>
      <c r="OIA138" s="409"/>
      <c r="OIB138" s="409"/>
      <c r="OIC138" s="409"/>
      <c r="OID138" s="409"/>
      <c r="OIE138" s="409"/>
      <c r="OIF138" s="409"/>
      <c r="OIG138" s="409"/>
      <c r="OIH138" s="409"/>
      <c r="OII138" s="409"/>
      <c r="OIJ138" s="409"/>
      <c r="OIK138" s="409"/>
      <c r="OIL138" s="409"/>
      <c r="OIM138" s="409"/>
      <c r="OIN138" s="409"/>
      <c r="OIO138" s="409"/>
      <c r="OIP138" s="409"/>
      <c r="OIQ138" s="409"/>
      <c r="OIR138" s="409"/>
      <c r="OIS138" s="409"/>
      <c r="OIT138" s="409"/>
      <c r="OIU138" s="409"/>
      <c r="OIV138" s="409"/>
      <c r="OIW138" s="409"/>
      <c r="OIX138" s="409"/>
      <c r="OIY138" s="409"/>
      <c r="OIZ138" s="409"/>
      <c r="OJA138" s="409"/>
      <c r="OJB138" s="409"/>
      <c r="OJC138" s="409"/>
      <c r="OJD138" s="409"/>
      <c r="OJE138" s="409"/>
      <c r="OJF138" s="409"/>
      <c r="OJG138" s="409"/>
      <c r="OJH138" s="409"/>
      <c r="OJI138" s="409"/>
      <c r="OJJ138" s="409"/>
      <c r="OJK138" s="409"/>
      <c r="OJL138" s="409"/>
      <c r="OJM138" s="409"/>
      <c r="OJN138" s="409"/>
      <c r="OJO138" s="409"/>
      <c r="OJP138" s="409"/>
      <c r="OJQ138" s="409"/>
      <c r="OJR138" s="409"/>
      <c r="OJS138" s="409"/>
      <c r="OJT138" s="409"/>
      <c r="OJU138" s="409"/>
      <c r="OJV138" s="409"/>
      <c r="OJW138" s="409"/>
      <c r="OJX138" s="409"/>
      <c r="OJY138" s="409"/>
      <c r="OJZ138" s="409"/>
      <c r="OKA138" s="409"/>
      <c r="OKB138" s="409"/>
      <c r="OKC138" s="409"/>
      <c r="OKD138" s="409"/>
      <c r="OKE138" s="409"/>
      <c r="OKF138" s="409"/>
      <c r="OKG138" s="409"/>
      <c r="OKH138" s="409"/>
      <c r="OKI138" s="409"/>
      <c r="OKJ138" s="409"/>
      <c r="OKK138" s="409"/>
      <c r="OKL138" s="409"/>
      <c r="OKM138" s="409"/>
      <c r="OKN138" s="409"/>
      <c r="OKO138" s="409"/>
      <c r="OKP138" s="409"/>
      <c r="OKQ138" s="409"/>
      <c r="OKR138" s="409"/>
      <c r="OKS138" s="409"/>
      <c r="OKT138" s="409"/>
      <c r="OKU138" s="409"/>
      <c r="OKV138" s="409"/>
      <c r="OKW138" s="409"/>
      <c r="OKX138" s="409"/>
      <c r="OKY138" s="409"/>
      <c r="OKZ138" s="409"/>
      <c r="OLA138" s="409"/>
      <c r="OLB138" s="409"/>
      <c r="OLC138" s="409"/>
      <c r="OLD138" s="409"/>
      <c r="OLE138" s="409"/>
      <c r="OLF138" s="409"/>
      <c r="OLG138" s="409"/>
      <c r="OLH138" s="409"/>
      <c r="OLI138" s="409"/>
      <c r="OLJ138" s="409"/>
      <c r="OLK138" s="409"/>
      <c r="OLL138" s="409"/>
      <c r="OLM138" s="409"/>
      <c r="OLN138" s="409"/>
      <c r="OLO138" s="409"/>
      <c r="OLP138" s="409"/>
      <c r="OLQ138" s="409"/>
      <c r="OLR138" s="409"/>
      <c r="OLS138" s="409"/>
      <c r="OLT138" s="409"/>
      <c r="OLU138" s="409"/>
      <c r="OLV138" s="409"/>
      <c r="OLW138" s="409"/>
      <c r="OLX138" s="409"/>
      <c r="OLY138" s="409"/>
      <c r="OLZ138" s="409"/>
      <c r="OMA138" s="409"/>
      <c r="OMB138" s="409"/>
      <c r="OMC138" s="409"/>
      <c r="OMD138" s="409"/>
      <c r="OME138" s="409"/>
      <c r="OMF138" s="409"/>
      <c r="OMG138" s="409"/>
      <c r="OMH138" s="409"/>
      <c r="OMI138" s="409"/>
      <c r="OMJ138" s="409"/>
      <c r="OMK138" s="409"/>
      <c r="OML138" s="409"/>
      <c r="OMM138" s="409"/>
      <c r="OMN138" s="409"/>
      <c r="OMO138" s="409"/>
      <c r="OMP138" s="409"/>
      <c r="OMQ138" s="409"/>
      <c r="OMR138" s="409"/>
      <c r="OMS138" s="409"/>
      <c r="OMT138" s="409"/>
      <c r="OMU138" s="409"/>
      <c r="OMV138" s="409"/>
      <c r="OMW138" s="409"/>
      <c r="OMX138" s="409"/>
      <c r="OMY138" s="409"/>
      <c r="OMZ138" s="409"/>
      <c r="ONA138" s="409"/>
      <c r="ONB138" s="409"/>
      <c r="ONC138" s="409"/>
      <c r="OND138" s="409"/>
      <c r="ONE138" s="409"/>
      <c r="ONF138" s="409"/>
      <c r="ONG138" s="409"/>
      <c r="ONH138" s="409"/>
      <c r="ONI138" s="409"/>
      <c r="ONJ138" s="409"/>
      <c r="ONK138" s="409"/>
      <c r="ONL138" s="409"/>
      <c r="ONM138" s="409"/>
      <c r="ONN138" s="409"/>
      <c r="ONO138" s="409"/>
      <c r="ONP138" s="409"/>
      <c r="ONQ138" s="409"/>
      <c r="ONR138" s="409"/>
      <c r="ONS138" s="409"/>
      <c r="ONT138" s="409"/>
      <c r="ONU138" s="409"/>
      <c r="ONV138" s="409"/>
      <c r="ONW138" s="409"/>
      <c r="ONX138" s="409"/>
      <c r="ONY138" s="409"/>
      <c r="ONZ138" s="409"/>
      <c r="OOA138" s="409"/>
      <c r="OOB138" s="409"/>
      <c r="OOC138" s="409"/>
      <c r="OOD138" s="409"/>
      <c r="OOE138" s="409"/>
      <c r="OOF138" s="409"/>
      <c r="OOG138" s="409"/>
      <c r="OOH138" s="409"/>
      <c r="OOI138" s="409"/>
      <c r="OOJ138" s="409"/>
      <c r="OOK138" s="409"/>
      <c r="OOL138" s="409"/>
      <c r="OOM138" s="409"/>
      <c r="OON138" s="409"/>
      <c r="OOO138" s="409"/>
      <c r="OOP138" s="409"/>
      <c r="OOQ138" s="409"/>
      <c r="OOR138" s="409"/>
      <c r="OOS138" s="409"/>
      <c r="OOT138" s="409"/>
      <c r="OOU138" s="409"/>
      <c r="OOV138" s="409"/>
      <c r="OOW138" s="409"/>
      <c r="OOX138" s="409"/>
      <c r="OOY138" s="409"/>
      <c r="OOZ138" s="409"/>
      <c r="OPA138" s="409"/>
      <c r="OPB138" s="409"/>
      <c r="OPC138" s="409"/>
      <c r="OPD138" s="409"/>
      <c r="OPE138" s="409"/>
      <c r="OPF138" s="409"/>
      <c r="OPG138" s="409"/>
      <c r="OPH138" s="409"/>
      <c r="OPI138" s="409"/>
      <c r="OPJ138" s="409"/>
      <c r="OPK138" s="409"/>
      <c r="OPL138" s="409"/>
      <c r="OPM138" s="409"/>
      <c r="OPN138" s="409"/>
      <c r="OPO138" s="409"/>
      <c r="OPP138" s="409"/>
      <c r="OPQ138" s="409"/>
      <c r="OPR138" s="409"/>
      <c r="OPS138" s="409"/>
      <c r="OPT138" s="409"/>
      <c r="OPU138" s="409"/>
      <c r="OPV138" s="409"/>
      <c r="OPW138" s="409"/>
      <c r="OPX138" s="409"/>
      <c r="OPY138" s="409"/>
      <c r="OPZ138" s="409"/>
      <c r="OQA138" s="409"/>
      <c r="OQB138" s="409"/>
      <c r="OQC138" s="409"/>
      <c r="OQD138" s="409"/>
      <c r="OQE138" s="409"/>
      <c r="OQF138" s="409"/>
      <c r="OQG138" s="409"/>
      <c r="OQH138" s="409"/>
      <c r="OQI138" s="409"/>
      <c r="OQJ138" s="409"/>
      <c r="OQK138" s="409"/>
      <c r="OQL138" s="409"/>
      <c r="OQM138" s="409"/>
      <c r="OQN138" s="409"/>
      <c r="OQO138" s="409"/>
      <c r="OQP138" s="409"/>
      <c r="OQQ138" s="409"/>
      <c r="OQR138" s="409"/>
      <c r="OQS138" s="409"/>
      <c r="OQT138" s="409"/>
      <c r="OQU138" s="409"/>
      <c r="OQV138" s="409"/>
      <c r="OQW138" s="409"/>
      <c r="OQX138" s="409"/>
      <c r="OQY138" s="409"/>
      <c r="OQZ138" s="409"/>
      <c r="ORA138" s="409"/>
      <c r="ORB138" s="409"/>
      <c r="ORC138" s="409"/>
      <c r="ORD138" s="409"/>
      <c r="ORE138" s="409"/>
      <c r="ORF138" s="409"/>
      <c r="ORG138" s="409"/>
      <c r="ORH138" s="409"/>
      <c r="ORI138" s="409"/>
      <c r="ORJ138" s="409"/>
      <c r="ORK138" s="409"/>
      <c r="ORL138" s="409"/>
      <c r="ORM138" s="409"/>
      <c r="ORN138" s="409"/>
      <c r="ORO138" s="409"/>
      <c r="ORP138" s="409"/>
      <c r="ORQ138" s="409"/>
      <c r="ORR138" s="409"/>
      <c r="ORS138" s="409"/>
      <c r="ORT138" s="409"/>
      <c r="ORU138" s="409"/>
      <c r="ORV138" s="409"/>
      <c r="ORW138" s="409"/>
      <c r="ORX138" s="409"/>
      <c r="ORY138" s="409"/>
      <c r="ORZ138" s="409"/>
      <c r="OSA138" s="409"/>
      <c r="OSB138" s="409"/>
      <c r="OSC138" s="409"/>
      <c r="OSD138" s="409"/>
      <c r="OSE138" s="409"/>
      <c r="OSF138" s="409"/>
      <c r="OSG138" s="409"/>
      <c r="OSH138" s="409"/>
      <c r="OSI138" s="409"/>
      <c r="OSJ138" s="409"/>
      <c r="OSK138" s="409"/>
      <c r="OSL138" s="409"/>
      <c r="OSM138" s="409"/>
      <c r="OSN138" s="409"/>
      <c r="OSO138" s="409"/>
      <c r="OSP138" s="409"/>
      <c r="OSQ138" s="409"/>
      <c r="OSR138" s="409"/>
      <c r="OSS138" s="409"/>
      <c r="OST138" s="409"/>
      <c r="OSU138" s="409"/>
      <c r="OSV138" s="409"/>
      <c r="OSW138" s="409"/>
      <c r="OSX138" s="409"/>
      <c r="OSY138" s="409"/>
      <c r="OSZ138" s="409"/>
      <c r="OTA138" s="409"/>
      <c r="OTB138" s="409"/>
      <c r="OTC138" s="409"/>
      <c r="OTD138" s="409"/>
      <c r="OTE138" s="409"/>
      <c r="OTF138" s="409"/>
      <c r="OTG138" s="409"/>
      <c r="OTH138" s="409"/>
      <c r="OTI138" s="409"/>
      <c r="OTJ138" s="409"/>
      <c r="OTK138" s="409"/>
      <c r="OTL138" s="409"/>
      <c r="OTM138" s="409"/>
      <c r="OTN138" s="409"/>
      <c r="OTO138" s="409"/>
      <c r="OTP138" s="409"/>
      <c r="OTQ138" s="409"/>
      <c r="OTR138" s="409"/>
      <c r="OTS138" s="409"/>
      <c r="OTT138" s="409"/>
      <c r="OTU138" s="409"/>
      <c r="OTV138" s="409"/>
      <c r="OTW138" s="409"/>
      <c r="OTX138" s="409"/>
      <c r="OTY138" s="409"/>
      <c r="OTZ138" s="409"/>
      <c r="OUA138" s="409"/>
      <c r="OUB138" s="409"/>
      <c r="OUC138" s="409"/>
      <c r="OUD138" s="409"/>
      <c r="OUE138" s="409"/>
      <c r="OUF138" s="409"/>
      <c r="OUG138" s="409"/>
      <c r="OUH138" s="409"/>
      <c r="OUI138" s="409"/>
      <c r="OUJ138" s="409"/>
      <c r="OUK138" s="409"/>
      <c r="OUL138" s="409"/>
      <c r="OUM138" s="409"/>
      <c r="OUN138" s="409"/>
      <c r="OUO138" s="409"/>
      <c r="OUP138" s="409"/>
      <c r="OUQ138" s="409"/>
      <c r="OUR138" s="409"/>
      <c r="OUS138" s="409"/>
      <c r="OUT138" s="409"/>
      <c r="OUU138" s="409"/>
      <c r="OUV138" s="409"/>
      <c r="OUW138" s="409"/>
      <c r="OUX138" s="409"/>
      <c r="OUY138" s="409"/>
      <c r="OUZ138" s="409"/>
      <c r="OVA138" s="409"/>
      <c r="OVB138" s="409"/>
      <c r="OVC138" s="409"/>
      <c r="OVD138" s="409"/>
      <c r="OVE138" s="409"/>
      <c r="OVF138" s="409"/>
      <c r="OVG138" s="409"/>
      <c r="OVH138" s="409"/>
      <c r="OVI138" s="409"/>
      <c r="OVJ138" s="409"/>
      <c r="OVK138" s="409"/>
      <c r="OVL138" s="409"/>
      <c r="OVM138" s="409"/>
      <c r="OVN138" s="409"/>
      <c r="OVO138" s="409"/>
      <c r="OVP138" s="409"/>
      <c r="OVQ138" s="409"/>
      <c r="OVR138" s="409"/>
      <c r="OVS138" s="409"/>
      <c r="OVT138" s="409"/>
      <c r="OVU138" s="409"/>
      <c r="OVV138" s="409"/>
      <c r="OVW138" s="409"/>
      <c r="OVX138" s="409"/>
      <c r="OVY138" s="409"/>
      <c r="OVZ138" s="409"/>
      <c r="OWA138" s="409"/>
      <c r="OWB138" s="409"/>
      <c r="OWC138" s="409"/>
      <c r="OWD138" s="409"/>
      <c r="OWE138" s="409"/>
      <c r="OWF138" s="409"/>
      <c r="OWG138" s="409"/>
      <c r="OWH138" s="409"/>
      <c r="OWI138" s="409"/>
      <c r="OWJ138" s="409"/>
      <c r="OWK138" s="409"/>
      <c r="OWL138" s="409"/>
      <c r="OWM138" s="409"/>
      <c r="OWN138" s="409"/>
      <c r="OWO138" s="409"/>
      <c r="OWP138" s="409"/>
      <c r="OWQ138" s="409"/>
      <c r="OWR138" s="409"/>
      <c r="OWS138" s="409"/>
      <c r="OWT138" s="409"/>
      <c r="OWU138" s="409"/>
      <c r="OWV138" s="409"/>
      <c r="OWW138" s="409"/>
      <c r="OWX138" s="409"/>
      <c r="OWY138" s="409"/>
      <c r="OWZ138" s="409"/>
      <c r="OXA138" s="409"/>
      <c r="OXB138" s="409"/>
      <c r="OXC138" s="409"/>
      <c r="OXD138" s="409"/>
      <c r="OXE138" s="409"/>
      <c r="OXF138" s="409"/>
      <c r="OXG138" s="409"/>
      <c r="OXH138" s="409"/>
      <c r="OXI138" s="409"/>
      <c r="OXJ138" s="409"/>
      <c r="OXK138" s="409"/>
      <c r="OXL138" s="409"/>
      <c r="OXM138" s="409"/>
      <c r="OXN138" s="409"/>
      <c r="OXO138" s="409"/>
      <c r="OXP138" s="409"/>
      <c r="OXQ138" s="409"/>
      <c r="OXR138" s="409"/>
      <c r="OXS138" s="409"/>
      <c r="OXT138" s="409"/>
      <c r="OXU138" s="409"/>
      <c r="OXV138" s="409"/>
      <c r="OXW138" s="409"/>
      <c r="OXX138" s="409"/>
      <c r="OXY138" s="409"/>
      <c r="OXZ138" s="409"/>
      <c r="OYA138" s="409"/>
      <c r="OYB138" s="409"/>
      <c r="OYC138" s="409"/>
      <c r="OYD138" s="409"/>
      <c r="OYE138" s="409"/>
      <c r="OYF138" s="409"/>
      <c r="OYG138" s="409"/>
      <c r="OYH138" s="409"/>
      <c r="OYI138" s="409"/>
      <c r="OYJ138" s="409"/>
      <c r="OYK138" s="409"/>
      <c r="OYL138" s="409"/>
      <c r="OYM138" s="409"/>
      <c r="OYN138" s="409"/>
      <c r="OYO138" s="409"/>
      <c r="OYP138" s="409"/>
      <c r="OYQ138" s="409"/>
      <c r="OYR138" s="409"/>
      <c r="OYS138" s="409"/>
      <c r="OYT138" s="409"/>
      <c r="OYU138" s="409"/>
      <c r="OYV138" s="409"/>
      <c r="OYW138" s="409"/>
      <c r="OYX138" s="409"/>
      <c r="OYY138" s="409"/>
      <c r="OYZ138" s="409"/>
      <c r="OZA138" s="409"/>
      <c r="OZB138" s="409"/>
      <c r="OZC138" s="409"/>
      <c r="OZD138" s="409"/>
      <c r="OZE138" s="409"/>
      <c r="OZF138" s="409"/>
      <c r="OZG138" s="409"/>
      <c r="OZH138" s="409"/>
      <c r="OZI138" s="409"/>
      <c r="OZJ138" s="409"/>
      <c r="OZK138" s="409"/>
      <c r="OZL138" s="409"/>
      <c r="OZM138" s="409"/>
      <c r="OZN138" s="409"/>
      <c r="OZO138" s="409"/>
      <c r="OZP138" s="409"/>
      <c r="OZQ138" s="409"/>
      <c r="OZR138" s="409"/>
      <c r="OZS138" s="409"/>
      <c r="OZT138" s="409"/>
      <c r="OZU138" s="409"/>
      <c r="OZV138" s="409"/>
      <c r="OZW138" s="409"/>
      <c r="OZX138" s="409"/>
      <c r="OZY138" s="409"/>
      <c r="OZZ138" s="409"/>
      <c r="PAA138" s="409"/>
      <c r="PAB138" s="409"/>
      <c r="PAC138" s="409"/>
      <c r="PAD138" s="409"/>
      <c r="PAE138" s="409"/>
      <c r="PAF138" s="409"/>
      <c r="PAG138" s="409"/>
      <c r="PAH138" s="409"/>
      <c r="PAI138" s="409"/>
      <c r="PAJ138" s="409"/>
      <c r="PAK138" s="409"/>
      <c r="PAL138" s="409"/>
      <c r="PAM138" s="409"/>
      <c r="PAN138" s="409"/>
      <c r="PAO138" s="409"/>
      <c r="PAP138" s="409"/>
      <c r="PAQ138" s="409"/>
      <c r="PAR138" s="409"/>
      <c r="PAS138" s="409"/>
      <c r="PAT138" s="409"/>
      <c r="PAU138" s="409"/>
      <c r="PAV138" s="409"/>
      <c r="PAW138" s="409"/>
      <c r="PAX138" s="409"/>
      <c r="PAY138" s="409"/>
      <c r="PAZ138" s="409"/>
      <c r="PBA138" s="409"/>
      <c r="PBB138" s="409"/>
      <c r="PBC138" s="409"/>
      <c r="PBD138" s="409"/>
      <c r="PBE138" s="409"/>
      <c r="PBF138" s="409"/>
      <c r="PBG138" s="409"/>
      <c r="PBH138" s="409"/>
      <c r="PBI138" s="409"/>
      <c r="PBJ138" s="409"/>
      <c r="PBK138" s="409"/>
      <c r="PBL138" s="409"/>
      <c r="PBM138" s="409"/>
      <c r="PBN138" s="409"/>
      <c r="PBO138" s="409"/>
      <c r="PBP138" s="409"/>
      <c r="PBQ138" s="409"/>
      <c r="PBR138" s="409"/>
      <c r="PBS138" s="409"/>
      <c r="PBT138" s="409"/>
      <c r="PBU138" s="409"/>
      <c r="PBV138" s="409"/>
      <c r="PBW138" s="409"/>
      <c r="PBX138" s="409"/>
      <c r="PBY138" s="409"/>
      <c r="PBZ138" s="409"/>
      <c r="PCA138" s="409"/>
      <c r="PCB138" s="409"/>
      <c r="PCC138" s="409"/>
      <c r="PCD138" s="409"/>
      <c r="PCE138" s="409"/>
      <c r="PCF138" s="409"/>
      <c r="PCG138" s="409"/>
      <c r="PCH138" s="409"/>
      <c r="PCI138" s="409"/>
      <c r="PCJ138" s="409"/>
      <c r="PCK138" s="409"/>
      <c r="PCL138" s="409"/>
      <c r="PCM138" s="409"/>
      <c r="PCN138" s="409"/>
      <c r="PCO138" s="409"/>
      <c r="PCP138" s="409"/>
      <c r="PCQ138" s="409"/>
      <c r="PCR138" s="409"/>
      <c r="PCS138" s="409"/>
      <c r="PCT138" s="409"/>
      <c r="PCU138" s="409"/>
      <c r="PCV138" s="409"/>
      <c r="PCW138" s="409"/>
      <c r="PCX138" s="409"/>
      <c r="PCY138" s="409"/>
      <c r="PCZ138" s="409"/>
      <c r="PDA138" s="409"/>
      <c r="PDB138" s="409"/>
      <c r="PDC138" s="409"/>
      <c r="PDD138" s="409"/>
      <c r="PDE138" s="409"/>
      <c r="PDF138" s="409"/>
      <c r="PDG138" s="409"/>
      <c r="PDH138" s="409"/>
      <c r="PDI138" s="409"/>
      <c r="PDJ138" s="409"/>
      <c r="PDK138" s="409"/>
      <c r="PDL138" s="409"/>
      <c r="PDM138" s="409"/>
      <c r="PDN138" s="409"/>
      <c r="PDO138" s="409"/>
      <c r="PDP138" s="409"/>
      <c r="PDQ138" s="409"/>
      <c r="PDR138" s="409"/>
      <c r="PDS138" s="409"/>
      <c r="PDT138" s="409"/>
      <c r="PDU138" s="409"/>
      <c r="PDV138" s="409"/>
      <c r="PDW138" s="409"/>
      <c r="PDX138" s="409"/>
      <c r="PDY138" s="409"/>
      <c r="PDZ138" s="409"/>
      <c r="PEA138" s="409"/>
      <c r="PEB138" s="409"/>
      <c r="PEC138" s="409"/>
      <c r="PED138" s="409"/>
      <c r="PEE138" s="409"/>
      <c r="PEF138" s="409"/>
      <c r="PEG138" s="409"/>
      <c r="PEH138" s="409"/>
      <c r="PEI138" s="409"/>
      <c r="PEJ138" s="409"/>
      <c r="PEK138" s="409"/>
      <c r="PEL138" s="409"/>
      <c r="PEM138" s="409"/>
      <c r="PEN138" s="409"/>
      <c r="PEO138" s="409"/>
      <c r="PEP138" s="409"/>
      <c r="PEQ138" s="409"/>
      <c r="PER138" s="409"/>
      <c r="PES138" s="409"/>
      <c r="PET138" s="409"/>
      <c r="PEU138" s="409"/>
      <c r="PEV138" s="409"/>
      <c r="PEW138" s="409"/>
      <c r="PEX138" s="409"/>
      <c r="PEY138" s="409"/>
      <c r="PEZ138" s="409"/>
      <c r="PFA138" s="409"/>
      <c r="PFB138" s="409"/>
      <c r="PFC138" s="409"/>
      <c r="PFD138" s="409"/>
      <c r="PFE138" s="409"/>
      <c r="PFF138" s="409"/>
      <c r="PFG138" s="409"/>
      <c r="PFH138" s="409"/>
      <c r="PFI138" s="409"/>
      <c r="PFJ138" s="409"/>
      <c r="PFK138" s="409"/>
      <c r="PFL138" s="409"/>
      <c r="PFM138" s="409"/>
      <c r="PFN138" s="409"/>
      <c r="PFO138" s="409"/>
      <c r="PFP138" s="409"/>
      <c r="PFQ138" s="409"/>
      <c r="PFR138" s="409"/>
      <c r="PFS138" s="409"/>
      <c r="PFT138" s="409"/>
      <c r="PFU138" s="409"/>
      <c r="PFV138" s="409"/>
      <c r="PFW138" s="409"/>
      <c r="PFX138" s="409"/>
      <c r="PFY138" s="409"/>
      <c r="PFZ138" s="409"/>
      <c r="PGA138" s="409"/>
      <c r="PGB138" s="409"/>
      <c r="PGC138" s="409"/>
      <c r="PGD138" s="409"/>
      <c r="PGE138" s="409"/>
      <c r="PGF138" s="409"/>
      <c r="PGG138" s="409"/>
      <c r="PGH138" s="409"/>
      <c r="PGI138" s="409"/>
      <c r="PGJ138" s="409"/>
      <c r="PGK138" s="409"/>
      <c r="PGL138" s="409"/>
      <c r="PGM138" s="409"/>
      <c r="PGN138" s="409"/>
      <c r="PGO138" s="409"/>
      <c r="PGP138" s="409"/>
      <c r="PGQ138" s="409"/>
      <c r="PGR138" s="409"/>
      <c r="PGS138" s="409"/>
      <c r="PGT138" s="409"/>
      <c r="PGU138" s="409"/>
      <c r="PGV138" s="409"/>
      <c r="PGW138" s="409"/>
      <c r="PGX138" s="409"/>
      <c r="PGY138" s="409"/>
      <c r="PGZ138" s="409"/>
      <c r="PHA138" s="409"/>
      <c r="PHB138" s="409"/>
      <c r="PHC138" s="409"/>
      <c r="PHD138" s="409"/>
      <c r="PHE138" s="409"/>
      <c r="PHF138" s="409"/>
      <c r="PHG138" s="409"/>
      <c r="PHH138" s="409"/>
      <c r="PHI138" s="409"/>
      <c r="PHJ138" s="409"/>
      <c r="PHK138" s="409"/>
      <c r="PHL138" s="409"/>
      <c r="PHM138" s="409"/>
      <c r="PHN138" s="409"/>
      <c r="PHO138" s="409"/>
      <c r="PHP138" s="409"/>
      <c r="PHQ138" s="409"/>
      <c r="PHR138" s="409"/>
      <c r="PHS138" s="409"/>
      <c r="PHT138" s="409"/>
      <c r="PHU138" s="409"/>
      <c r="PHV138" s="409"/>
      <c r="PHW138" s="409"/>
      <c r="PHX138" s="409"/>
      <c r="PHY138" s="409"/>
      <c r="PHZ138" s="409"/>
      <c r="PIA138" s="409"/>
      <c r="PIB138" s="409"/>
      <c r="PIC138" s="409"/>
      <c r="PID138" s="409"/>
      <c r="PIE138" s="409"/>
      <c r="PIF138" s="409"/>
      <c r="PIG138" s="409"/>
      <c r="PIH138" s="409"/>
      <c r="PII138" s="409"/>
      <c r="PIJ138" s="409"/>
      <c r="PIK138" s="409"/>
      <c r="PIL138" s="409"/>
      <c r="PIM138" s="409"/>
      <c r="PIN138" s="409"/>
      <c r="PIO138" s="409"/>
      <c r="PIP138" s="409"/>
      <c r="PIQ138" s="409"/>
      <c r="PIR138" s="409"/>
      <c r="PIS138" s="409"/>
      <c r="PIT138" s="409"/>
      <c r="PIU138" s="409"/>
      <c r="PIV138" s="409"/>
      <c r="PIW138" s="409"/>
      <c r="PIX138" s="409"/>
      <c r="PIY138" s="409"/>
      <c r="PIZ138" s="409"/>
      <c r="PJA138" s="409"/>
      <c r="PJB138" s="409"/>
      <c r="PJC138" s="409"/>
      <c r="PJD138" s="409"/>
      <c r="PJE138" s="409"/>
      <c r="PJF138" s="409"/>
      <c r="PJG138" s="409"/>
      <c r="PJH138" s="409"/>
      <c r="PJI138" s="409"/>
      <c r="PJJ138" s="409"/>
      <c r="PJK138" s="409"/>
      <c r="PJL138" s="409"/>
      <c r="PJM138" s="409"/>
      <c r="PJN138" s="409"/>
      <c r="PJO138" s="409"/>
      <c r="PJP138" s="409"/>
      <c r="PJQ138" s="409"/>
      <c r="PJR138" s="409"/>
      <c r="PJS138" s="409"/>
      <c r="PJT138" s="409"/>
      <c r="PJU138" s="409"/>
      <c r="PJV138" s="409"/>
      <c r="PJW138" s="409"/>
      <c r="PJX138" s="409"/>
      <c r="PJY138" s="409"/>
      <c r="PJZ138" s="409"/>
      <c r="PKA138" s="409"/>
      <c r="PKB138" s="409"/>
      <c r="PKC138" s="409"/>
      <c r="PKD138" s="409"/>
      <c r="PKE138" s="409"/>
      <c r="PKF138" s="409"/>
      <c r="PKG138" s="409"/>
      <c r="PKH138" s="409"/>
      <c r="PKI138" s="409"/>
      <c r="PKJ138" s="409"/>
      <c r="PKK138" s="409"/>
      <c r="PKL138" s="409"/>
      <c r="PKM138" s="409"/>
      <c r="PKN138" s="409"/>
      <c r="PKO138" s="409"/>
      <c r="PKP138" s="409"/>
      <c r="PKQ138" s="409"/>
      <c r="PKR138" s="409"/>
      <c r="PKS138" s="409"/>
      <c r="PKT138" s="409"/>
      <c r="PKU138" s="409"/>
      <c r="PKV138" s="409"/>
      <c r="PKW138" s="409"/>
      <c r="PKX138" s="409"/>
      <c r="PKY138" s="409"/>
      <c r="PKZ138" s="409"/>
      <c r="PLA138" s="409"/>
      <c r="PLB138" s="409"/>
      <c r="PLC138" s="409"/>
      <c r="PLD138" s="409"/>
      <c r="PLE138" s="409"/>
      <c r="PLF138" s="409"/>
      <c r="PLG138" s="409"/>
      <c r="PLH138" s="409"/>
      <c r="PLI138" s="409"/>
      <c r="PLJ138" s="409"/>
      <c r="PLK138" s="409"/>
      <c r="PLL138" s="409"/>
      <c r="PLM138" s="409"/>
      <c r="PLN138" s="409"/>
      <c r="PLO138" s="409"/>
      <c r="PLP138" s="409"/>
      <c r="PLQ138" s="409"/>
      <c r="PLR138" s="409"/>
      <c r="PLS138" s="409"/>
      <c r="PLT138" s="409"/>
      <c r="PLU138" s="409"/>
      <c r="PLV138" s="409"/>
      <c r="PLW138" s="409"/>
      <c r="PLX138" s="409"/>
      <c r="PLY138" s="409"/>
      <c r="PLZ138" s="409"/>
      <c r="PMA138" s="409"/>
      <c r="PMB138" s="409"/>
      <c r="PMC138" s="409"/>
      <c r="PMD138" s="409"/>
      <c r="PME138" s="409"/>
      <c r="PMF138" s="409"/>
      <c r="PMG138" s="409"/>
      <c r="PMH138" s="409"/>
      <c r="PMI138" s="409"/>
      <c r="PMJ138" s="409"/>
      <c r="PMK138" s="409"/>
      <c r="PML138" s="409"/>
      <c r="PMM138" s="409"/>
      <c r="PMN138" s="409"/>
      <c r="PMO138" s="409"/>
      <c r="PMP138" s="409"/>
      <c r="PMQ138" s="409"/>
      <c r="PMR138" s="409"/>
      <c r="PMS138" s="409"/>
      <c r="PMT138" s="409"/>
      <c r="PMU138" s="409"/>
      <c r="PMV138" s="409"/>
      <c r="PMW138" s="409"/>
      <c r="PMX138" s="409"/>
      <c r="PMY138" s="409"/>
      <c r="PMZ138" s="409"/>
      <c r="PNA138" s="409"/>
      <c r="PNB138" s="409"/>
      <c r="PNC138" s="409"/>
      <c r="PND138" s="409"/>
      <c r="PNE138" s="409"/>
      <c r="PNF138" s="409"/>
      <c r="PNG138" s="409"/>
      <c r="PNH138" s="409"/>
      <c r="PNI138" s="409"/>
      <c r="PNJ138" s="409"/>
      <c r="PNK138" s="409"/>
      <c r="PNL138" s="409"/>
      <c r="PNM138" s="409"/>
      <c r="PNN138" s="409"/>
      <c r="PNO138" s="409"/>
      <c r="PNP138" s="409"/>
      <c r="PNQ138" s="409"/>
      <c r="PNR138" s="409"/>
      <c r="PNS138" s="409"/>
      <c r="PNT138" s="409"/>
      <c r="PNU138" s="409"/>
      <c r="PNV138" s="409"/>
      <c r="PNW138" s="409"/>
      <c r="PNX138" s="409"/>
      <c r="PNY138" s="409"/>
      <c r="PNZ138" s="409"/>
      <c r="POA138" s="409"/>
      <c r="POB138" s="409"/>
      <c r="POC138" s="409"/>
      <c r="POD138" s="409"/>
      <c r="POE138" s="409"/>
      <c r="POF138" s="409"/>
      <c r="POG138" s="409"/>
      <c r="POH138" s="409"/>
      <c r="POI138" s="409"/>
      <c r="POJ138" s="409"/>
      <c r="POK138" s="409"/>
      <c r="POL138" s="409"/>
      <c r="POM138" s="409"/>
      <c r="PON138" s="409"/>
      <c r="POO138" s="409"/>
      <c r="POP138" s="409"/>
      <c r="POQ138" s="409"/>
      <c r="POR138" s="409"/>
      <c r="POS138" s="409"/>
      <c r="POT138" s="409"/>
      <c r="POU138" s="409"/>
      <c r="POV138" s="409"/>
      <c r="POW138" s="409"/>
      <c r="POX138" s="409"/>
      <c r="POY138" s="409"/>
      <c r="POZ138" s="409"/>
      <c r="PPA138" s="409"/>
      <c r="PPB138" s="409"/>
      <c r="PPC138" s="409"/>
      <c r="PPD138" s="409"/>
      <c r="PPE138" s="409"/>
      <c r="PPF138" s="409"/>
      <c r="PPG138" s="409"/>
      <c r="PPH138" s="409"/>
      <c r="PPI138" s="409"/>
      <c r="PPJ138" s="409"/>
      <c r="PPK138" s="409"/>
      <c r="PPL138" s="409"/>
      <c r="PPM138" s="409"/>
      <c r="PPN138" s="409"/>
      <c r="PPO138" s="409"/>
      <c r="PPP138" s="409"/>
      <c r="PPQ138" s="409"/>
      <c r="PPR138" s="409"/>
      <c r="PPS138" s="409"/>
      <c r="PPT138" s="409"/>
      <c r="PPU138" s="409"/>
      <c r="PPV138" s="409"/>
      <c r="PPW138" s="409"/>
      <c r="PPX138" s="409"/>
      <c r="PPY138" s="409"/>
      <c r="PPZ138" s="409"/>
      <c r="PQA138" s="409"/>
      <c r="PQB138" s="409"/>
      <c r="PQC138" s="409"/>
      <c r="PQD138" s="409"/>
      <c r="PQE138" s="409"/>
      <c r="PQF138" s="409"/>
      <c r="PQG138" s="409"/>
      <c r="PQH138" s="409"/>
      <c r="PQI138" s="409"/>
      <c r="PQJ138" s="409"/>
      <c r="PQK138" s="409"/>
      <c r="PQL138" s="409"/>
      <c r="PQM138" s="409"/>
      <c r="PQN138" s="409"/>
      <c r="PQO138" s="409"/>
      <c r="PQP138" s="409"/>
      <c r="PQQ138" s="409"/>
      <c r="PQR138" s="409"/>
      <c r="PQS138" s="409"/>
      <c r="PQT138" s="409"/>
      <c r="PQU138" s="409"/>
      <c r="PQV138" s="409"/>
      <c r="PQW138" s="409"/>
      <c r="PQX138" s="409"/>
      <c r="PQY138" s="409"/>
      <c r="PQZ138" s="409"/>
      <c r="PRA138" s="409"/>
      <c r="PRB138" s="409"/>
      <c r="PRC138" s="409"/>
      <c r="PRD138" s="409"/>
      <c r="PRE138" s="409"/>
      <c r="PRF138" s="409"/>
      <c r="PRG138" s="409"/>
      <c r="PRH138" s="409"/>
      <c r="PRI138" s="409"/>
      <c r="PRJ138" s="409"/>
      <c r="PRK138" s="409"/>
      <c r="PRL138" s="409"/>
      <c r="PRM138" s="409"/>
      <c r="PRN138" s="409"/>
      <c r="PRO138" s="409"/>
      <c r="PRP138" s="409"/>
      <c r="PRQ138" s="409"/>
      <c r="PRR138" s="409"/>
      <c r="PRS138" s="409"/>
      <c r="PRT138" s="409"/>
      <c r="PRU138" s="409"/>
      <c r="PRV138" s="409"/>
      <c r="PRW138" s="409"/>
      <c r="PRX138" s="409"/>
      <c r="PRY138" s="409"/>
      <c r="PRZ138" s="409"/>
      <c r="PSA138" s="409"/>
      <c r="PSB138" s="409"/>
      <c r="PSC138" s="409"/>
      <c r="PSD138" s="409"/>
      <c r="PSE138" s="409"/>
      <c r="PSF138" s="409"/>
      <c r="PSG138" s="409"/>
      <c r="PSH138" s="409"/>
      <c r="PSI138" s="409"/>
      <c r="PSJ138" s="409"/>
      <c r="PSK138" s="409"/>
      <c r="PSL138" s="409"/>
      <c r="PSM138" s="409"/>
      <c r="PSN138" s="409"/>
      <c r="PSO138" s="409"/>
      <c r="PSP138" s="409"/>
      <c r="PSQ138" s="409"/>
      <c r="PSR138" s="409"/>
      <c r="PSS138" s="409"/>
      <c r="PST138" s="409"/>
      <c r="PSU138" s="409"/>
      <c r="PSV138" s="409"/>
      <c r="PSW138" s="409"/>
      <c r="PSX138" s="409"/>
      <c r="PSY138" s="409"/>
      <c r="PSZ138" s="409"/>
      <c r="PTA138" s="409"/>
      <c r="PTB138" s="409"/>
      <c r="PTC138" s="409"/>
      <c r="PTD138" s="409"/>
      <c r="PTE138" s="409"/>
      <c r="PTF138" s="409"/>
      <c r="PTG138" s="409"/>
      <c r="PTH138" s="409"/>
      <c r="PTI138" s="409"/>
      <c r="PTJ138" s="409"/>
      <c r="PTK138" s="409"/>
      <c r="PTL138" s="409"/>
      <c r="PTM138" s="409"/>
      <c r="PTN138" s="409"/>
      <c r="PTO138" s="409"/>
      <c r="PTP138" s="409"/>
      <c r="PTQ138" s="409"/>
      <c r="PTR138" s="409"/>
      <c r="PTS138" s="409"/>
      <c r="PTT138" s="409"/>
      <c r="PTU138" s="409"/>
      <c r="PTV138" s="409"/>
      <c r="PTW138" s="409"/>
      <c r="PTX138" s="409"/>
      <c r="PTY138" s="409"/>
      <c r="PTZ138" s="409"/>
      <c r="PUA138" s="409"/>
      <c r="PUB138" s="409"/>
      <c r="PUC138" s="409"/>
      <c r="PUD138" s="409"/>
      <c r="PUE138" s="409"/>
      <c r="PUF138" s="409"/>
      <c r="PUG138" s="409"/>
      <c r="PUH138" s="409"/>
      <c r="PUI138" s="409"/>
      <c r="PUJ138" s="409"/>
      <c r="PUK138" s="409"/>
      <c r="PUL138" s="409"/>
      <c r="PUM138" s="409"/>
      <c r="PUN138" s="409"/>
      <c r="PUO138" s="409"/>
      <c r="PUP138" s="409"/>
      <c r="PUQ138" s="409"/>
      <c r="PUR138" s="409"/>
      <c r="PUS138" s="409"/>
      <c r="PUT138" s="409"/>
      <c r="PUU138" s="409"/>
      <c r="PUV138" s="409"/>
      <c r="PUW138" s="409"/>
      <c r="PUX138" s="409"/>
      <c r="PUY138" s="409"/>
      <c r="PUZ138" s="409"/>
      <c r="PVA138" s="409"/>
      <c r="PVB138" s="409"/>
      <c r="PVC138" s="409"/>
      <c r="PVD138" s="409"/>
      <c r="PVE138" s="409"/>
      <c r="PVF138" s="409"/>
      <c r="PVG138" s="409"/>
      <c r="PVH138" s="409"/>
      <c r="PVI138" s="409"/>
      <c r="PVJ138" s="409"/>
      <c r="PVK138" s="409"/>
      <c r="PVL138" s="409"/>
      <c r="PVM138" s="409"/>
      <c r="PVN138" s="409"/>
      <c r="PVO138" s="409"/>
      <c r="PVP138" s="409"/>
      <c r="PVQ138" s="409"/>
      <c r="PVR138" s="409"/>
      <c r="PVS138" s="409"/>
      <c r="PVT138" s="409"/>
      <c r="PVU138" s="409"/>
      <c r="PVV138" s="409"/>
      <c r="PVW138" s="409"/>
      <c r="PVX138" s="409"/>
      <c r="PVY138" s="409"/>
      <c r="PVZ138" s="409"/>
      <c r="PWA138" s="409"/>
      <c r="PWB138" s="409"/>
      <c r="PWC138" s="409"/>
      <c r="PWD138" s="409"/>
      <c r="PWE138" s="409"/>
      <c r="PWF138" s="409"/>
      <c r="PWG138" s="409"/>
      <c r="PWH138" s="409"/>
      <c r="PWI138" s="409"/>
      <c r="PWJ138" s="409"/>
      <c r="PWK138" s="409"/>
      <c r="PWL138" s="409"/>
      <c r="PWM138" s="409"/>
      <c r="PWN138" s="409"/>
      <c r="PWO138" s="409"/>
      <c r="PWP138" s="409"/>
      <c r="PWQ138" s="409"/>
      <c r="PWR138" s="409"/>
      <c r="PWS138" s="409"/>
      <c r="PWT138" s="409"/>
      <c r="PWU138" s="409"/>
      <c r="PWV138" s="409"/>
      <c r="PWW138" s="409"/>
      <c r="PWX138" s="409"/>
      <c r="PWY138" s="409"/>
      <c r="PWZ138" s="409"/>
      <c r="PXA138" s="409"/>
      <c r="PXB138" s="409"/>
      <c r="PXC138" s="409"/>
      <c r="PXD138" s="409"/>
      <c r="PXE138" s="409"/>
      <c r="PXF138" s="409"/>
      <c r="PXG138" s="409"/>
      <c r="PXH138" s="409"/>
      <c r="PXI138" s="409"/>
      <c r="PXJ138" s="409"/>
      <c r="PXK138" s="409"/>
      <c r="PXL138" s="409"/>
      <c r="PXM138" s="409"/>
      <c r="PXN138" s="409"/>
      <c r="PXO138" s="409"/>
      <c r="PXP138" s="409"/>
      <c r="PXQ138" s="409"/>
      <c r="PXR138" s="409"/>
      <c r="PXS138" s="409"/>
      <c r="PXT138" s="409"/>
      <c r="PXU138" s="409"/>
      <c r="PXV138" s="409"/>
      <c r="PXW138" s="409"/>
      <c r="PXX138" s="409"/>
      <c r="PXY138" s="409"/>
      <c r="PXZ138" s="409"/>
      <c r="PYA138" s="409"/>
      <c r="PYB138" s="409"/>
      <c r="PYC138" s="409"/>
      <c r="PYD138" s="409"/>
      <c r="PYE138" s="409"/>
      <c r="PYF138" s="409"/>
      <c r="PYG138" s="409"/>
      <c r="PYH138" s="409"/>
      <c r="PYI138" s="409"/>
      <c r="PYJ138" s="409"/>
      <c r="PYK138" s="409"/>
      <c r="PYL138" s="409"/>
      <c r="PYM138" s="409"/>
      <c r="PYN138" s="409"/>
      <c r="PYO138" s="409"/>
      <c r="PYP138" s="409"/>
      <c r="PYQ138" s="409"/>
      <c r="PYR138" s="409"/>
      <c r="PYS138" s="409"/>
      <c r="PYT138" s="409"/>
      <c r="PYU138" s="409"/>
      <c r="PYV138" s="409"/>
      <c r="PYW138" s="409"/>
      <c r="PYX138" s="409"/>
      <c r="PYY138" s="409"/>
      <c r="PYZ138" s="409"/>
      <c r="PZA138" s="409"/>
      <c r="PZB138" s="409"/>
      <c r="PZC138" s="409"/>
      <c r="PZD138" s="409"/>
      <c r="PZE138" s="409"/>
      <c r="PZF138" s="409"/>
      <c r="PZG138" s="409"/>
      <c r="PZH138" s="409"/>
      <c r="PZI138" s="409"/>
      <c r="PZJ138" s="409"/>
      <c r="PZK138" s="409"/>
      <c r="PZL138" s="409"/>
      <c r="PZM138" s="409"/>
      <c r="PZN138" s="409"/>
      <c r="PZO138" s="409"/>
      <c r="PZP138" s="409"/>
      <c r="PZQ138" s="409"/>
      <c r="PZR138" s="409"/>
      <c r="PZS138" s="409"/>
      <c r="PZT138" s="409"/>
      <c r="PZU138" s="409"/>
      <c r="PZV138" s="409"/>
      <c r="PZW138" s="409"/>
      <c r="PZX138" s="409"/>
      <c r="PZY138" s="409"/>
      <c r="PZZ138" s="409"/>
      <c r="QAA138" s="409"/>
      <c r="QAB138" s="409"/>
      <c r="QAC138" s="409"/>
      <c r="QAD138" s="409"/>
      <c r="QAE138" s="409"/>
      <c r="QAF138" s="409"/>
      <c r="QAG138" s="409"/>
      <c r="QAH138" s="409"/>
      <c r="QAI138" s="409"/>
      <c r="QAJ138" s="409"/>
      <c r="QAK138" s="409"/>
      <c r="QAL138" s="409"/>
      <c r="QAM138" s="409"/>
      <c r="QAN138" s="409"/>
      <c r="QAO138" s="409"/>
      <c r="QAP138" s="409"/>
      <c r="QAQ138" s="409"/>
      <c r="QAR138" s="409"/>
      <c r="QAS138" s="409"/>
      <c r="QAT138" s="409"/>
      <c r="QAU138" s="409"/>
      <c r="QAV138" s="409"/>
      <c r="QAW138" s="409"/>
      <c r="QAX138" s="409"/>
      <c r="QAY138" s="409"/>
      <c r="QAZ138" s="409"/>
      <c r="QBA138" s="409"/>
      <c r="QBB138" s="409"/>
      <c r="QBC138" s="409"/>
      <c r="QBD138" s="409"/>
      <c r="QBE138" s="409"/>
      <c r="QBF138" s="409"/>
      <c r="QBG138" s="409"/>
      <c r="QBH138" s="409"/>
      <c r="QBI138" s="409"/>
      <c r="QBJ138" s="409"/>
      <c r="QBK138" s="409"/>
      <c r="QBL138" s="409"/>
      <c r="QBM138" s="409"/>
      <c r="QBN138" s="409"/>
      <c r="QBO138" s="409"/>
      <c r="QBP138" s="409"/>
      <c r="QBQ138" s="409"/>
      <c r="QBR138" s="409"/>
      <c r="QBS138" s="409"/>
      <c r="QBT138" s="409"/>
      <c r="QBU138" s="409"/>
      <c r="QBV138" s="409"/>
      <c r="QBW138" s="409"/>
      <c r="QBX138" s="409"/>
      <c r="QBY138" s="409"/>
      <c r="QBZ138" s="409"/>
      <c r="QCA138" s="409"/>
      <c r="QCB138" s="409"/>
      <c r="QCC138" s="409"/>
      <c r="QCD138" s="409"/>
      <c r="QCE138" s="409"/>
      <c r="QCF138" s="409"/>
      <c r="QCG138" s="409"/>
      <c r="QCH138" s="409"/>
      <c r="QCI138" s="409"/>
      <c r="QCJ138" s="409"/>
      <c r="QCK138" s="409"/>
      <c r="QCL138" s="409"/>
      <c r="QCM138" s="409"/>
      <c r="QCN138" s="409"/>
      <c r="QCO138" s="409"/>
      <c r="QCP138" s="409"/>
      <c r="QCQ138" s="409"/>
      <c r="QCR138" s="409"/>
      <c r="QCS138" s="409"/>
      <c r="QCT138" s="409"/>
      <c r="QCU138" s="409"/>
      <c r="QCV138" s="409"/>
      <c r="QCW138" s="409"/>
      <c r="QCX138" s="409"/>
      <c r="QCY138" s="409"/>
      <c r="QCZ138" s="409"/>
      <c r="QDA138" s="409"/>
      <c r="QDB138" s="409"/>
      <c r="QDC138" s="409"/>
      <c r="QDD138" s="409"/>
      <c r="QDE138" s="409"/>
      <c r="QDF138" s="409"/>
      <c r="QDG138" s="409"/>
      <c r="QDH138" s="409"/>
      <c r="QDI138" s="409"/>
      <c r="QDJ138" s="409"/>
      <c r="QDK138" s="409"/>
      <c r="QDL138" s="409"/>
      <c r="QDM138" s="409"/>
      <c r="QDN138" s="409"/>
      <c r="QDO138" s="409"/>
      <c r="QDP138" s="409"/>
      <c r="QDQ138" s="409"/>
      <c r="QDR138" s="409"/>
      <c r="QDS138" s="409"/>
      <c r="QDT138" s="409"/>
      <c r="QDU138" s="409"/>
      <c r="QDV138" s="409"/>
      <c r="QDW138" s="409"/>
      <c r="QDX138" s="409"/>
      <c r="QDY138" s="409"/>
      <c r="QDZ138" s="409"/>
      <c r="QEA138" s="409"/>
      <c r="QEB138" s="409"/>
      <c r="QEC138" s="409"/>
      <c r="QED138" s="409"/>
      <c r="QEE138" s="409"/>
      <c r="QEF138" s="409"/>
      <c r="QEG138" s="409"/>
      <c r="QEH138" s="409"/>
      <c r="QEI138" s="409"/>
      <c r="QEJ138" s="409"/>
      <c r="QEK138" s="409"/>
      <c r="QEL138" s="409"/>
      <c r="QEM138" s="409"/>
      <c r="QEN138" s="409"/>
      <c r="QEO138" s="409"/>
      <c r="QEP138" s="409"/>
      <c r="QEQ138" s="409"/>
      <c r="QER138" s="409"/>
      <c r="QES138" s="409"/>
      <c r="QET138" s="409"/>
      <c r="QEU138" s="409"/>
      <c r="QEV138" s="409"/>
      <c r="QEW138" s="409"/>
      <c r="QEX138" s="409"/>
      <c r="QEY138" s="409"/>
      <c r="QEZ138" s="409"/>
      <c r="QFA138" s="409"/>
      <c r="QFB138" s="409"/>
      <c r="QFC138" s="409"/>
      <c r="QFD138" s="409"/>
      <c r="QFE138" s="409"/>
      <c r="QFF138" s="409"/>
      <c r="QFG138" s="409"/>
      <c r="QFH138" s="409"/>
      <c r="QFI138" s="409"/>
      <c r="QFJ138" s="409"/>
      <c r="QFK138" s="409"/>
      <c r="QFL138" s="409"/>
      <c r="QFM138" s="409"/>
      <c r="QFN138" s="409"/>
      <c r="QFO138" s="409"/>
      <c r="QFP138" s="409"/>
      <c r="QFQ138" s="409"/>
      <c r="QFR138" s="409"/>
      <c r="QFS138" s="409"/>
      <c r="QFT138" s="409"/>
      <c r="QFU138" s="409"/>
      <c r="QFV138" s="409"/>
      <c r="QFW138" s="409"/>
      <c r="QFX138" s="409"/>
      <c r="QFY138" s="409"/>
      <c r="QFZ138" s="409"/>
      <c r="QGA138" s="409"/>
      <c r="QGB138" s="409"/>
      <c r="QGC138" s="409"/>
      <c r="QGD138" s="409"/>
      <c r="QGE138" s="409"/>
      <c r="QGF138" s="409"/>
      <c r="QGG138" s="409"/>
      <c r="QGH138" s="409"/>
      <c r="QGI138" s="409"/>
      <c r="QGJ138" s="409"/>
      <c r="QGK138" s="409"/>
      <c r="QGL138" s="409"/>
      <c r="QGM138" s="409"/>
      <c r="QGN138" s="409"/>
      <c r="QGO138" s="409"/>
      <c r="QGP138" s="409"/>
      <c r="QGQ138" s="409"/>
      <c r="QGR138" s="409"/>
      <c r="QGS138" s="409"/>
      <c r="QGT138" s="409"/>
      <c r="QGU138" s="409"/>
      <c r="QGV138" s="409"/>
      <c r="QGW138" s="409"/>
      <c r="QGX138" s="409"/>
      <c r="QGY138" s="409"/>
      <c r="QGZ138" s="409"/>
      <c r="QHA138" s="409"/>
      <c r="QHB138" s="409"/>
      <c r="QHC138" s="409"/>
      <c r="QHD138" s="409"/>
      <c r="QHE138" s="409"/>
      <c r="QHF138" s="409"/>
      <c r="QHG138" s="409"/>
      <c r="QHH138" s="409"/>
      <c r="QHI138" s="409"/>
      <c r="QHJ138" s="409"/>
      <c r="QHK138" s="409"/>
      <c r="QHL138" s="409"/>
      <c r="QHM138" s="409"/>
      <c r="QHN138" s="409"/>
      <c r="QHO138" s="409"/>
      <c r="QHP138" s="409"/>
      <c r="QHQ138" s="409"/>
      <c r="QHR138" s="409"/>
      <c r="QHS138" s="409"/>
      <c r="QHT138" s="409"/>
      <c r="QHU138" s="409"/>
      <c r="QHV138" s="409"/>
      <c r="QHW138" s="409"/>
      <c r="QHX138" s="409"/>
      <c r="QHY138" s="409"/>
      <c r="QHZ138" s="409"/>
      <c r="QIA138" s="409"/>
      <c r="QIB138" s="409"/>
      <c r="QIC138" s="409"/>
      <c r="QID138" s="409"/>
      <c r="QIE138" s="409"/>
      <c r="QIF138" s="409"/>
      <c r="QIG138" s="409"/>
      <c r="QIH138" s="409"/>
      <c r="QII138" s="409"/>
      <c r="QIJ138" s="409"/>
      <c r="QIK138" s="409"/>
      <c r="QIL138" s="409"/>
      <c r="QIM138" s="409"/>
      <c r="QIN138" s="409"/>
      <c r="QIO138" s="409"/>
      <c r="QIP138" s="409"/>
      <c r="QIQ138" s="409"/>
      <c r="QIR138" s="409"/>
      <c r="QIS138" s="409"/>
      <c r="QIT138" s="409"/>
      <c r="QIU138" s="409"/>
      <c r="QIV138" s="409"/>
      <c r="QIW138" s="409"/>
      <c r="QIX138" s="409"/>
      <c r="QIY138" s="409"/>
      <c r="QIZ138" s="409"/>
      <c r="QJA138" s="409"/>
      <c r="QJB138" s="409"/>
      <c r="QJC138" s="409"/>
      <c r="QJD138" s="409"/>
      <c r="QJE138" s="409"/>
      <c r="QJF138" s="409"/>
      <c r="QJG138" s="409"/>
      <c r="QJH138" s="409"/>
      <c r="QJI138" s="409"/>
      <c r="QJJ138" s="409"/>
      <c r="QJK138" s="409"/>
      <c r="QJL138" s="409"/>
      <c r="QJM138" s="409"/>
      <c r="QJN138" s="409"/>
      <c r="QJO138" s="409"/>
      <c r="QJP138" s="409"/>
      <c r="QJQ138" s="409"/>
      <c r="QJR138" s="409"/>
      <c r="QJS138" s="409"/>
      <c r="QJT138" s="409"/>
      <c r="QJU138" s="409"/>
      <c r="QJV138" s="409"/>
      <c r="QJW138" s="409"/>
      <c r="QJX138" s="409"/>
      <c r="QJY138" s="409"/>
      <c r="QJZ138" s="409"/>
      <c r="QKA138" s="409"/>
      <c r="QKB138" s="409"/>
      <c r="QKC138" s="409"/>
      <c r="QKD138" s="409"/>
      <c r="QKE138" s="409"/>
      <c r="QKF138" s="409"/>
      <c r="QKG138" s="409"/>
      <c r="QKH138" s="409"/>
      <c r="QKI138" s="409"/>
      <c r="QKJ138" s="409"/>
      <c r="QKK138" s="409"/>
      <c r="QKL138" s="409"/>
      <c r="QKM138" s="409"/>
      <c r="QKN138" s="409"/>
      <c r="QKO138" s="409"/>
      <c r="QKP138" s="409"/>
      <c r="QKQ138" s="409"/>
      <c r="QKR138" s="409"/>
      <c r="QKS138" s="409"/>
      <c r="QKT138" s="409"/>
      <c r="QKU138" s="409"/>
      <c r="QKV138" s="409"/>
      <c r="QKW138" s="409"/>
      <c r="QKX138" s="409"/>
      <c r="QKY138" s="409"/>
      <c r="QKZ138" s="409"/>
      <c r="QLA138" s="409"/>
      <c r="QLB138" s="409"/>
      <c r="QLC138" s="409"/>
      <c r="QLD138" s="409"/>
      <c r="QLE138" s="409"/>
      <c r="QLF138" s="409"/>
      <c r="QLG138" s="409"/>
      <c r="QLH138" s="409"/>
      <c r="QLI138" s="409"/>
      <c r="QLJ138" s="409"/>
      <c r="QLK138" s="409"/>
      <c r="QLL138" s="409"/>
      <c r="QLM138" s="409"/>
      <c r="QLN138" s="409"/>
      <c r="QLO138" s="409"/>
      <c r="QLP138" s="409"/>
      <c r="QLQ138" s="409"/>
      <c r="QLR138" s="409"/>
      <c r="QLS138" s="409"/>
      <c r="QLT138" s="409"/>
      <c r="QLU138" s="409"/>
      <c r="QLV138" s="409"/>
      <c r="QLW138" s="409"/>
      <c r="QLX138" s="409"/>
      <c r="QLY138" s="409"/>
      <c r="QLZ138" s="409"/>
      <c r="QMA138" s="409"/>
      <c r="QMB138" s="409"/>
      <c r="QMC138" s="409"/>
      <c r="QMD138" s="409"/>
      <c r="QME138" s="409"/>
      <c r="QMF138" s="409"/>
      <c r="QMG138" s="409"/>
      <c r="QMH138" s="409"/>
      <c r="QMI138" s="409"/>
      <c r="QMJ138" s="409"/>
      <c r="QMK138" s="409"/>
      <c r="QML138" s="409"/>
      <c r="QMM138" s="409"/>
      <c r="QMN138" s="409"/>
      <c r="QMO138" s="409"/>
      <c r="QMP138" s="409"/>
      <c r="QMQ138" s="409"/>
      <c r="QMR138" s="409"/>
      <c r="QMS138" s="409"/>
      <c r="QMT138" s="409"/>
      <c r="QMU138" s="409"/>
      <c r="QMV138" s="409"/>
      <c r="QMW138" s="409"/>
      <c r="QMX138" s="409"/>
      <c r="QMY138" s="409"/>
      <c r="QMZ138" s="409"/>
      <c r="QNA138" s="409"/>
      <c r="QNB138" s="409"/>
      <c r="QNC138" s="409"/>
      <c r="QND138" s="409"/>
      <c r="QNE138" s="409"/>
      <c r="QNF138" s="409"/>
      <c r="QNG138" s="409"/>
      <c r="QNH138" s="409"/>
      <c r="QNI138" s="409"/>
      <c r="QNJ138" s="409"/>
      <c r="QNK138" s="409"/>
      <c r="QNL138" s="409"/>
      <c r="QNM138" s="409"/>
      <c r="QNN138" s="409"/>
      <c r="QNO138" s="409"/>
      <c r="QNP138" s="409"/>
      <c r="QNQ138" s="409"/>
      <c r="QNR138" s="409"/>
      <c r="QNS138" s="409"/>
      <c r="QNT138" s="409"/>
      <c r="QNU138" s="409"/>
      <c r="QNV138" s="409"/>
      <c r="QNW138" s="409"/>
      <c r="QNX138" s="409"/>
      <c r="QNY138" s="409"/>
      <c r="QNZ138" s="409"/>
      <c r="QOA138" s="409"/>
      <c r="QOB138" s="409"/>
      <c r="QOC138" s="409"/>
      <c r="QOD138" s="409"/>
      <c r="QOE138" s="409"/>
      <c r="QOF138" s="409"/>
      <c r="QOG138" s="409"/>
      <c r="QOH138" s="409"/>
      <c r="QOI138" s="409"/>
      <c r="QOJ138" s="409"/>
      <c r="QOK138" s="409"/>
      <c r="QOL138" s="409"/>
      <c r="QOM138" s="409"/>
      <c r="QON138" s="409"/>
      <c r="QOO138" s="409"/>
      <c r="QOP138" s="409"/>
      <c r="QOQ138" s="409"/>
      <c r="QOR138" s="409"/>
      <c r="QOS138" s="409"/>
      <c r="QOT138" s="409"/>
      <c r="QOU138" s="409"/>
      <c r="QOV138" s="409"/>
      <c r="QOW138" s="409"/>
      <c r="QOX138" s="409"/>
      <c r="QOY138" s="409"/>
      <c r="QOZ138" s="409"/>
      <c r="QPA138" s="409"/>
      <c r="QPB138" s="409"/>
      <c r="QPC138" s="409"/>
      <c r="QPD138" s="409"/>
      <c r="QPE138" s="409"/>
      <c r="QPF138" s="409"/>
      <c r="QPG138" s="409"/>
      <c r="QPH138" s="409"/>
      <c r="QPI138" s="409"/>
      <c r="QPJ138" s="409"/>
      <c r="QPK138" s="409"/>
      <c r="QPL138" s="409"/>
      <c r="QPM138" s="409"/>
      <c r="QPN138" s="409"/>
      <c r="QPO138" s="409"/>
      <c r="QPP138" s="409"/>
      <c r="QPQ138" s="409"/>
      <c r="QPR138" s="409"/>
      <c r="QPS138" s="409"/>
      <c r="QPT138" s="409"/>
      <c r="QPU138" s="409"/>
      <c r="QPV138" s="409"/>
      <c r="QPW138" s="409"/>
      <c r="QPX138" s="409"/>
      <c r="QPY138" s="409"/>
      <c r="QPZ138" s="409"/>
      <c r="QQA138" s="409"/>
      <c r="QQB138" s="409"/>
      <c r="QQC138" s="409"/>
      <c r="QQD138" s="409"/>
      <c r="QQE138" s="409"/>
      <c r="QQF138" s="409"/>
      <c r="QQG138" s="409"/>
      <c r="QQH138" s="409"/>
      <c r="QQI138" s="409"/>
      <c r="QQJ138" s="409"/>
      <c r="QQK138" s="409"/>
      <c r="QQL138" s="409"/>
      <c r="QQM138" s="409"/>
      <c r="QQN138" s="409"/>
      <c r="QQO138" s="409"/>
      <c r="QQP138" s="409"/>
      <c r="QQQ138" s="409"/>
      <c r="QQR138" s="409"/>
      <c r="QQS138" s="409"/>
      <c r="QQT138" s="409"/>
      <c r="QQU138" s="409"/>
      <c r="QQV138" s="409"/>
      <c r="QQW138" s="409"/>
      <c r="QQX138" s="409"/>
      <c r="QQY138" s="409"/>
      <c r="QQZ138" s="409"/>
      <c r="QRA138" s="409"/>
      <c r="QRB138" s="409"/>
      <c r="QRC138" s="409"/>
      <c r="QRD138" s="409"/>
      <c r="QRE138" s="409"/>
      <c r="QRF138" s="409"/>
      <c r="QRG138" s="409"/>
      <c r="QRH138" s="409"/>
      <c r="QRI138" s="409"/>
      <c r="QRJ138" s="409"/>
      <c r="QRK138" s="409"/>
      <c r="QRL138" s="409"/>
      <c r="QRM138" s="409"/>
      <c r="QRN138" s="409"/>
      <c r="QRO138" s="409"/>
      <c r="QRP138" s="409"/>
      <c r="QRQ138" s="409"/>
      <c r="QRR138" s="409"/>
      <c r="QRS138" s="409"/>
      <c r="QRT138" s="409"/>
      <c r="QRU138" s="409"/>
      <c r="QRV138" s="409"/>
      <c r="QRW138" s="409"/>
      <c r="QRX138" s="409"/>
      <c r="QRY138" s="409"/>
      <c r="QRZ138" s="409"/>
      <c r="QSA138" s="409"/>
      <c r="QSB138" s="409"/>
      <c r="QSC138" s="409"/>
      <c r="QSD138" s="409"/>
      <c r="QSE138" s="409"/>
      <c r="QSF138" s="409"/>
      <c r="QSG138" s="409"/>
      <c r="QSH138" s="409"/>
      <c r="QSI138" s="409"/>
      <c r="QSJ138" s="409"/>
      <c r="QSK138" s="409"/>
      <c r="QSL138" s="409"/>
      <c r="QSM138" s="409"/>
      <c r="QSN138" s="409"/>
      <c r="QSO138" s="409"/>
      <c r="QSP138" s="409"/>
      <c r="QSQ138" s="409"/>
      <c r="QSR138" s="409"/>
      <c r="QSS138" s="409"/>
      <c r="QST138" s="409"/>
      <c r="QSU138" s="409"/>
      <c r="QSV138" s="409"/>
      <c r="QSW138" s="409"/>
      <c r="QSX138" s="409"/>
      <c r="QSY138" s="409"/>
      <c r="QSZ138" s="409"/>
      <c r="QTA138" s="409"/>
      <c r="QTB138" s="409"/>
      <c r="QTC138" s="409"/>
      <c r="QTD138" s="409"/>
      <c r="QTE138" s="409"/>
      <c r="QTF138" s="409"/>
      <c r="QTG138" s="409"/>
      <c r="QTH138" s="409"/>
      <c r="QTI138" s="409"/>
      <c r="QTJ138" s="409"/>
      <c r="QTK138" s="409"/>
      <c r="QTL138" s="409"/>
      <c r="QTM138" s="409"/>
      <c r="QTN138" s="409"/>
      <c r="QTO138" s="409"/>
      <c r="QTP138" s="409"/>
      <c r="QTQ138" s="409"/>
      <c r="QTR138" s="409"/>
      <c r="QTS138" s="409"/>
      <c r="QTT138" s="409"/>
      <c r="QTU138" s="409"/>
      <c r="QTV138" s="409"/>
      <c r="QTW138" s="409"/>
      <c r="QTX138" s="409"/>
      <c r="QTY138" s="409"/>
      <c r="QTZ138" s="409"/>
      <c r="QUA138" s="409"/>
      <c r="QUB138" s="409"/>
      <c r="QUC138" s="409"/>
      <c r="QUD138" s="409"/>
      <c r="QUE138" s="409"/>
      <c r="QUF138" s="409"/>
      <c r="QUG138" s="409"/>
      <c r="QUH138" s="409"/>
      <c r="QUI138" s="409"/>
      <c r="QUJ138" s="409"/>
      <c r="QUK138" s="409"/>
      <c r="QUL138" s="409"/>
      <c r="QUM138" s="409"/>
      <c r="QUN138" s="409"/>
      <c r="QUO138" s="409"/>
      <c r="QUP138" s="409"/>
      <c r="QUQ138" s="409"/>
      <c r="QUR138" s="409"/>
      <c r="QUS138" s="409"/>
      <c r="QUT138" s="409"/>
      <c r="QUU138" s="409"/>
      <c r="QUV138" s="409"/>
      <c r="QUW138" s="409"/>
      <c r="QUX138" s="409"/>
      <c r="QUY138" s="409"/>
      <c r="QUZ138" s="409"/>
      <c r="QVA138" s="409"/>
      <c r="QVB138" s="409"/>
      <c r="QVC138" s="409"/>
      <c r="QVD138" s="409"/>
      <c r="QVE138" s="409"/>
      <c r="QVF138" s="409"/>
      <c r="QVG138" s="409"/>
      <c r="QVH138" s="409"/>
      <c r="QVI138" s="409"/>
      <c r="QVJ138" s="409"/>
      <c r="QVK138" s="409"/>
      <c r="QVL138" s="409"/>
      <c r="QVM138" s="409"/>
      <c r="QVN138" s="409"/>
      <c r="QVO138" s="409"/>
      <c r="QVP138" s="409"/>
      <c r="QVQ138" s="409"/>
      <c r="QVR138" s="409"/>
      <c r="QVS138" s="409"/>
      <c r="QVT138" s="409"/>
      <c r="QVU138" s="409"/>
      <c r="QVV138" s="409"/>
      <c r="QVW138" s="409"/>
      <c r="QVX138" s="409"/>
      <c r="QVY138" s="409"/>
      <c r="QVZ138" s="409"/>
      <c r="QWA138" s="409"/>
      <c r="QWB138" s="409"/>
      <c r="QWC138" s="409"/>
      <c r="QWD138" s="409"/>
      <c r="QWE138" s="409"/>
      <c r="QWF138" s="409"/>
      <c r="QWG138" s="409"/>
      <c r="QWH138" s="409"/>
      <c r="QWI138" s="409"/>
      <c r="QWJ138" s="409"/>
      <c r="QWK138" s="409"/>
      <c r="QWL138" s="409"/>
      <c r="QWM138" s="409"/>
      <c r="QWN138" s="409"/>
      <c r="QWO138" s="409"/>
      <c r="QWP138" s="409"/>
      <c r="QWQ138" s="409"/>
      <c r="QWR138" s="409"/>
      <c r="QWS138" s="409"/>
      <c r="QWT138" s="409"/>
      <c r="QWU138" s="409"/>
      <c r="QWV138" s="409"/>
      <c r="QWW138" s="409"/>
      <c r="QWX138" s="409"/>
      <c r="QWY138" s="409"/>
      <c r="QWZ138" s="409"/>
      <c r="QXA138" s="409"/>
      <c r="QXB138" s="409"/>
      <c r="QXC138" s="409"/>
      <c r="QXD138" s="409"/>
      <c r="QXE138" s="409"/>
      <c r="QXF138" s="409"/>
      <c r="QXG138" s="409"/>
      <c r="QXH138" s="409"/>
      <c r="QXI138" s="409"/>
      <c r="QXJ138" s="409"/>
      <c r="QXK138" s="409"/>
      <c r="QXL138" s="409"/>
      <c r="QXM138" s="409"/>
      <c r="QXN138" s="409"/>
      <c r="QXO138" s="409"/>
      <c r="QXP138" s="409"/>
      <c r="QXQ138" s="409"/>
      <c r="QXR138" s="409"/>
      <c r="QXS138" s="409"/>
      <c r="QXT138" s="409"/>
      <c r="QXU138" s="409"/>
      <c r="QXV138" s="409"/>
      <c r="QXW138" s="409"/>
      <c r="QXX138" s="409"/>
      <c r="QXY138" s="409"/>
      <c r="QXZ138" s="409"/>
      <c r="QYA138" s="409"/>
      <c r="QYB138" s="409"/>
      <c r="QYC138" s="409"/>
      <c r="QYD138" s="409"/>
      <c r="QYE138" s="409"/>
      <c r="QYF138" s="409"/>
      <c r="QYG138" s="409"/>
      <c r="QYH138" s="409"/>
      <c r="QYI138" s="409"/>
      <c r="QYJ138" s="409"/>
      <c r="QYK138" s="409"/>
      <c r="QYL138" s="409"/>
      <c r="QYM138" s="409"/>
      <c r="QYN138" s="409"/>
      <c r="QYO138" s="409"/>
      <c r="QYP138" s="409"/>
      <c r="QYQ138" s="409"/>
      <c r="QYR138" s="409"/>
      <c r="QYS138" s="409"/>
      <c r="QYT138" s="409"/>
      <c r="QYU138" s="409"/>
      <c r="QYV138" s="409"/>
      <c r="QYW138" s="409"/>
      <c r="QYX138" s="409"/>
      <c r="QYY138" s="409"/>
      <c r="QYZ138" s="409"/>
      <c r="QZA138" s="409"/>
      <c r="QZB138" s="409"/>
      <c r="QZC138" s="409"/>
      <c r="QZD138" s="409"/>
      <c r="QZE138" s="409"/>
      <c r="QZF138" s="409"/>
      <c r="QZG138" s="409"/>
      <c r="QZH138" s="409"/>
      <c r="QZI138" s="409"/>
      <c r="QZJ138" s="409"/>
      <c r="QZK138" s="409"/>
      <c r="QZL138" s="409"/>
      <c r="QZM138" s="409"/>
      <c r="QZN138" s="409"/>
      <c r="QZO138" s="409"/>
      <c r="QZP138" s="409"/>
      <c r="QZQ138" s="409"/>
      <c r="QZR138" s="409"/>
      <c r="QZS138" s="409"/>
      <c r="QZT138" s="409"/>
      <c r="QZU138" s="409"/>
      <c r="QZV138" s="409"/>
      <c r="QZW138" s="409"/>
      <c r="QZX138" s="409"/>
      <c r="QZY138" s="409"/>
      <c r="QZZ138" s="409"/>
      <c r="RAA138" s="409"/>
      <c r="RAB138" s="409"/>
      <c r="RAC138" s="409"/>
      <c r="RAD138" s="409"/>
      <c r="RAE138" s="409"/>
      <c r="RAF138" s="409"/>
      <c r="RAG138" s="409"/>
      <c r="RAH138" s="409"/>
      <c r="RAI138" s="409"/>
      <c r="RAJ138" s="409"/>
      <c r="RAK138" s="409"/>
      <c r="RAL138" s="409"/>
      <c r="RAM138" s="409"/>
      <c r="RAN138" s="409"/>
      <c r="RAO138" s="409"/>
      <c r="RAP138" s="409"/>
      <c r="RAQ138" s="409"/>
      <c r="RAR138" s="409"/>
      <c r="RAS138" s="409"/>
      <c r="RAT138" s="409"/>
      <c r="RAU138" s="409"/>
      <c r="RAV138" s="409"/>
      <c r="RAW138" s="409"/>
      <c r="RAX138" s="409"/>
      <c r="RAY138" s="409"/>
      <c r="RAZ138" s="409"/>
      <c r="RBA138" s="409"/>
      <c r="RBB138" s="409"/>
      <c r="RBC138" s="409"/>
      <c r="RBD138" s="409"/>
      <c r="RBE138" s="409"/>
      <c r="RBF138" s="409"/>
      <c r="RBG138" s="409"/>
      <c r="RBH138" s="409"/>
      <c r="RBI138" s="409"/>
      <c r="RBJ138" s="409"/>
      <c r="RBK138" s="409"/>
      <c r="RBL138" s="409"/>
      <c r="RBM138" s="409"/>
      <c r="RBN138" s="409"/>
      <c r="RBO138" s="409"/>
      <c r="RBP138" s="409"/>
      <c r="RBQ138" s="409"/>
      <c r="RBR138" s="409"/>
      <c r="RBS138" s="409"/>
      <c r="RBT138" s="409"/>
      <c r="RBU138" s="409"/>
      <c r="RBV138" s="409"/>
      <c r="RBW138" s="409"/>
      <c r="RBX138" s="409"/>
      <c r="RBY138" s="409"/>
      <c r="RBZ138" s="409"/>
      <c r="RCA138" s="409"/>
      <c r="RCB138" s="409"/>
      <c r="RCC138" s="409"/>
      <c r="RCD138" s="409"/>
      <c r="RCE138" s="409"/>
      <c r="RCF138" s="409"/>
      <c r="RCG138" s="409"/>
      <c r="RCH138" s="409"/>
      <c r="RCI138" s="409"/>
      <c r="RCJ138" s="409"/>
      <c r="RCK138" s="409"/>
      <c r="RCL138" s="409"/>
      <c r="RCM138" s="409"/>
      <c r="RCN138" s="409"/>
      <c r="RCO138" s="409"/>
      <c r="RCP138" s="409"/>
      <c r="RCQ138" s="409"/>
      <c r="RCR138" s="409"/>
      <c r="RCS138" s="409"/>
      <c r="RCT138" s="409"/>
      <c r="RCU138" s="409"/>
      <c r="RCV138" s="409"/>
      <c r="RCW138" s="409"/>
      <c r="RCX138" s="409"/>
      <c r="RCY138" s="409"/>
      <c r="RCZ138" s="409"/>
      <c r="RDA138" s="409"/>
      <c r="RDB138" s="409"/>
      <c r="RDC138" s="409"/>
      <c r="RDD138" s="409"/>
      <c r="RDE138" s="409"/>
      <c r="RDF138" s="409"/>
      <c r="RDG138" s="409"/>
      <c r="RDH138" s="409"/>
      <c r="RDI138" s="409"/>
      <c r="RDJ138" s="409"/>
      <c r="RDK138" s="409"/>
      <c r="RDL138" s="409"/>
      <c r="RDM138" s="409"/>
      <c r="RDN138" s="409"/>
      <c r="RDO138" s="409"/>
      <c r="RDP138" s="409"/>
      <c r="RDQ138" s="409"/>
      <c r="RDR138" s="409"/>
      <c r="RDS138" s="409"/>
      <c r="RDT138" s="409"/>
      <c r="RDU138" s="409"/>
      <c r="RDV138" s="409"/>
      <c r="RDW138" s="409"/>
      <c r="RDX138" s="409"/>
      <c r="RDY138" s="409"/>
      <c r="RDZ138" s="409"/>
      <c r="REA138" s="409"/>
      <c r="REB138" s="409"/>
      <c r="REC138" s="409"/>
      <c r="RED138" s="409"/>
      <c r="REE138" s="409"/>
      <c r="REF138" s="409"/>
      <c r="REG138" s="409"/>
      <c r="REH138" s="409"/>
      <c r="REI138" s="409"/>
      <c r="REJ138" s="409"/>
      <c r="REK138" s="409"/>
      <c r="REL138" s="409"/>
      <c r="REM138" s="409"/>
      <c r="REN138" s="409"/>
      <c r="REO138" s="409"/>
      <c r="REP138" s="409"/>
      <c r="REQ138" s="409"/>
      <c r="RER138" s="409"/>
      <c r="RES138" s="409"/>
      <c r="RET138" s="409"/>
      <c r="REU138" s="409"/>
      <c r="REV138" s="409"/>
      <c r="REW138" s="409"/>
      <c r="REX138" s="409"/>
      <c r="REY138" s="409"/>
      <c r="REZ138" s="409"/>
      <c r="RFA138" s="409"/>
      <c r="RFB138" s="409"/>
      <c r="RFC138" s="409"/>
      <c r="RFD138" s="409"/>
      <c r="RFE138" s="409"/>
      <c r="RFF138" s="409"/>
      <c r="RFG138" s="409"/>
      <c r="RFH138" s="409"/>
      <c r="RFI138" s="409"/>
      <c r="RFJ138" s="409"/>
      <c r="RFK138" s="409"/>
      <c r="RFL138" s="409"/>
      <c r="RFM138" s="409"/>
      <c r="RFN138" s="409"/>
      <c r="RFO138" s="409"/>
      <c r="RFP138" s="409"/>
      <c r="RFQ138" s="409"/>
      <c r="RFR138" s="409"/>
      <c r="RFS138" s="409"/>
      <c r="RFT138" s="409"/>
      <c r="RFU138" s="409"/>
      <c r="RFV138" s="409"/>
      <c r="RFW138" s="409"/>
      <c r="RFX138" s="409"/>
      <c r="RFY138" s="409"/>
      <c r="RFZ138" s="409"/>
      <c r="RGA138" s="409"/>
      <c r="RGB138" s="409"/>
      <c r="RGC138" s="409"/>
      <c r="RGD138" s="409"/>
      <c r="RGE138" s="409"/>
      <c r="RGF138" s="409"/>
      <c r="RGG138" s="409"/>
      <c r="RGH138" s="409"/>
      <c r="RGI138" s="409"/>
      <c r="RGJ138" s="409"/>
      <c r="RGK138" s="409"/>
      <c r="RGL138" s="409"/>
      <c r="RGM138" s="409"/>
      <c r="RGN138" s="409"/>
      <c r="RGO138" s="409"/>
      <c r="RGP138" s="409"/>
      <c r="RGQ138" s="409"/>
      <c r="RGR138" s="409"/>
      <c r="RGS138" s="409"/>
      <c r="RGT138" s="409"/>
      <c r="RGU138" s="409"/>
      <c r="RGV138" s="409"/>
      <c r="RGW138" s="409"/>
      <c r="RGX138" s="409"/>
      <c r="RGY138" s="409"/>
      <c r="RGZ138" s="409"/>
      <c r="RHA138" s="409"/>
      <c r="RHB138" s="409"/>
      <c r="RHC138" s="409"/>
      <c r="RHD138" s="409"/>
      <c r="RHE138" s="409"/>
      <c r="RHF138" s="409"/>
      <c r="RHG138" s="409"/>
      <c r="RHH138" s="409"/>
      <c r="RHI138" s="409"/>
      <c r="RHJ138" s="409"/>
      <c r="RHK138" s="409"/>
      <c r="RHL138" s="409"/>
      <c r="RHM138" s="409"/>
      <c r="RHN138" s="409"/>
      <c r="RHO138" s="409"/>
      <c r="RHP138" s="409"/>
      <c r="RHQ138" s="409"/>
      <c r="RHR138" s="409"/>
      <c r="RHS138" s="409"/>
      <c r="RHT138" s="409"/>
      <c r="RHU138" s="409"/>
      <c r="RHV138" s="409"/>
      <c r="RHW138" s="409"/>
      <c r="RHX138" s="409"/>
      <c r="RHY138" s="409"/>
      <c r="RHZ138" s="409"/>
      <c r="RIA138" s="409"/>
      <c r="RIB138" s="409"/>
      <c r="RIC138" s="409"/>
      <c r="RID138" s="409"/>
      <c r="RIE138" s="409"/>
      <c r="RIF138" s="409"/>
      <c r="RIG138" s="409"/>
      <c r="RIH138" s="409"/>
      <c r="RII138" s="409"/>
      <c r="RIJ138" s="409"/>
      <c r="RIK138" s="409"/>
      <c r="RIL138" s="409"/>
      <c r="RIM138" s="409"/>
      <c r="RIN138" s="409"/>
      <c r="RIO138" s="409"/>
      <c r="RIP138" s="409"/>
      <c r="RIQ138" s="409"/>
      <c r="RIR138" s="409"/>
      <c r="RIS138" s="409"/>
      <c r="RIT138" s="409"/>
      <c r="RIU138" s="409"/>
      <c r="RIV138" s="409"/>
      <c r="RIW138" s="409"/>
      <c r="RIX138" s="409"/>
      <c r="RIY138" s="409"/>
      <c r="RIZ138" s="409"/>
      <c r="RJA138" s="409"/>
      <c r="RJB138" s="409"/>
      <c r="RJC138" s="409"/>
      <c r="RJD138" s="409"/>
      <c r="RJE138" s="409"/>
      <c r="RJF138" s="409"/>
      <c r="RJG138" s="409"/>
      <c r="RJH138" s="409"/>
      <c r="RJI138" s="409"/>
      <c r="RJJ138" s="409"/>
      <c r="RJK138" s="409"/>
      <c r="RJL138" s="409"/>
      <c r="RJM138" s="409"/>
      <c r="RJN138" s="409"/>
      <c r="RJO138" s="409"/>
      <c r="RJP138" s="409"/>
      <c r="RJQ138" s="409"/>
      <c r="RJR138" s="409"/>
      <c r="RJS138" s="409"/>
      <c r="RJT138" s="409"/>
      <c r="RJU138" s="409"/>
      <c r="RJV138" s="409"/>
      <c r="RJW138" s="409"/>
      <c r="RJX138" s="409"/>
      <c r="RJY138" s="409"/>
      <c r="RJZ138" s="409"/>
      <c r="RKA138" s="409"/>
      <c r="RKB138" s="409"/>
      <c r="RKC138" s="409"/>
      <c r="RKD138" s="409"/>
      <c r="RKE138" s="409"/>
      <c r="RKF138" s="409"/>
      <c r="RKG138" s="409"/>
      <c r="RKH138" s="409"/>
      <c r="RKI138" s="409"/>
      <c r="RKJ138" s="409"/>
      <c r="RKK138" s="409"/>
      <c r="RKL138" s="409"/>
      <c r="RKM138" s="409"/>
      <c r="RKN138" s="409"/>
      <c r="RKO138" s="409"/>
      <c r="RKP138" s="409"/>
      <c r="RKQ138" s="409"/>
      <c r="RKR138" s="409"/>
      <c r="RKS138" s="409"/>
      <c r="RKT138" s="409"/>
      <c r="RKU138" s="409"/>
      <c r="RKV138" s="409"/>
      <c r="RKW138" s="409"/>
      <c r="RKX138" s="409"/>
      <c r="RKY138" s="409"/>
      <c r="RKZ138" s="409"/>
      <c r="RLA138" s="409"/>
      <c r="RLB138" s="409"/>
      <c r="RLC138" s="409"/>
      <c r="RLD138" s="409"/>
      <c r="RLE138" s="409"/>
      <c r="RLF138" s="409"/>
      <c r="RLG138" s="409"/>
      <c r="RLH138" s="409"/>
      <c r="RLI138" s="409"/>
      <c r="RLJ138" s="409"/>
      <c r="RLK138" s="409"/>
      <c r="RLL138" s="409"/>
      <c r="RLM138" s="409"/>
      <c r="RLN138" s="409"/>
      <c r="RLO138" s="409"/>
      <c r="RLP138" s="409"/>
      <c r="RLQ138" s="409"/>
      <c r="RLR138" s="409"/>
      <c r="RLS138" s="409"/>
      <c r="RLT138" s="409"/>
      <c r="RLU138" s="409"/>
      <c r="RLV138" s="409"/>
      <c r="RLW138" s="409"/>
      <c r="RLX138" s="409"/>
      <c r="RLY138" s="409"/>
      <c r="RLZ138" s="409"/>
      <c r="RMA138" s="409"/>
      <c r="RMB138" s="409"/>
      <c r="RMC138" s="409"/>
      <c r="RMD138" s="409"/>
      <c r="RME138" s="409"/>
      <c r="RMF138" s="409"/>
      <c r="RMG138" s="409"/>
      <c r="RMH138" s="409"/>
      <c r="RMI138" s="409"/>
      <c r="RMJ138" s="409"/>
      <c r="RMK138" s="409"/>
      <c r="RML138" s="409"/>
      <c r="RMM138" s="409"/>
      <c r="RMN138" s="409"/>
      <c r="RMO138" s="409"/>
      <c r="RMP138" s="409"/>
      <c r="RMQ138" s="409"/>
      <c r="RMR138" s="409"/>
      <c r="RMS138" s="409"/>
      <c r="RMT138" s="409"/>
      <c r="RMU138" s="409"/>
      <c r="RMV138" s="409"/>
      <c r="RMW138" s="409"/>
      <c r="RMX138" s="409"/>
      <c r="RMY138" s="409"/>
      <c r="RMZ138" s="409"/>
      <c r="RNA138" s="409"/>
      <c r="RNB138" s="409"/>
      <c r="RNC138" s="409"/>
      <c r="RND138" s="409"/>
      <c r="RNE138" s="409"/>
      <c r="RNF138" s="409"/>
      <c r="RNG138" s="409"/>
      <c r="RNH138" s="409"/>
      <c r="RNI138" s="409"/>
      <c r="RNJ138" s="409"/>
      <c r="RNK138" s="409"/>
      <c r="RNL138" s="409"/>
      <c r="RNM138" s="409"/>
      <c r="RNN138" s="409"/>
      <c r="RNO138" s="409"/>
      <c r="RNP138" s="409"/>
      <c r="RNQ138" s="409"/>
      <c r="RNR138" s="409"/>
      <c r="RNS138" s="409"/>
      <c r="RNT138" s="409"/>
      <c r="RNU138" s="409"/>
      <c r="RNV138" s="409"/>
      <c r="RNW138" s="409"/>
      <c r="RNX138" s="409"/>
      <c r="RNY138" s="409"/>
      <c r="RNZ138" s="409"/>
      <c r="ROA138" s="409"/>
      <c r="ROB138" s="409"/>
      <c r="ROC138" s="409"/>
      <c r="ROD138" s="409"/>
      <c r="ROE138" s="409"/>
      <c r="ROF138" s="409"/>
      <c r="ROG138" s="409"/>
      <c r="ROH138" s="409"/>
      <c r="ROI138" s="409"/>
      <c r="ROJ138" s="409"/>
      <c r="ROK138" s="409"/>
      <c r="ROL138" s="409"/>
      <c r="ROM138" s="409"/>
      <c r="RON138" s="409"/>
      <c r="ROO138" s="409"/>
      <c r="ROP138" s="409"/>
      <c r="ROQ138" s="409"/>
      <c r="ROR138" s="409"/>
      <c r="ROS138" s="409"/>
      <c r="ROT138" s="409"/>
      <c r="ROU138" s="409"/>
      <c r="ROV138" s="409"/>
      <c r="ROW138" s="409"/>
      <c r="ROX138" s="409"/>
      <c r="ROY138" s="409"/>
      <c r="ROZ138" s="409"/>
      <c r="RPA138" s="409"/>
      <c r="RPB138" s="409"/>
      <c r="RPC138" s="409"/>
      <c r="RPD138" s="409"/>
      <c r="RPE138" s="409"/>
      <c r="RPF138" s="409"/>
      <c r="RPG138" s="409"/>
      <c r="RPH138" s="409"/>
      <c r="RPI138" s="409"/>
      <c r="RPJ138" s="409"/>
      <c r="RPK138" s="409"/>
      <c r="RPL138" s="409"/>
      <c r="RPM138" s="409"/>
      <c r="RPN138" s="409"/>
      <c r="RPO138" s="409"/>
      <c r="RPP138" s="409"/>
      <c r="RPQ138" s="409"/>
      <c r="RPR138" s="409"/>
      <c r="RPS138" s="409"/>
      <c r="RPT138" s="409"/>
      <c r="RPU138" s="409"/>
      <c r="RPV138" s="409"/>
      <c r="RPW138" s="409"/>
      <c r="RPX138" s="409"/>
      <c r="RPY138" s="409"/>
      <c r="RPZ138" s="409"/>
      <c r="RQA138" s="409"/>
      <c r="RQB138" s="409"/>
      <c r="RQC138" s="409"/>
      <c r="RQD138" s="409"/>
      <c r="RQE138" s="409"/>
      <c r="RQF138" s="409"/>
      <c r="RQG138" s="409"/>
      <c r="RQH138" s="409"/>
      <c r="RQI138" s="409"/>
      <c r="RQJ138" s="409"/>
      <c r="RQK138" s="409"/>
      <c r="RQL138" s="409"/>
      <c r="RQM138" s="409"/>
      <c r="RQN138" s="409"/>
      <c r="RQO138" s="409"/>
      <c r="RQP138" s="409"/>
      <c r="RQQ138" s="409"/>
      <c r="RQR138" s="409"/>
      <c r="RQS138" s="409"/>
      <c r="RQT138" s="409"/>
      <c r="RQU138" s="409"/>
      <c r="RQV138" s="409"/>
      <c r="RQW138" s="409"/>
      <c r="RQX138" s="409"/>
      <c r="RQY138" s="409"/>
      <c r="RQZ138" s="409"/>
      <c r="RRA138" s="409"/>
      <c r="RRB138" s="409"/>
      <c r="RRC138" s="409"/>
      <c r="RRD138" s="409"/>
      <c r="RRE138" s="409"/>
      <c r="RRF138" s="409"/>
      <c r="RRG138" s="409"/>
      <c r="RRH138" s="409"/>
      <c r="RRI138" s="409"/>
      <c r="RRJ138" s="409"/>
      <c r="RRK138" s="409"/>
      <c r="RRL138" s="409"/>
      <c r="RRM138" s="409"/>
      <c r="RRN138" s="409"/>
      <c r="RRO138" s="409"/>
      <c r="RRP138" s="409"/>
      <c r="RRQ138" s="409"/>
      <c r="RRR138" s="409"/>
      <c r="RRS138" s="409"/>
      <c r="RRT138" s="409"/>
      <c r="RRU138" s="409"/>
      <c r="RRV138" s="409"/>
      <c r="RRW138" s="409"/>
      <c r="RRX138" s="409"/>
      <c r="RRY138" s="409"/>
      <c r="RRZ138" s="409"/>
      <c r="RSA138" s="409"/>
      <c r="RSB138" s="409"/>
      <c r="RSC138" s="409"/>
      <c r="RSD138" s="409"/>
      <c r="RSE138" s="409"/>
      <c r="RSF138" s="409"/>
      <c r="RSG138" s="409"/>
      <c r="RSH138" s="409"/>
      <c r="RSI138" s="409"/>
      <c r="RSJ138" s="409"/>
      <c r="RSK138" s="409"/>
      <c r="RSL138" s="409"/>
      <c r="RSM138" s="409"/>
      <c r="RSN138" s="409"/>
      <c r="RSO138" s="409"/>
      <c r="RSP138" s="409"/>
      <c r="RSQ138" s="409"/>
      <c r="RSR138" s="409"/>
      <c r="RSS138" s="409"/>
      <c r="RST138" s="409"/>
      <c r="RSU138" s="409"/>
      <c r="RSV138" s="409"/>
      <c r="RSW138" s="409"/>
      <c r="RSX138" s="409"/>
      <c r="RSY138" s="409"/>
      <c r="RSZ138" s="409"/>
      <c r="RTA138" s="409"/>
      <c r="RTB138" s="409"/>
      <c r="RTC138" s="409"/>
      <c r="RTD138" s="409"/>
      <c r="RTE138" s="409"/>
      <c r="RTF138" s="409"/>
      <c r="RTG138" s="409"/>
      <c r="RTH138" s="409"/>
      <c r="RTI138" s="409"/>
      <c r="RTJ138" s="409"/>
      <c r="RTK138" s="409"/>
      <c r="RTL138" s="409"/>
      <c r="RTM138" s="409"/>
      <c r="RTN138" s="409"/>
      <c r="RTO138" s="409"/>
      <c r="RTP138" s="409"/>
      <c r="RTQ138" s="409"/>
      <c r="RTR138" s="409"/>
      <c r="RTS138" s="409"/>
      <c r="RTT138" s="409"/>
      <c r="RTU138" s="409"/>
      <c r="RTV138" s="409"/>
      <c r="RTW138" s="409"/>
      <c r="RTX138" s="409"/>
      <c r="RTY138" s="409"/>
      <c r="RTZ138" s="409"/>
      <c r="RUA138" s="409"/>
      <c r="RUB138" s="409"/>
      <c r="RUC138" s="409"/>
      <c r="RUD138" s="409"/>
      <c r="RUE138" s="409"/>
      <c r="RUF138" s="409"/>
      <c r="RUG138" s="409"/>
      <c r="RUH138" s="409"/>
      <c r="RUI138" s="409"/>
      <c r="RUJ138" s="409"/>
      <c r="RUK138" s="409"/>
      <c r="RUL138" s="409"/>
      <c r="RUM138" s="409"/>
      <c r="RUN138" s="409"/>
      <c r="RUO138" s="409"/>
      <c r="RUP138" s="409"/>
      <c r="RUQ138" s="409"/>
      <c r="RUR138" s="409"/>
      <c r="RUS138" s="409"/>
      <c r="RUT138" s="409"/>
      <c r="RUU138" s="409"/>
      <c r="RUV138" s="409"/>
      <c r="RUW138" s="409"/>
      <c r="RUX138" s="409"/>
      <c r="RUY138" s="409"/>
      <c r="RUZ138" s="409"/>
      <c r="RVA138" s="409"/>
      <c r="RVB138" s="409"/>
      <c r="RVC138" s="409"/>
      <c r="RVD138" s="409"/>
      <c r="RVE138" s="409"/>
      <c r="RVF138" s="409"/>
      <c r="RVG138" s="409"/>
      <c r="RVH138" s="409"/>
      <c r="RVI138" s="409"/>
      <c r="RVJ138" s="409"/>
      <c r="RVK138" s="409"/>
      <c r="RVL138" s="409"/>
      <c r="RVM138" s="409"/>
      <c r="RVN138" s="409"/>
      <c r="RVO138" s="409"/>
      <c r="RVP138" s="409"/>
      <c r="RVQ138" s="409"/>
      <c r="RVR138" s="409"/>
      <c r="RVS138" s="409"/>
      <c r="RVT138" s="409"/>
      <c r="RVU138" s="409"/>
      <c r="RVV138" s="409"/>
      <c r="RVW138" s="409"/>
      <c r="RVX138" s="409"/>
      <c r="RVY138" s="409"/>
      <c r="RVZ138" s="409"/>
      <c r="RWA138" s="409"/>
      <c r="RWB138" s="409"/>
      <c r="RWC138" s="409"/>
      <c r="RWD138" s="409"/>
      <c r="RWE138" s="409"/>
      <c r="RWF138" s="409"/>
      <c r="RWG138" s="409"/>
      <c r="RWH138" s="409"/>
      <c r="RWI138" s="409"/>
      <c r="RWJ138" s="409"/>
      <c r="RWK138" s="409"/>
      <c r="RWL138" s="409"/>
      <c r="RWM138" s="409"/>
      <c r="RWN138" s="409"/>
      <c r="RWO138" s="409"/>
      <c r="RWP138" s="409"/>
      <c r="RWQ138" s="409"/>
      <c r="RWR138" s="409"/>
      <c r="RWS138" s="409"/>
      <c r="RWT138" s="409"/>
      <c r="RWU138" s="409"/>
      <c r="RWV138" s="409"/>
      <c r="RWW138" s="409"/>
      <c r="RWX138" s="409"/>
      <c r="RWY138" s="409"/>
      <c r="RWZ138" s="409"/>
      <c r="RXA138" s="409"/>
      <c r="RXB138" s="409"/>
      <c r="RXC138" s="409"/>
      <c r="RXD138" s="409"/>
      <c r="RXE138" s="409"/>
      <c r="RXF138" s="409"/>
      <c r="RXG138" s="409"/>
      <c r="RXH138" s="409"/>
      <c r="RXI138" s="409"/>
      <c r="RXJ138" s="409"/>
      <c r="RXK138" s="409"/>
      <c r="RXL138" s="409"/>
      <c r="RXM138" s="409"/>
      <c r="RXN138" s="409"/>
      <c r="RXO138" s="409"/>
      <c r="RXP138" s="409"/>
      <c r="RXQ138" s="409"/>
      <c r="RXR138" s="409"/>
      <c r="RXS138" s="409"/>
      <c r="RXT138" s="409"/>
      <c r="RXU138" s="409"/>
      <c r="RXV138" s="409"/>
      <c r="RXW138" s="409"/>
      <c r="RXX138" s="409"/>
      <c r="RXY138" s="409"/>
      <c r="RXZ138" s="409"/>
      <c r="RYA138" s="409"/>
      <c r="RYB138" s="409"/>
      <c r="RYC138" s="409"/>
      <c r="RYD138" s="409"/>
      <c r="RYE138" s="409"/>
      <c r="RYF138" s="409"/>
      <c r="RYG138" s="409"/>
      <c r="RYH138" s="409"/>
      <c r="RYI138" s="409"/>
      <c r="RYJ138" s="409"/>
      <c r="RYK138" s="409"/>
      <c r="RYL138" s="409"/>
      <c r="RYM138" s="409"/>
      <c r="RYN138" s="409"/>
      <c r="RYO138" s="409"/>
      <c r="RYP138" s="409"/>
      <c r="RYQ138" s="409"/>
      <c r="RYR138" s="409"/>
      <c r="RYS138" s="409"/>
      <c r="RYT138" s="409"/>
      <c r="RYU138" s="409"/>
      <c r="RYV138" s="409"/>
      <c r="RYW138" s="409"/>
      <c r="RYX138" s="409"/>
      <c r="RYY138" s="409"/>
      <c r="RYZ138" s="409"/>
      <c r="RZA138" s="409"/>
      <c r="RZB138" s="409"/>
      <c r="RZC138" s="409"/>
      <c r="RZD138" s="409"/>
      <c r="RZE138" s="409"/>
      <c r="RZF138" s="409"/>
      <c r="RZG138" s="409"/>
      <c r="RZH138" s="409"/>
      <c r="RZI138" s="409"/>
      <c r="RZJ138" s="409"/>
      <c r="RZK138" s="409"/>
      <c r="RZL138" s="409"/>
      <c r="RZM138" s="409"/>
      <c r="RZN138" s="409"/>
      <c r="RZO138" s="409"/>
      <c r="RZP138" s="409"/>
      <c r="RZQ138" s="409"/>
      <c r="RZR138" s="409"/>
      <c r="RZS138" s="409"/>
      <c r="RZT138" s="409"/>
      <c r="RZU138" s="409"/>
      <c r="RZV138" s="409"/>
      <c r="RZW138" s="409"/>
      <c r="RZX138" s="409"/>
      <c r="RZY138" s="409"/>
      <c r="RZZ138" s="409"/>
      <c r="SAA138" s="409"/>
      <c r="SAB138" s="409"/>
      <c r="SAC138" s="409"/>
      <c r="SAD138" s="409"/>
      <c r="SAE138" s="409"/>
      <c r="SAF138" s="409"/>
      <c r="SAG138" s="409"/>
      <c r="SAH138" s="409"/>
      <c r="SAI138" s="409"/>
      <c r="SAJ138" s="409"/>
      <c r="SAK138" s="409"/>
      <c r="SAL138" s="409"/>
      <c r="SAM138" s="409"/>
      <c r="SAN138" s="409"/>
      <c r="SAO138" s="409"/>
      <c r="SAP138" s="409"/>
      <c r="SAQ138" s="409"/>
      <c r="SAR138" s="409"/>
      <c r="SAS138" s="409"/>
      <c r="SAT138" s="409"/>
      <c r="SAU138" s="409"/>
      <c r="SAV138" s="409"/>
      <c r="SAW138" s="409"/>
      <c r="SAX138" s="409"/>
      <c r="SAY138" s="409"/>
      <c r="SAZ138" s="409"/>
      <c r="SBA138" s="409"/>
      <c r="SBB138" s="409"/>
      <c r="SBC138" s="409"/>
      <c r="SBD138" s="409"/>
      <c r="SBE138" s="409"/>
      <c r="SBF138" s="409"/>
      <c r="SBG138" s="409"/>
      <c r="SBH138" s="409"/>
      <c r="SBI138" s="409"/>
      <c r="SBJ138" s="409"/>
      <c r="SBK138" s="409"/>
      <c r="SBL138" s="409"/>
      <c r="SBM138" s="409"/>
      <c r="SBN138" s="409"/>
      <c r="SBO138" s="409"/>
      <c r="SBP138" s="409"/>
      <c r="SBQ138" s="409"/>
      <c r="SBR138" s="409"/>
      <c r="SBS138" s="409"/>
      <c r="SBT138" s="409"/>
      <c r="SBU138" s="409"/>
      <c r="SBV138" s="409"/>
      <c r="SBW138" s="409"/>
      <c r="SBX138" s="409"/>
      <c r="SBY138" s="409"/>
      <c r="SBZ138" s="409"/>
      <c r="SCA138" s="409"/>
      <c r="SCB138" s="409"/>
      <c r="SCC138" s="409"/>
      <c r="SCD138" s="409"/>
      <c r="SCE138" s="409"/>
      <c r="SCF138" s="409"/>
      <c r="SCG138" s="409"/>
      <c r="SCH138" s="409"/>
      <c r="SCI138" s="409"/>
      <c r="SCJ138" s="409"/>
      <c r="SCK138" s="409"/>
      <c r="SCL138" s="409"/>
      <c r="SCM138" s="409"/>
      <c r="SCN138" s="409"/>
      <c r="SCO138" s="409"/>
      <c r="SCP138" s="409"/>
      <c r="SCQ138" s="409"/>
      <c r="SCR138" s="409"/>
      <c r="SCS138" s="409"/>
      <c r="SCT138" s="409"/>
      <c r="SCU138" s="409"/>
      <c r="SCV138" s="409"/>
      <c r="SCW138" s="409"/>
      <c r="SCX138" s="409"/>
      <c r="SCY138" s="409"/>
      <c r="SCZ138" s="409"/>
      <c r="SDA138" s="409"/>
      <c r="SDB138" s="409"/>
      <c r="SDC138" s="409"/>
      <c r="SDD138" s="409"/>
      <c r="SDE138" s="409"/>
      <c r="SDF138" s="409"/>
      <c r="SDG138" s="409"/>
      <c r="SDH138" s="409"/>
      <c r="SDI138" s="409"/>
      <c r="SDJ138" s="409"/>
      <c r="SDK138" s="409"/>
      <c r="SDL138" s="409"/>
      <c r="SDM138" s="409"/>
      <c r="SDN138" s="409"/>
      <c r="SDO138" s="409"/>
      <c r="SDP138" s="409"/>
      <c r="SDQ138" s="409"/>
      <c r="SDR138" s="409"/>
      <c r="SDS138" s="409"/>
      <c r="SDT138" s="409"/>
      <c r="SDU138" s="409"/>
      <c r="SDV138" s="409"/>
      <c r="SDW138" s="409"/>
      <c r="SDX138" s="409"/>
      <c r="SDY138" s="409"/>
      <c r="SDZ138" s="409"/>
      <c r="SEA138" s="409"/>
      <c r="SEB138" s="409"/>
      <c r="SEC138" s="409"/>
      <c r="SED138" s="409"/>
      <c r="SEE138" s="409"/>
      <c r="SEF138" s="409"/>
      <c r="SEG138" s="409"/>
      <c r="SEH138" s="409"/>
      <c r="SEI138" s="409"/>
      <c r="SEJ138" s="409"/>
      <c r="SEK138" s="409"/>
      <c r="SEL138" s="409"/>
      <c r="SEM138" s="409"/>
      <c r="SEN138" s="409"/>
      <c r="SEO138" s="409"/>
      <c r="SEP138" s="409"/>
      <c r="SEQ138" s="409"/>
      <c r="SER138" s="409"/>
      <c r="SES138" s="409"/>
      <c r="SET138" s="409"/>
      <c r="SEU138" s="409"/>
      <c r="SEV138" s="409"/>
      <c r="SEW138" s="409"/>
      <c r="SEX138" s="409"/>
      <c r="SEY138" s="409"/>
      <c r="SEZ138" s="409"/>
      <c r="SFA138" s="409"/>
      <c r="SFB138" s="409"/>
      <c r="SFC138" s="409"/>
      <c r="SFD138" s="409"/>
      <c r="SFE138" s="409"/>
      <c r="SFF138" s="409"/>
      <c r="SFG138" s="409"/>
      <c r="SFH138" s="409"/>
      <c r="SFI138" s="409"/>
      <c r="SFJ138" s="409"/>
      <c r="SFK138" s="409"/>
      <c r="SFL138" s="409"/>
      <c r="SFM138" s="409"/>
      <c r="SFN138" s="409"/>
      <c r="SFO138" s="409"/>
      <c r="SFP138" s="409"/>
      <c r="SFQ138" s="409"/>
      <c r="SFR138" s="409"/>
      <c r="SFS138" s="409"/>
      <c r="SFT138" s="409"/>
      <c r="SFU138" s="409"/>
      <c r="SFV138" s="409"/>
      <c r="SFW138" s="409"/>
      <c r="SFX138" s="409"/>
      <c r="SFY138" s="409"/>
      <c r="SFZ138" s="409"/>
      <c r="SGA138" s="409"/>
      <c r="SGB138" s="409"/>
      <c r="SGC138" s="409"/>
      <c r="SGD138" s="409"/>
      <c r="SGE138" s="409"/>
      <c r="SGF138" s="409"/>
      <c r="SGG138" s="409"/>
      <c r="SGH138" s="409"/>
      <c r="SGI138" s="409"/>
      <c r="SGJ138" s="409"/>
      <c r="SGK138" s="409"/>
      <c r="SGL138" s="409"/>
      <c r="SGM138" s="409"/>
      <c r="SGN138" s="409"/>
      <c r="SGO138" s="409"/>
      <c r="SGP138" s="409"/>
      <c r="SGQ138" s="409"/>
      <c r="SGR138" s="409"/>
      <c r="SGS138" s="409"/>
      <c r="SGT138" s="409"/>
      <c r="SGU138" s="409"/>
      <c r="SGV138" s="409"/>
      <c r="SGW138" s="409"/>
      <c r="SGX138" s="409"/>
      <c r="SGY138" s="409"/>
      <c r="SGZ138" s="409"/>
      <c r="SHA138" s="409"/>
      <c r="SHB138" s="409"/>
      <c r="SHC138" s="409"/>
      <c r="SHD138" s="409"/>
      <c r="SHE138" s="409"/>
      <c r="SHF138" s="409"/>
      <c r="SHG138" s="409"/>
      <c r="SHH138" s="409"/>
      <c r="SHI138" s="409"/>
      <c r="SHJ138" s="409"/>
      <c r="SHK138" s="409"/>
      <c r="SHL138" s="409"/>
      <c r="SHM138" s="409"/>
      <c r="SHN138" s="409"/>
      <c r="SHO138" s="409"/>
      <c r="SHP138" s="409"/>
      <c r="SHQ138" s="409"/>
      <c r="SHR138" s="409"/>
      <c r="SHS138" s="409"/>
      <c r="SHT138" s="409"/>
      <c r="SHU138" s="409"/>
      <c r="SHV138" s="409"/>
      <c r="SHW138" s="409"/>
      <c r="SHX138" s="409"/>
      <c r="SHY138" s="409"/>
      <c r="SHZ138" s="409"/>
      <c r="SIA138" s="409"/>
      <c r="SIB138" s="409"/>
      <c r="SIC138" s="409"/>
      <c r="SID138" s="409"/>
      <c r="SIE138" s="409"/>
      <c r="SIF138" s="409"/>
      <c r="SIG138" s="409"/>
      <c r="SIH138" s="409"/>
      <c r="SII138" s="409"/>
      <c r="SIJ138" s="409"/>
      <c r="SIK138" s="409"/>
      <c r="SIL138" s="409"/>
      <c r="SIM138" s="409"/>
      <c r="SIN138" s="409"/>
      <c r="SIO138" s="409"/>
      <c r="SIP138" s="409"/>
      <c r="SIQ138" s="409"/>
      <c r="SIR138" s="409"/>
      <c r="SIS138" s="409"/>
      <c r="SIT138" s="409"/>
      <c r="SIU138" s="409"/>
      <c r="SIV138" s="409"/>
      <c r="SIW138" s="409"/>
      <c r="SIX138" s="409"/>
      <c r="SIY138" s="409"/>
      <c r="SIZ138" s="409"/>
      <c r="SJA138" s="409"/>
      <c r="SJB138" s="409"/>
      <c r="SJC138" s="409"/>
      <c r="SJD138" s="409"/>
      <c r="SJE138" s="409"/>
      <c r="SJF138" s="409"/>
      <c r="SJG138" s="409"/>
      <c r="SJH138" s="409"/>
      <c r="SJI138" s="409"/>
      <c r="SJJ138" s="409"/>
      <c r="SJK138" s="409"/>
      <c r="SJL138" s="409"/>
      <c r="SJM138" s="409"/>
      <c r="SJN138" s="409"/>
      <c r="SJO138" s="409"/>
      <c r="SJP138" s="409"/>
      <c r="SJQ138" s="409"/>
      <c r="SJR138" s="409"/>
      <c r="SJS138" s="409"/>
      <c r="SJT138" s="409"/>
      <c r="SJU138" s="409"/>
      <c r="SJV138" s="409"/>
      <c r="SJW138" s="409"/>
      <c r="SJX138" s="409"/>
      <c r="SJY138" s="409"/>
      <c r="SJZ138" s="409"/>
      <c r="SKA138" s="409"/>
      <c r="SKB138" s="409"/>
      <c r="SKC138" s="409"/>
      <c r="SKD138" s="409"/>
      <c r="SKE138" s="409"/>
      <c r="SKF138" s="409"/>
      <c r="SKG138" s="409"/>
      <c r="SKH138" s="409"/>
      <c r="SKI138" s="409"/>
      <c r="SKJ138" s="409"/>
      <c r="SKK138" s="409"/>
      <c r="SKL138" s="409"/>
      <c r="SKM138" s="409"/>
      <c r="SKN138" s="409"/>
      <c r="SKO138" s="409"/>
      <c r="SKP138" s="409"/>
      <c r="SKQ138" s="409"/>
      <c r="SKR138" s="409"/>
      <c r="SKS138" s="409"/>
      <c r="SKT138" s="409"/>
      <c r="SKU138" s="409"/>
      <c r="SKV138" s="409"/>
      <c r="SKW138" s="409"/>
      <c r="SKX138" s="409"/>
      <c r="SKY138" s="409"/>
      <c r="SKZ138" s="409"/>
      <c r="SLA138" s="409"/>
      <c r="SLB138" s="409"/>
      <c r="SLC138" s="409"/>
      <c r="SLD138" s="409"/>
      <c r="SLE138" s="409"/>
      <c r="SLF138" s="409"/>
      <c r="SLG138" s="409"/>
      <c r="SLH138" s="409"/>
      <c r="SLI138" s="409"/>
      <c r="SLJ138" s="409"/>
      <c r="SLK138" s="409"/>
      <c r="SLL138" s="409"/>
      <c r="SLM138" s="409"/>
      <c r="SLN138" s="409"/>
      <c r="SLO138" s="409"/>
      <c r="SLP138" s="409"/>
      <c r="SLQ138" s="409"/>
      <c r="SLR138" s="409"/>
      <c r="SLS138" s="409"/>
      <c r="SLT138" s="409"/>
      <c r="SLU138" s="409"/>
      <c r="SLV138" s="409"/>
      <c r="SLW138" s="409"/>
      <c r="SLX138" s="409"/>
      <c r="SLY138" s="409"/>
      <c r="SLZ138" s="409"/>
      <c r="SMA138" s="409"/>
      <c r="SMB138" s="409"/>
      <c r="SMC138" s="409"/>
      <c r="SMD138" s="409"/>
      <c r="SME138" s="409"/>
      <c r="SMF138" s="409"/>
      <c r="SMG138" s="409"/>
      <c r="SMH138" s="409"/>
      <c r="SMI138" s="409"/>
      <c r="SMJ138" s="409"/>
      <c r="SMK138" s="409"/>
      <c r="SML138" s="409"/>
      <c r="SMM138" s="409"/>
      <c r="SMN138" s="409"/>
      <c r="SMO138" s="409"/>
      <c r="SMP138" s="409"/>
      <c r="SMQ138" s="409"/>
      <c r="SMR138" s="409"/>
      <c r="SMS138" s="409"/>
      <c r="SMT138" s="409"/>
      <c r="SMU138" s="409"/>
      <c r="SMV138" s="409"/>
      <c r="SMW138" s="409"/>
      <c r="SMX138" s="409"/>
      <c r="SMY138" s="409"/>
      <c r="SMZ138" s="409"/>
      <c r="SNA138" s="409"/>
      <c r="SNB138" s="409"/>
      <c r="SNC138" s="409"/>
      <c r="SND138" s="409"/>
      <c r="SNE138" s="409"/>
      <c r="SNF138" s="409"/>
      <c r="SNG138" s="409"/>
      <c r="SNH138" s="409"/>
      <c r="SNI138" s="409"/>
      <c r="SNJ138" s="409"/>
      <c r="SNK138" s="409"/>
      <c r="SNL138" s="409"/>
      <c r="SNM138" s="409"/>
      <c r="SNN138" s="409"/>
      <c r="SNO138" s="409"/>
      <c r="SNP138" s="409"/>
      <c r="SNQ138" s="409"/>
      <c r="SNR138" s="409"/>
      <c r="SNS138" s="409"/>
      <c r="SNT138" s="409"/>
      <c r="SNU138" s="409"/>
      <c r="SNV138" s="409"/>
      <c r="SNW138" s="409"/>
      <c r="SNX138" s="409"/>
      <c r="SNY138" s="409"/>
      <c r="SNZ138" s="409"/>
      <c r="SOA138" s="409"/>
      <c r="SOB138" s="409"/>
      <c r="SOC138" s="409"/>
      <c r="SOD138" s="409"/>
      <c r="SOE138" s="409"/>
      <c r="SOF138" s="409"/>
      <c r="SOG138" s="409"/>
      <c r="SOH138" s="409"/>
      <c r="SOI138" s="409"/>
      <c r="SOJ138" s="409"/>
      <c r="SOK138" s="409"/>
      <c r="SOL138" s="409"/>
      <c r="SOM138" s="409"/>
      <c r="SON138" s="409"/>
      <c r="SOO138" s="409"/>
      <c r="SOP138" s="409"/>
      <c r="SOQ138" s="409"/>
      <c r="SOR138" s="409"/>
      <c r="SOS138" s="409"/>
      <c r="SOT138" s="409"/>
      <c r="SOU138" s="409"/>
      <c r="SOV138" s="409"/>
      <c r="SOW138" s="409"/>
      <c r="SOX138" s="409"/>
      <c r="SOY138" s="409"/>
      <c r="SOZ138" s="409"/>
      <c r="SPA138" s="409"/>
      <c r="SPB138" s="409"/>
      <c r="SPC138" s="409"/>
      <c r="SPD138" s="409"/>
      <c r="SPE138" s="409"/>
      <c r="SPF138" s="409"/>
      <c r="SPG138" s="409"/>
      <c r="SPH138" s="409"/>
      <c r="SPI138" s="409"/>
      <c r="SPJ138" s="409"/>
      <c r="SPK138" s="409"/>
      <c r="SPL138" s="409"/>
      <c r="SPM138" s="409"/>
      <c r="SPN138" s="409"/>
      <c r="SPO138" s="409"/>
      <c r="SPP138" s="409"/>
      <c r="SPQ138" s="409"/>
      <c r="SPR138" s="409"/>
      <c r="SPS138" s="409"/>
      <c r="SPT138" s="409"/>
      <c r="SPU138" s="409"/>
      <c r="SPV138" s="409"/>
      <c r="SPW138" s="409"/>
      <c r="SPX138" s="409"/>
      <c r="SPY138" s="409"/>
      <c r="SPZ138" s="409"/>
      <c r="SQA138" s="409"/>
      <c r="SQB138" s="409"/>
      <c r="SQC138" s="409"/>
      <c r="SQD138" s="409"/>
      <c r="SQE138" s="409"/>
      <c r="SQF138" s="409"/>
      <c r="SQG138" s="409"/>
      <c r="SQH138" s="409"/>
      <c r="SQI138" s="409"/>
      <c r="SQJ138" s="409"/>
      <c r="SQK138" s="409"/>
      <c r="SQL138" s="409"/>
      <c r="SQM138" s="409"/>
      <c r="SQN138" s="409"/>
      <c r="SQO138" s="409"/>
      <c r="SQP138" s="409"/>
      <c r="SQQ138" s="409"/>
      <c r="SQR138" s="409"/>
      <c r="SQS138" s="409"/>
      <c r="SQT138" s="409"/>
      <c r="SQU138" s="409"/>
      <c r="SQV138" s="409"/>
      <c r="SQW138" s="409"/>
      <c r="SQX138" s="409"/>
      <c r="SQY138" s="409"/>
      <c r="SQZ138" s="409"/>
      <c r="SRA138" s="409"/>
      <c r="SRB138" s="409"/>
      <c r="SRC138" s="409"/>
      <c r="SRD138" s="409"/>
      <c r="SRE138" s="409"/>
      <c r="SRF138" s="409"/>
      <c r="SRG138" s="409"/>
      <c r="SRH138" s="409"/>
      <c r="SRI138" s="409"/>
      <c r="SRJ138" s="409"/>
      <c r="SRK138" s="409"/>
      <c r="SRL138" s="409"/>
      <c r="SRM138" s="409"/>
      <c r="SRN138" s="409"/>
      <c r="SRO138" s="409"/>
      <c r="SRP138" s="409"/>
      <c r="SRQ138" s="409"/>
      <c r="SRR138" s="409"/>
      <c r="SRS138" s="409"/>
      <c r="SRT138" s="409"/>
      <c r="SRU138" s="409"/>
      <c r="SRV138" s="409"/>
      <c r="SRW138" s="409"/>
      <c r="SRX138" s="409"/>
      <c r="SRY138" s="409"/>
      <c r="SRZ138" s="409"/>
      <c r="SSA138" s="409"/>
      <c r="SSB138" s="409"/>
      <c r="SSC138" s="409"/>
      <c r="SSD138" s="409"/>
      <c r="SSE138" s="409"/>
      <c r="SSF138" s="409"/>
      <c r="SSG138" s="409"/>
      <c r="SSH138" s="409"/>
      <c r="SSI138" s="409"/>
      <c r="SSJ138" s="409"/>
      <c r="SSK138" s="409"/>
      <c r="SSL138" s="409"/>
      <c r="SSM138" s="409"/>
      <c r="SSN138" s="409"/>
      <c r="SSO138" s="409"/>
      <c r="SSP138" s="409"/>
      <c r="SSQ138" s="409"/>
      <c r="SSR138" s="409"/>
      <c r="SSS138" s="409"/>
      <c r="SST138" s="409"/>
      <c r="SSU138" s="409"/>
      <c r="SSV138" s="409"/>
      <c r="SSW138" s="409"/>
      <c r="SSX138" s="409"/>
      <c r="SSY138" s="409"/>
      <c r="SSZ138" s="409"/>
      <c r="STA138" s="409"/>
      <c r="STB138" s="409"/>
      <c r="STC138" s="409"/>
      <c r="STD138" s="409"/>
      <c r="STE138" s="409"/>
      <c r="STF138" s="409"/>
      <c r="STG138" s="409"/>
      <c r="STH138" s="409"/>
      <c r="STI138" s="409"/>
      <c r="STJ138" s="409"/>
      <c r="STK138" s="409"/>
      <c r="STL138" s="409"/>
      <c r="STM138" s="409"/>
      <c r="STN138" s="409"/>
      <c r="STO138" s="409"/>
      <c r="STP138" s="409"/>
      <c r="STQ138" s="409"/>
      <c r="STR138" s="409"/>
      <c r="STS138" s="409"/>
      <c r="STT138" s="409"/>
      <c r="STU138" s="409"/>
      <c r="STV138" s="409"/>
      <c r="STW138" s="409"/>
      <c r="STX138" s="409"/>
      <c r="STY138" s="409"/>
      <c r="STZ138" s="409"/>
      <c r="SUA138" s="409"/>
      <c r="SUB138" s="409"/>
      <c r="SUC138" s="409"/>
      <c r="SUD138" s="409"/>
      <c r="SUE138" s="409"/>
      <c r="SUF138" s="409"/>
      <c r="SUG138" s="409"/>
      <c r="SUH138" s="409"/>
      <c r="SUI138" s="409"/>
      <c r="SUJ138" s="409"/>
      <c r="SUK138" s="409"/>
      <c r="SUL138" s="409"/>
      <c r="SUM138" s="409"/>
      <c r="SUN138" s="409"/>
      <c r="SUO138" s="409"/>
      <c r="SUP138" s="409"/>
      <c r="SUQ138" s="409"/>
      <c r="SUR138" s="409"/>
      <c r="SUS138" s="409"/>
      <c r="SUT138" s="409"/>
      <c r="SUU138" s="409"/>
      <c r="SUV138" s="409"/>
      <c r="SUW138" s="409"/>
      <c r="SUX138" s="409"/>
      <c r="SUY138" s="409"/>
      <c r="SUZ138" s="409"/>
      <c r="SVA138" s="409"/>
      <c r="SVB138" s="409"/>
      <c r="SVC138" s="409"/>
      <c r="SVD138" s="409"/>
      <c r="SVE138" s="409"/>
      <c r="SVF138" s="409"/>
      <c r="SVG138" s="409"/>
      <c r="SVH138" s="409"/>
      <c r="SVI138" s="409"/>
      <c r="SVJ138" s="409"/>
      <c r="SVK138" s="409"/>
      <c r="SVL138" s="409"/>
      <c r="SVM138" s="409"/>
      <c r="SVN138" s="409"/>
      <c r="SVO138" s="409"/>
      <c r="SVP138" s="409"/>
      <c r="SVQ138" s="409"/>
      <c r="SVR138" s="409"/>
      <c r="SVS138" s="409"/>
      <c r="SVT138" s="409"/>
      <c r="SVU138" s="409"/>
      <c r="SVV138" s="409"/>
      <c r="SVW138" s="409"/>
      <c r="SVX138" s="409"/>
      <c r="SVY138" s="409"/>
      <c r="SVZ138" s="409"/>
      <c r="SWA138" s="409"/>
      <c r="SWB138" s="409"/>
      <c r="SWC138" s="409"/>
      <c r="SWD138" s="409"/>
      <c r="SWE138" s="409"/>
      <c r="SWF138" s="409"/>
      <c r="SWG138" s="409"/>
      <c r="SWH138" s="409"/>
      <c r="SWI138" s="409"/>
      <c r="SWJ138" s="409"/>
      <c r="SWK138" s="409"/>
      <c r="SWL138" s="409"/>
      <c r="SWM138" s="409"/>
      <c r="SWN138" s="409"/>
      <c r="SWO138" s="409"/>
      <c r="SWP138" s="409"/>
      <c r="SWQ138" s="409"/>
      <c r="SWR138" s="409"/>
      <c r="SWS138" s="409"/>
      <c r="SWT138" s="409"/>
      <c r="SWU138" s="409"/>
      <c r="SWV138" s="409"/>
      <c r="SWW138" s="409"/>
      <c r="SWX138" s="409"/>
      <c r="SWY138" s="409"/>
      <c r="SWZ138" s="409"/>
      <c r="SXA138" s="409"/>
      <c r="SXB138" s="409"/>
      <c r="SXC138" s="409"/>
      <c r="SXD138" s="409"/>
      <c r="SXE138" s="409"/>
      <c r="SXF138" s="409"/>
      <c r="SXG138" s="409"/>
      <c r="SXH138" s="409"/>
      <c r="SXI138" s="409"/>
      <c r="SXJ138" s="409"/>
      <c r="SXK138" s="409"/>
      <c r="SXL138" s="409"/>
      <c r="SXM138" s="409"/>
      <c r="SXN138" s="409"/>
      <c r="SXO138" s="409"/>
      <c r="SXP138" s="409"/>
      <c r="SXQ138" s="409"/>
      <c r="SXR138" s="409"/>
      <c r="SXS138" s="409"/>
      <c r="SXT138" s="409"/>
      <c r="SXU138" s="409"/>
      <c r="SXV138" s="409"/>
      <c r="SXW138" s="409"/>
      <c r="SXX138" s="409"/>
      <c r="SXY138" s="409"/>
      <c r="SXZ138" s="409"/>
      <c r="SYA138" s="409"/>
      <c r="SYB138" s="409"/>
      <c r="SYC138" s="409"/>
      <c r="SYD138" s="409"/>
      <c r="SYE138" s="409"/>
      <c r="SYF138" s="409"/>
      <c r="SYG138" s="409"/>
      <c r="SYH138" s="409"/>
      <c r="SYI138" s="409"/>
      <c r="SYJ138" s="409"/>
      <c r="SYK138" s="409"/>
      <c r="SYL138" s="409"/>
      <c r="SYM138" s="409"/>
      <c r="SYN138" s="409"/>
      <c r="SYO138" s="409"/>
      <c r="SYP138" s="409"/>
      <c r="SYQ138" s="409"/>
      <c r="SYR138" s="409"/>
      <c r="SYS138" s="409"/>
      <c r="SYT138" s="409"/>
      <c r="SYU138" s="409"/>
      <c r="SYV138" s="409"/>
      <c r="SYW138" s="409"/>
      <c r="SYX138" s="409"/>
      <c r="SYY138" s="409"/>
      <c r="SYZ138" s="409"/>
      <c r="SZA138" s="409"/>
      <c r="SZB138" s="409"/>
      <c r="SZC138" s="409"/>
      <c r="SZD138" s="409"/>
      <c r="SZE138" s="409"/>
      <c r="SZF138" s="409"/>
      <c r="SZG138" s="409"/>
      <c r="SZH138" s="409"/>
      <c r="SZI138" s="409"/>
      <c r="SZJ138" s="409"/>
      <c r="SZK138" s="409"/>
      <c r="SZL138" s="409"/>
      <c r="SZM138" s="409"/>
      <c r="SZN138" s="409"/>
      <c r="SZO138" s="409"/>
      <c r="SZP138" s="409"/>
      <c r="SZQ138" s="409"/>
      <c r="SZR138" s="409"/>
      <c r="SZS138" s="409"/>
      <c r="SZT138" s="409"/>
      <c r="SZU138" s="409"/>
      <c r="SZV138" s="409"/>
      <c r="SZW138" s="409"/>
      <c r="SZX138" s="409"/>
      <c r="SZY138" s="409"/>
      <c r="SZZ138" s="409"/>
      <c r="TAA138" s="409"/>
      <c r="TAB138" s="409"/>
      <c r="TAC138" s="409"/>
      <c r="TAD138" s="409"/>
      <c r="TAE138" s="409"/>
      <c r="TAF138" s="409"/>
      <c r="TAG138" s="409"/>
      <c r="TAH138" s="409"/>
      <c r="TAI138" s="409"/>
      <c r="TAJ138" s="409"/>
      <c r="TAK138" s="409"/>
      <c r="TAL138" s="409"/>
      <c r="TAM138" s="409"/>
      <c r="TAN138" s="409"/>
      <c r="TAO138" s="409"/>
      <c r="TAP138" s="409"/>
      <c r="TAQ138" s="409"/>
      <c r="TAR138" s="409"/>
      <c r="TAS138" s="409"/>
      <c r="TAT138" s="409"/>
      <c r="TAU138" s="409"/>
      <c r="TAV138" s="409"/>
      <c r="TAW138" s="409"/>
      <c r="TAX138" s="409"/>
      <c r="TAY138" s="409"/>
      <c r="TAZ138" s="409"/>
      <c r="TBA138" s="409"/>
      <c r="TBB138" s="409"/>
      <c r="TBC138" s="409"/>
      <c r="TBD138" s="409"/>
      <c r="TBE138" s="409"/>
      <c r="TBF138" s="409"/>
      <c r="TBG138" s="409"/>
      <c r="TBH138" s="409"/>
      <c r="TBI138" s="409"/>
      <c r="TBJ138" s="409"/>
      <c r="TBK138" s="409"/>
      <c r="TBL138" s="409"/>
      <c r="TBM138" s="409"/>
      <c r="TBN138" s="409"/>
      <c r="TBO138" s="409"/>
      <c r="TBP138" s="409"/>
      <c r="TBQ138" s="409"/>
      <c r="TBR138" s="409"/>
      <c r="TBS138" s="409"/>
      <c r="TBT138" s="409"/>
      <c r="TBU138" s="409"/>
      <c r="TBV138" s="409"/>
      <c r="TBW138" s="409"/>
      <c r="TBX138" s="409"/>
      <c r="TBY138" s="409"/>
      <c r="TBZ138" s="409"/>
      <c r="TCA138" s="409"/>
      <c r="TCB138" s="409"/>
      <c r="TCC138" s="409"/>
      <c r="TCD138" s="409"/>
      <c r="TCE138" s="409"/>
      <c r="TCF138" s="409"/>
      <c r="TCG138" s="409"/>
      <c r="TCH138" s="409"/>
      <c r="TCI138" s="409"/>
      <c r="TCJ138" s="409"/>
      <c r="TCK138" s="409"/>
      <c r="TCL138" s="409"/>
      <c r="TCM138" s="409"/>
      <c r="TCN138" s="409"/>
      <c r="TCO138" s="409"/>
      <c r="TCP138" s="409"/>
      <c r="TCQ138" s="409"/>
      <c r="TCR138" s="409"/>
      <c r="TCS138" s="409"/>
      <c r="TCT138" s="409"/>
      <c r="TCU138" s="409"/>
      <c r="TCV138" s="409"/>
      <c r="TCW138" s="409"/>
      <c r="TCX138" s="409"/>
      <c r="TCY138" s="409"/>
      <c r="TCZ138" s="409"/>
      <c r="TDA138" s="409"/>
      <c r="TDB138" s="409"/>
      <c r="TDC138" s="409"/>
      <c r="TDD138" s="409"/>
      <c r="TDE138" s="409"/>
      <c r="TDF138" s="409"/>
      <c r="TDG138" s="409"/>
      <c r="TDH138" s="409"/>
      <c r="TDI138" s="409"/>
      <c r="TDJ138" s="409"/>
      <c r="TDK138" s="409"/>
      <c r="TDL138" s="409"/>
      <c r="TDM138" s="409"/>
      <c r="TDN138" s="409"/>
      <c r="TDO138" s="409"/>
      <c r="TDP138" s="409"/>
      <c r="TDQ138" s="409"/>
      <c r="TDR138" s="409"/>
      <c r="TDS138" s="409"/>
      <c r="TDT138" s="409"/>
      <c r="TDU138" s="409"/>
      <c r="TDV138" s="409"/>
      <c r="TDW138" s="409"/>
      <c r="TDX138" s="409"/>
      <c r="TDY138" s="409"/>
      <c r="TDZ138" s="409"/>
      <c r="TEA138" s="409"/>
      <c r="TEB138" s="409"/>
      <c r="TEC138" s="409"/>
      <c r="TED138" s="409"/>
      <c r="TEE138" s="409"/>
      <c r="TEF138" s="409"/>
      <c r="TEG138" s="409"/>
      <c r="TEH138" s="409"/>
      <c r="TEI138" s="409"/>
      <c r="TEJ138" s="409"/>
      <c r="TEK138" s="409"/>
      <c r="TEL138" s="409"/>
      <c r="TEM138" s="409"/>
      <c r="TEN138" s="409"/>
      <c r="TEO138" s="409"/>
      <c r="TEP138" s="409"/>
      <c r="TEQ138" s="409"/>
      <c r="TER138" s="409"/>
      <c r="TES138" s="409"/>
      <c r="TET138" s="409"/>
      <c r="TEU138" s="409"/>
      <c r="TEV138" s="409"/>
      <c r="TEW138" s="409"/>
      <c r="TEX138" s="409"/>
      <c r="TEY138" s="409"/>
      <c r="TEZ138" s="409"/>
      <c r="TFA138" s="409"/>
      <c r="TFB138" s="409"/>
      <c r="TFC138" s="409"/>
      <c r="TFD138" s="409"/>
      <c r="TFE138" s="409"/>
      <c r="TFF138" s="409"/>
      <c r="TFG138" s="409"/>
      <c r="TFH138" s="409"/>
      <c r="TFI138" s="409"/>
      <c r="TFJ138" s="409"/>
      <c r="TFK138" s="409"/>
      <c r="TFL138" s="409"/>
      <c r="TFM138" s="409"/>
      <c r="TFN138" s="409"/>
      <c r="TFO138" s="409"/>
      <c r="TFP138" s="409"/>
      <c r="TFQ138" s="409"/>
      <c r="TFR138" s="409"/>
      <c r="TFS138" s="409"/>
      <c r="TFT138" s="409"/>
      <c r="TFU138" s="409"/>
      <c r="TFV138" s="409"/>
      <c r="TFW138" s="409"/>
      <c r="TFX138" s="409"/>
      <c r="TFY138" s="409"/>
      <c r="TFZ138" s="409"/>
      <c r="TGA138" s="409"/>
      <c r="TGB138" s="409"/>
      <c r="TGC138" s="409"/>
      <c r="TGD138" s="409"/>
      <c r="TGE138" s="409"/>
      <c r="TGF138" s="409"/>
      <c r="TGG138" s="409"/>
      <c r="TGH138" s="409"/>
      <c r="TGI138" s="409"/>
      <c r="TGJ138" s="409"/>
      <c r="TGK138" s="409"/>
      <c r="TGL138" s="409"/>
      <c r="TGM138" s="409"/>
      <c r="TGN138" s="409"/>
      <c r="TGO138" s="409"/>
      <c r="TGP138" s="409"/>
      <c r="TGQ138" s="409"/>
      <c r="TGR138" s="409"/>
      <c r="TGS138" s="409"/>
      <c r="TGT138" s="409"/>
      <c r="TGU138" s="409"/>
      <c r="TGV138" s="409"/>
      <c r="TGW138" s="409"/>
      <c r="TGX138" s="409"/>
      <c r="TGY138" s="409"/>
      <c r="TGZ138" s="409"/>
      <c r="THA138" s="409"/>
      <c r="THB138" s="409"/>
      <c r="THC138" s="409"/>
      <c r="THD138" s="409"/>
      <c r="THE138" s="409"/>
      <c r="THF138" s="409"/>
      <c r="THG138" s="409"/>
      <c r="THH138" s="409"/>
      <c r="THI138" s="409"/>
      <c r="THJ138" s="409"/>
      <c r="THK138" s="409"/>
      <c r="THL138" s="409"/>
      <c r="THM138" s="409"/>
      <c r="THN138" s="409"/>
      <c r="THO138" s="409"/>
      <c r="THP138" s="409"/>
      <c r="THQ138" s="409"/>
      <c r="THR138" s="409"/>
      <c r="THS138" s="409"/>
      <c r="THT138" s="409"/>
      <c r="THU138" s="409"/>
      <c r="THV138" s="409"/>
      <c r="THW138" s="409"/>
      <c r="THX138" s="409"/>
      <c r="THY138" s="409"/>
      <c r="THZ138" s="409"/>
      <c r="TIA138" s="409"/>
      <c r="TIB138" s="409"/>
      <c r="TIC138" s="409"/>
      <c r="TID138" s="409"/>
      <c r="TIE138" s="409"/>
      <c r="TIF138" s="409"/>
      <c r="TIG138" s="409"/>
      <c r="TIH138" s="409"/>
      <c r="TII138" s="409"/>
      <c r="TIJ138" s="409"/>
      <c r="TIK138" s="409"/>
      <c r="TIL138" s="409"/>
      <c r="TIM138" s="409"/>
      <c r="TIN138" s="409"/>
      <c r="TIO138" s="409"/>
      <c r="TIP138" s="409"/>
      <c r="TIQ138" s="409"/>
      <c r="TIR138" s="409"/>
      <c r="TIS138" s="409"/>
      <c r="TIT138" s="409"/>
      <c r="TIU138" s="409"/>
      <c r="TIV138" s="409"/>
      <c r="TIW138" s="409"/>
      <c r="TIX138" s="409"/>
      <c r="TIY138" s="409"/>
      <c r="TIZ138" s="409"/>
      <c r="TJA138" s="409"/>
      <c r="TJB138" s="409"/>
      <c r="TJC138" s="409"/>
      <c r="TJD138" s="409"/>
      <c r="TJE138" s="409"/>
      <c r="TJF138" s="409"/>
      <c r="TJG138" s="409"/>
      <c r="TJH138" s="409"/>
      <c r="TJI138" s="409"/>
      <c r="TJJ138" s="409"/>
      <c r="TJK138" s="409"/>
      <c r="TJL138" s="409"/>
      <c r="TJM138" s="409"/>
      <c r="TJN138" s="409"/>
      <c r="TJO138" s="409"/>
      <c r="TJP138" s="409"/>
      <c r="TJQ138" s="409"/>
      <c r="TJR138" s="409"/>
      <c r="TJS138" s="409"/>
      <c r="TJT138" s="409"/>
      <c r="TJU138" s="409"/>
      <c r="TJV138" s="409"/>
      <c r="TJW138" s="409"/>
      <c r="TJX138" s="409"/>
      <c r="TJY138" s="409"/>
      <c r="TJZ138" s="409"/>
      <c r="TKA138" s="409"/>
      <c r="TKB138" s="409"/>
      <c r="TKC138" s="409"/>
      <c r="TKD138" s="409"/>
      <c r="TKE138" s="409"/>
      <c r="TKF138" s="409"/>
      <c r="TKG138" s="409"/>
      <c r="TKH138" s="409"/>
      <c r="TKI138" s="409"/>
      <c r="TKJ138" s="409"/>
      <c r="TKK138" s="409"/>
      <c r="TKL138" s="409"/>
      <c r="TKM138" s="409"/>
      <c r="TKN138" s="409"/>
      <c r="TKO138" s="409"/>
      <c r="TKP138" s="409"/>
      <c r="TKQ138" s="409"/>
      <c r="TKR138" s="409"/>
      <c r="TKS138" s="409"/>
      <c r="TKT138" s="409"/>
      <c r="TKU138" s="409"/>
      <c r="TKV138" s="409"/>
      <c r="TKW138" s="409"/>
      <c r="TKX138" s="409"/>
      <c r="TKY138" s="409"/>
      <c r="TKZ138" s="409"/>
      <c r="TLA138" s="409"/>
      <c r="TLB138" s="409"/>
      <c r="TLC138" s="409"/>
      <c r="TLD138" s="409"/>
      <c r="TLE138" s="409"/>
      <c r="TLF138" s="409"/>
      <c r="TLG138" s="409"/>
      <c r="TLH138" s="409"/>
      <c r="TLI138" s="409"/>
      <c r="TLJ138" s="409"/>
      <c r="TLK138" s="409"/>
      <c r="TLL138" s="409"/>
      <c r="TLM138" s="409"/>
      <c r="TLN138" s="409"/>
      <c r="TLO138" s="409"/>
      <c r="TLP138" s="409"/>
      <c r="TLQ138" s="409"/>
      <c r="TLR138" s="409"/>
      <c r="TLS138" s="409"/>
      <c r="TLT138" s="409"/>
      <c r="TLU138" s="409"/>
      <c r="TLV138" s="409"/>
      <c r="TLW138" s="409"/>
      <c r="TLX138" s="409"/>
      <c r="TLY138" s="409"/>
      <c r="TLZ138" s="409"/>
      <c r="TMA138" s="409"/>
      <c r="TMB138" s="409"/>
      <c r="TMC138" s="409"/>
      <c r="TMD138" s="409"/>
      <c r="TME138" s="409"/>
      <c r="TMF138" s="409"/>
      <c r="TMG138" s="409"/>
      <c r="TMH138" s="409"/>
      <c r="TMI138" s="409"/>
      <c r="TMJ138" s="409"/>
      <c r="TMK138" s="409"/>
      <c r="TML138" s="409"/>
      <c r="TMM138" s="409"/>
      <c r="TMN138" s="409"/>
      <c r="TMO138" s="409"/>
      <c r="TMP138" s="409"/>
      <c r="TMQ138" s="409"/>
      <c r="TMR138" s="409"/>
      <c r="TMS138" s="409"/>
      <c r="TMT138" s="409"/>
      <c r="TMU138" s="409"/>
      <c r="TMV138" s="409"/>
      <c r="TMW138" s="409"/>
      <c r="TMX138" s="409"/>
      <c r="TMY138" s="409"/>
      <c r="TMZ138" s="409"/>
      <c r="TNA138" s="409"/>
      <c r="TNB138" s="409"/>
      <c r="TNC138" s="409"/>
      <c r="TND138" s="409"/>
      <c r="TNE138" s="409"/>
      <c r="TNF138" s="409"/>
      <c r="TNG138" s="409"/>
      <c r="TNH138" s="409"/>
      <c r="TNI138" s="409"/>
      <c r="TNJ138" s="409"/>
      <c r="TNK138" s="409"/>
      <c r="TNL138" s="409"/>
      <c r="TNM138" s="409"/>
      <c r="TNN138" s="409"/>
      <c r="TNO138" s="409"/>
      <c r="TNP138" s="409"/>
      <c r="TNQ138" s="409"/>
      <c r="TNR138" s="409"/>
      <c r="TNS138" s="409"/>
      <c r="TNT138" s="409"/>
      <c r="TNU138" s="409"/>
      <c r="TNV138" s="409"/>
      <c r="TNW138" s="409"/>
      <c r="TNX138" s="409"/>
      <c r="TNY138" s="409"/>
      <c r="TNZ138" s="409"/>
      <c r="TOA138" s="409"/>
      <c r="TOB138" s="409"/>
      <c r="TOC138" s="409"/>
      <c r="TOD138" s="409"/>
      <c r="TOE138" s="409"/>
      <c r="TOF138" s="409"/>
      <c r="TOG138" s="409"/>
      <c r="TOH138" s="409"/>
      <c r="TOI138" s="409"/>
      <c r="TOJ138" s="409"/>
      <c r="TOK138" s="409"/>
      <c r="TOL138" s="409"/>
      <c r="TOM138" s="409"/>
      <c r="TON138" s="409"/>
      <c r="TOO138" s="409"/>
      <c r="TOP138" s="409"/>
      <c r="TOQ138" s="409"/>
      <c r="TOR138" s="409"/>
      <c r="TOS138" s="409"/>
      <c r="TOT138" s="409"/>
      <c r="TOU138" s="409"/>
      <c r="TOV138" s="409"/>
      <c r="TOW138" s="409"/>
      <c r="TOX138" s="409"/>
      <c r="TOY138" s="409"/>
      <c r="TOZ138" s="409"/>
      <c r="TPA138" s="409"/>
      <c r="TPB138" s="409"/>
      <c r="TPC138" s="409"/>
      <c r="TPD138" s="409"/>
      <c r="TPE138" s="409"/>
      <c r="TPF138" s="409"/>
      <c r="TPG138" s="409"/>
      <c r="TPH138" s="409"/>
      <c r="TPI138" s="409"/>
      <c r="TPJ138" s="409"/>
      <c r="TPK138" s="409"/>
      <c r="TPL138" s="409"/>
      <c r="TPM138" s="409"/>
      <c r="TPN138" s="409"/>
      <c r="TPO138" s="409"/>
      <c r="TPP138" s="409"/>
      <c r="TPQ138" s="409"/>
      <c r="TPR138" s="409"/>
      <c r="TPS138" s="409"/>
      <c r="TPT138" s="409"/>
      <c r="TPU138" s="409"/>
      <c r="TPV138" s="409"/>
      <c r="TPW138" s="409"/>
      <c r="TPX138" s="409"/>
      <c r="TPY138" s="409"/>
      <c r="TPZ138" s="409"/>
      <c r="TQA138" s="409"/>
      <c r="TQB138" s="409"/>
      <c r="TQC138" s="409"/>
      <c r="TQD138" s="409"/>
      <c r="TQE138" s="409"/>
      <c r="TQF138" s="409"/>
      <c r="TQG138" s="409"/>
      <c r="TQH138" s="409"/>
      <c r="TQI138" s="409"/>
      <c r="TQJ138" s="409"/>
      <c r="TQK138" s="409"/>
      <c r="TQL138" s="409"/>
      <c r="TQM138" s="409"/>
      <c r="TQN138" s="409"/>
      <c r="TQO138" s="409"/>
      <c r="TQP138" s="409"/>
      <c r="TQQ138" s="409"/>
      <c r="TQR138" s="409"/>
      <c r="TQS138" s="409"/>
      <c r="TQT138" s="409"/>
      <c r="TQU138" s="409"/>
      <c r="TQV138" s="409"/>
      <c r="TQW138" s="409"/>
      <c r="TQX138" s="409"/>
      <c r="TQY138" s="409"/>
      <c r="TQZ138" s="409"/>
      <c r="TRA138" s="409"/>
      <c r="TRB138" s="409"/>
      <c r="TRC138" s="409"/>
      <c r="TRD138" s="409"/>
      <c r="TRE138" s="409"/>
      <c r="TRF138" s="409"/>
      <c r="TRG138" s="409"/>
      <c r="TRH138" s="409"/>
      <c r="TRI138" s="409"/>
      <c r="TRJ138" s="409"/>
      <c r="TRK138" s="409"/>
      <c r="TRL138" s="409"/>
      <c r="TRM138" s="409"/>
      <c r="TRN138" s="409"/>
      <c r="TRO138" s="409"/>
      <c r="TRP138" s="409"/>
      <c r="TRQ138" s="409"/>
      <c r="TRR138" s="409"/>
      <c r="TRS138" s="409"/>
      <c r="TRT138" s="409"/>
      <c r="TRU138" s="409"/>
      <c r="TRV138" s="409"/>
      <c r="TRW138" s="409"/>
      <c r="TRX138" s="409"/>
      <c r="TRY138" s="409"/>
      <c r="TRZ138" s="409"/>
      <c r="TSA138" s="409"/>
      <c r="TSB138" s="409"/>
      <c r="TSC138" s="409"/>
      <c r="TSD138" s="409"/>
      <c r="TSE138" s="409"/>
      <c r="TSF138" s="409"/>
      <c r="TSG138" s="409"/>
      <c r="TSH138" s="409"/>
      <c r="TSI138" s="409"/>
      <c r="TSJ138" s="409"/>
      <c r="TSK138" s="409"/>
      <c r="TSL138" s="409"/>
      <c r="TSM138" s="409"/>
      <c r="TSN138" s="409"/>
      <c r="TSO138" s="409"/>
      <c r="TSP138" s="409"/>
      <c r="TSQ138" s="409"/>
      <c r="TSR138" s="409"/>
      <c r="TSS138" s="409"/>
      <c r="TST138" s="409"/>
      <c r="TSU138" s="409"/>
      <c r="TSV138" s="409"/>
      <c r="TSW138" s="409"/>
      <c r="TSX138" s="409"/>
      <c r="TSY138" s="409"/>
      <c r="TSZ138" s="409"/>
      <c r="TTA138" s="409"/>
      <c r="TTB138" s="409"/>
      <c r="TTC138" s="409"/>
      <c r="TTD138" s="409"/>
      <c r="TTE138" s="409"/>
      <c r="TTF138" s="409"/>
      <c r="TTG138" s="409"/>
      <c r="TTH138" s="409"/>
      <c r="TTI138" s="409"/>
      <c r="TTJ138" s="409"/>
      <c r="TTK138" s="409"/>
      <c r="TTL138" s="409"/>
      <c r="TTM138" s="409"/>
      <c r="TTN138" s="409"/>
      <c r="TTO138" s="409"/>
      <c r="TTP138" s="409"/>
      <c r="TTQ138" s="409"/>
      <c r="TTR138" s="409"/>
      <c r="TTS138" s="409"/>
      <c r="TTT138" s="409"/>
      <c r="TTU138" s="409"/>
      <c r="TTV138" s="409"/>
      <c r="TTW138" s="409"/>
      <c r="TTX138" s="409"/>
      <c r="TTY138" s="409"/>
      <c r="TTZ138" s="409"/>
      <c r="TUA138" s="409"/>
      <c r="TUB138" s="409"/>
      <c r="TUC138" s="409"/>
      <c r="TUD138" s="409"/>
      <c r="TUE138" s="409"/>
      <c r="TUF138" s="409"/>
      <c r="TUG138" s="409"/>
      <c r="TUH138" s="409"/>
      <c r="TUI138" s="409"/>
      <c r="TUJ138" s="409"/>
      <c r="TUK138" s="409"/>
      <c r="TUL138" s="409"/>
      <c r="TUM138" s="409"/>
      <c r="TUN138" s="409"/>
      <c r="TUO138" s="409"/>
      <c r="TUP138" s="409"/>
      <c r="TUQ138" s="409"/>
      <c r="TUR138" s="409"/>
      <c r="TUS138" s="409"/>
      <c r="TUT138" s="409"/>
      <c r="TUU138" s="409"/>
      <c r="TUV138" s="409"/>
      <c r="TUW138" s="409"/>
      <c r="TUX138" s="409"/>
      <c r="TUY138" s="409"/>
      <c r="TUZ138" s="409"/>
      <c r="TVA138" s="409"/>
      <c r="TVB138" s="409"/>
      <c r="TVC138" s="409"/>
      <c r="TVD138" s="409"/>
      <c r="TVE138" s="409"/>
      <c r="TVF138" s="409"/>
      <c r="TVG138" s="409"/>
      <c r="TVH138" s="409"/>
      <c r="TVI138" s="409"/>
      <c r="TVJ138" s="409"/>
      <c r="TVK138" s="409"/>
      <c r="TVL138" s="409"/>
      <c r="TVM138" s="409"/>
      <c r="TVN138" s="409"/>
      <c r="TVO138" s="409"/>
      <c r="TVP138" s="409"/>
      <c r="TVQ138" s="409"/>
      <c r="TVR138" s="409"/>
      <c r="TVS138" s="409"/>
      <c r="TVT138" s="409"/>
      <c r="TVU138" s="409"/>
      <c r="TVV138" s="409"/>
      <c r="TVW138" s="409"/>
      <c r="TVX138" s="409"/>
      <c r="TVY138" s="409"/>
      <c r="TVZ138" s="409"/>
      <c r="TWA138" s="409"/>
      <c r="TWB138" s="409"/>
      <c r="TWC138" s="409"/>
      <c r="TWD138" s="409"/>
      <c r="TWE138" s="409"/>
      <c r="TWF138" s="409"/>
      <c r="TWG138" s="409"/>
      <c r="TWH138" s="409"/>
      <c r="TWI138" s="409"/>
      <c r="TWJ138" s="409"/>
      <c r="TWK138" s="409"/>
      <c r="TWL138" s="409"/>
      <c r="TWM138" s="409"/>
      <c r="TWN138" s="409"/>
      <c r="TWO138" s="409"/>
      <c r="TWP138" s="409"/>
      <c r="TWQ138" s="409"/>
      <c r="TWR138" s="409"/>
      <c r="TWS138" s="409"/>
      <c r="TWT138" s="409"/>
      <c r="TWU138" s="409"/>
      <c r="TWV138" s="409"/>
      <c r="TWW138" s="409"/>
      <c r="TWX138" s="409"/>
      <c r="TWY138" s="409"/>
      <c r="TWZ138" s="409"/>
      <c r="TXA138" s="409"/>
      <c r="TXB138" s="409"/>
      <c r="TXC138" s="409"/>
      <c r="TXD138" s="409"/>
      <c r="TXE138" s="409"/>
      <c r="TXF138" s="409"/>
      <c r="TXG138" s="409"/>
      <c r="TXH138" s="409"/>
      <c r="TXI138" s="409"/>
      <c r="TXJ138" s="409"/>
      <c r="TXK138" s="409"/>
      <c r="TXL138" s="409"/>
      <c r="TXM138" s="409"/>
      <c r="TXN138" s="409"/>
      <c r="TXO138" s="409"/>
      <c r="TXP138" s="409"/>
      <c r="TXQ138" s="409"/>
      <c r="TXR138" s="409"/>
      <c r="TXS138" s="409"/>
      <c r="TXT138" s="409"/>
      <c r="TXU138" s="409"/>
      <c r="TXV138" s="409"/>
      <c r="TXW138" s="409"/>
      <c r="TXX138" s="409"/>
      <c r="TXY138" s="409"/>
      <c r="TXZ138" s="409"/>
      <c r="TYA138" s="409"/>
      <c r="TYB138" s="409"/>
      <c r="TYC138" s="409"/>
      <c r="TYD138" s="409"/>
      <c r="TYE138" s="409"/>
      <c r="TYF138" s="409"/>
      <c r="TYG138" s="409"/>
      <c r="TYH138" s="409"/>
      <c r="TYI138" s="409"/>
      <c r="TYJ138" s="409"/>
      <c r="TYK138" s="409"/>
      <c r="TYL138" s="409"/>
      <c r="TYM138" s="409"/>
      <c r="TYN138" s="409"/>
      <c r="TYO138" s="409"/>
      <c r="TYP138" s="409"/>
      <c r="TYQ138" s="409"/>
      <c r="TYR138" s="409"/>
      <c r="TYS138" s="409"/>
      <c r="TYT138" s="409"/>
      <c r="TYU138" s="409"/>
      <c r="TYV138" s="409"/>
      <c r="TYW138" s="409"/>
      <c r="TYX138" s="409"/>
      <c r="TYY138" s="409"/>
      <c r="TYZ138" s="409"/>
      <c r="TZA138" s="409"/>
      <c r="TZB138" s="409"/>
      <c r="TZC138" s="409"/>
      <c r="TZD138" s="409"/>
      <c r="TZE138" s="409"/>
      <c r="TZF138" s="409"/>
      <c r="TZG138" s="409"/>
      <c r="TZH138" s="409"/>
      <c r="TZI138" s="409"/>
      <c r="TZJ138" s="409"/>
      <c r="TZK138" s="409"/>
      <c r="TZL138" s="409"/>
      <c r="TZM138" s="409"/>
      <c r="TZN138" s="409"/>
      <c r="TZO138" s="409"/>
      <c r="TZP138" s="409"/>
      <c r="TZQ138" s="409"/>
      <c r="TZR138" s="409"/>
      <c r="TZS138" s="409"/>
      <c r="TZT138" s="409"/>
      <c r="TZU138" s="409"/>
      <c r="TZV138" s="409"/>
      <c r="TZW138" s="409"/>
      <c r="TZX138" s="409"/>
      <c r="TZY138" s="409"/>
      <c r="TZZ138" s="409"/>
      <c r="UAA138" s="409"/>
      <c r="UAB138" s="409"/>
      <c r="UAC138" s="409"/>
      <c r="UAD138" s="409"/>
      <c r="UAE138" s="409"/>
      <c r="UAF138" s="409"/>
      <c r="UAG138" s="409"/>
      <c r="UAH138" s="409"/>
      <c r="UAI138" s="409"/>
      <c r="UAJ138" s="409"/>
      <c r="UAK138" s="409"/>
      <c r="UAL138" s="409"/>
      <c r="UAM138" s="409"/>
      <c r="UAN138" s="409"/>
      <c r="UAO138" s="409"/>
      <c r="UAP138" s="409"/>
      <c r="UAQ138" s="409"/>
      <c r="UAR138" s="409"/>
      <c r="UAS138" s="409"/>
      <c r="UAT138" s="409"/>
      <c r="UAU138" s="409"/>
      <c r="UAV138" s="409"/>
      <c r="UAW138" s="409"/>
      <c r="UAX138" s="409"/>
      <c r="UAY138" s="409"/>
      <c r="UAZ138" s="409"/>
      <c r="UBA138" s="409"/>
      <c r="UBB138" s="409"/>
      <c r="UBC138" s="409"/>
      <c r="UBD138" s="409"/>
      <c r="UBE138" s="409"/>
      <c r="UBF138" s="409"/>
      <c r="UBG138" s="409"/>
      <c r="UBH138" s="409"/>
      <c r="UBI138" s="409"/>
      <c r="UBJ138" s="409"/>
      <c r="UBK138" s="409"/>
      <c r="UBL138" s="409"/>
      <c r="UBM138" s="409"/>
      <c r="UBN138" s="409"/>
      <c r="UBO138" s="409"/>
      <c r="UBP138" s="409"/>
      <c r="UBQ138" s="409"/>
      <c r="UBR138" s="409"/>
      <c r="UBS138" s="409"/>
      <c r="UBT138" s="409"/>
      <c r="UBU138" s="409"/>
      <c r="UBV138" s="409"/>
      <c r="UBW138" s="409"/>
      <c r="UBX138" s="409"/>
      <c r="UBY138" s="409"/>
      <c r="UBZ138" s="409"/>
      <c r="UCA138" s="409"/>
      <c r="UCB138" s="409"/>
      <c r="UCC138" s="409"/>
      <c r="UCD138" s="409"/>
      <c r="UCE138" s="409"/>
      <c r="UCF138" s="409"/>
      <c r="UCG138" s="409"/>
      <c r="UCH138" s="409"/>
      <c r="UCI138" s="409"/>
      <c r="UCJ138" s="409"/>
      <c r="UCK138" s="409"/>
      <c r="UCL138" s="409"/>
      <c r="UCM138" s="409"/>
      <c r="UCN138" s="409"/>
      <c r="UCO138" s="409"/>
      <c r="UCP138" s="409"/>
      <c r="UCQ138" s="409"/>
      <c r="UCR138" s="409"/>
      <c r="UCS138" s="409"/>
      <c r="UCT138" s="409"/>
      <c r="UCU138" s="409"/>
      <c r="UCV138" s="409"/>
      <c r="UCW138" s="409"/>
      <c r="UCX138" s="409"/>
      <c r="UCY138" s="409"/>
      <c r="UCZ138" s="409"/>
      <c r="UDA138" s="409"/>
      <c r="UDB138" s="409"/>
      <c r="UDC138" s="409"/>
      <c r="UDD138" s="409"/>
      <c r="UDE138" s="409"/>
      <c r="UDF138" s="409"/>
      <c r="UDG138" s="409"/>
      <c r="UDH138" s="409"/>
      <c r="UDI138" s="409"/>
      <c r="UDJ138" s="409"/>
      <c r="UDK138" s="409"/>
      <c r="UDL138" s="409"/>
      <c r="UDM138" s="409"/>
      <c r="UDN138" s="409"/>
      <c r="UDO138" s="409"/>
      <c r="UDP138" s="409"/>
      <c r="UDQ138" s="409"/>
      <c r="UDR138" s="409"/>
      <c r="UDS138" s="409"/>
      <c r="UDT138" s="409"/>
      <c r="UDU138" s="409"/>
      <c r="UDV138" s="409"/>
      <c r="UDW138" s="409"/>
      <c r="UDX138" s="409"/>
      <c r="UDY138" s="409"/>
      <c r="UDZ138" s="409"/>
      <c r="UEA138" s="409"/>
      <c r="UEB138" s="409"/>
      <c r="UEC138" s="409"/>
      <c r="UED138" s="409"/>
      <c r="UEE138" s="409"/>
      <c r="UEF138" s="409"/>
      <c r="UEG138" s="409"/>
      <c r="UEH138" s="409"/>
      <c r="UEI138" s="409"/>
      <c r="UEJ138" s="409"/>
      <c r="UEK138" s="409"/>
      <c r="UEL138" s="409"/>
      <c r="UEM138" s="409"/>
      <c r="UEN138" s="409"/>
      <c r="UEO138" s="409"/>
      <c r="UEP138" s="409"/>
      <c r="UEQ138" s="409"/>
      <c r="UER138" s="409"/>
      <c r="UES138" s="409"/>
      <c r="UET138" s="409"/>
      <c r="UEU138" s="409"/>
      <c r="UEV138" s="409"/>
      <c r="UEW138" s="409"/>
      <c r="UEX138" s="409"/>
      <c r="UEY138" s="409"/>
      <c r="UEZ138" s="409"/>
      <c r="UFA138" s="409"/>
      <c r="UFB138" s="409"/>
      <c r="UFC138" s="409"/>
      <c r="UFD138" s="409"/>
      <c r="UFE138" s="409"/>
      <c r="UFF138" s="409"/>
      <c r="UFG138" s="409"/>
      <c r="UFH138" s="409"/>
      <c r="UFI138" s="409"/>
      <c r="UFJ138" s="409"/>
      <c r="UFK138" s="409"/>
      <c r="UFL138" s="409"/>
      <c r="UFM138" s="409"/>
      <c r="UFN138" s="409"/>
      <c r="UFO138" s="409"/>
      <c r="UFP138" s="409"/>
      <c r="UFQ138" s="409"/>
      <c r="UFR138" s="409"/>
      <c r="UFS138" s="409"/>
      <c r="UFT138" s="409"/>
      <c r="UFU138" s="409"/>
      <c r="UFV138" s="409"/>
      <c r="UFW138" s="409"/>
      <c r="UFX138" s="409"/>
      <c r="UFY138" s="409"/>
      <c r="UFZ138" s="409"/>
      <c r="UGA138" s="409"/>
      <c r="UGB138" s="409"/>
      <c r="UGC138" s="409"/>
      <c r="UGD138" s="409"/>
      <c r="UGE138" s="409"/>
      <c r="UGF138" s="409"/>
      <c r="UGG138" s="409"/>
      <c r="UGH138" s="409"/>
      <c r="UGI138" s="409"/>
      <c r="UGJ138" s="409"/>
      <c r="UGK138" s="409"/>
      <c r="UGL138" s="409"/>
      <c r="UGM138" s="409"/>
      <c r="UGN138" s="409"/>
      <c r="UGO138" s="409"/>
      <c r="UGP138" s="409"/>
      <c r="UGQ138" s="409"/>
      <c r="UGR138" s="409"/>
      <c r="UGS138" s="409"/>
      <c r="UGT138" s="409"/>
      <c r="UGU138" s="409"/>
      <c r="UGV138" s="409"/>
      <c r="UGW138" s="409"/>
      <c r="UGX138" s="409"/>
      <c r="UGY138" s="409"/>
      <c r="UGZ138" s="409"/>
      <c r="UHA138" s="409"/>
      <c r="UHB138" s="409"/>
      <c r="UHC138" s="409"/>
      <c r="UHD138" s="409"/>
      <c r="UHE138" s="409"/>
      <c r="UHF138" s="409"/>
      <c r="UHG138" s="409"/>
      <c r="UHH138" s="409"/>
      <c r="UHI138" s="409"/>
      <c r="UHJ138" s="409"/>
      <c r="UHK138" s="409"/>
      <c r="UHL138" s="409"/>
      <c r="UHM138" s="409"/>
      <c r="UHN138" s="409"/>
      <c r="UHO138" s="409"/>
      <c r="UHP138" s="409"/>
      <c r="UHQ138" s="409"/>
      <c r="UHR138" s="409"/>
      <c r="UHS138" s="409"/>
      <c r="UHT138" s="409"/>
      <c r="UHU138" s="409"/>
      <c r="UHV138" s="409"/>
      <c r="UHW138" s="409"/>
      <c r="UHX138" s="409"/>
      <c r="UHY138" s="409"/>
      <c r="UHZ138" s="409"/>
      <c r="UIA138" s="409"/>
      <c r="UIB138" s="409"/>
      <c r="UIC138" s="409"/>
      <c r="UID138" s="409"/>
      <c r="UIE138" s="409"/>
      <c r="UIF138" s="409"/>
      <c r="UIG138" s="409"/>
      <c r="UIH138" s="409"/>
      <c r="UII138" s="409"/>
      <c r="UIJ138" s="409"/>
      <c r="UIK138" s="409"/>
      <c r="UIL138" s="409"/>
      <c r="UIM138" s="409"/>
      <c r="UIN138" s="409"/>
      <c r="UIO138" s="409"/>
      <c r="UIP138" s="409"/>
      <c r="UIQ138" s="409"/>
      <c r="UIR138" s="409"/>
      <c r="UIS138" s="409"/>
      <c r="UIT138" s="409"/>
      <c r="UIU138" s="409"/>
      <c r="UIV138" s="409"/>
      <c r="UIW138" s="409"/>
      <c r="UIX138" s="409"/>
      <c r="UIY138" s="409"/>
      <c r="UIZ138" s="409"/>
      <c r="UJA138" s="409"/>
      <c r="UJB138" s="409"/>
      <c r="UJC138" s="409"/>
      <c r="UJD138" s="409"/>
      <c r="UJE138" s="409"/>
      <c r="UJF138" s="409"/>
      <c r="UJG138" s="409"/>
      <c r="UJH138" s="409"/>
      <c r="UJI138" s="409"/>
      <c r="UJJ138" s="409"/>
      <c r="UJK138" s="409"/>
      <c r="UJL138" s="409"/>
      <c r="UJM138" s="409"/>
      <c r="UJN138" s="409"/>
      <c r="UJO138" s="409"/>
      <c r="UJP138" s="409"/>
      <c r="UJQ138" s="409"/>
      <c r="UJR138" s="409"/>
      <c r="UJS138" s="409"/>
      <c r="UJT138" s="409"/>
      <c r="UJU138" s="409"/>
      <c r="UJV138" s="409"/>
      <c r="UJW138" s="409"/>
      <c r="UJX138" s="409"/>
      <c r="UJY138" s="409"/>
      <c r="UJZ138" s="409"/>
      <c r="UKA138" s="409"/>
      <c r="UKB138" s="409"/>
      <c r="UKC138" s="409"/>
      <c r="UKD138" s="409"/>
      <c r="UKE138" s="409"/>
      <c r="UKF138" s="409"/>
      <c r="UKG138" s="409"/>
      <c r="UKH138" s="409"/>
      <c r="UKI138" s="409"/>
      <c r="UKJ138" s="409"/>
      <c r="UKK138" s="409"/>
      <c r="UKL138" s="409"/>
      <c r="UKM138" s="409"/>
      <c r="UKN138" s="409"/>
      <c r="UKO138" s="409"/>
      <c r="UKP138" s="409"/>
      <c r="UKQ138" s="409"/>
      <c r="UKR138" s="409"/>
      <c r="UKS138" s="409"/>
      <c r="UKT138" s="409"/>
      <c r="UKU138" s="409"/>
      <c r="UKV138" s="409"/>
      <c r="UKW138" s="409"/>
      <c r="UKX138" s="409"/>
      <c r="UKY138" s="409"/>
      <c r="UKZ138" s="409"/>
      <c r="ULA138" s="409"/>
      <c r="ULB138" s="409"/>
      <c r="ULC138" s="409"/>
      <c r="ULD138" s="409"/>
      <c r="ULE138" s="409"/>
      <c r="ULF138" s="409"/>
      <c r="ULG138" s="409"/>
      <c r="ULH138" s="409"/>
      <c r="ULI138" s="409"/>
      <c r="ULJ138" s="409"/>
      <c r="ULK138" s="409"/>
      <c r="ULL138" s="409"/>
      <c r="ULM138" s="409"/>
      <c r="ULN138" s="409"/>
      <c r="ULO138" s="409"/>
      <c r="ULP138" s="409"/>
      <c r="ULQ138" s="409"/>
      <c r="ULR138" s="409"/>
      <c r="ULS138" s="409"/>
      <c r="ULT138" s="409"/>
      <c r="ULU138" s="409"/>
      <c r="ULV138" s="409"/>
      <c r="ULW138" s="409"/>
      <c r="ULX138" s="409"/>
      <c r="ULY138" s="409"/>
      <c r="ULZ138" s="409"/>
      <c r="UMA138" s="409"/>
      <c r="UMB138" s="409"/>
      <c r="UMC138" s="409"/>
      <c r="UMD138" s="409"/>
      <c r="UME138" s="409"/>
      <c r="UMF138" s="409"/>
      <c r="UMG138" s="409"/>
      <c r="UMH138" s="409"/>
      <c r="UMI138" s="409"/>
      <c r="UMJ138" s="409"/>
      <c r="UMK138" s="409"/>
      <c r="UML138" s="409"/>
      <c r="UMM138" s="409"/>
      <c r="UMN138" s="409"/>
      <c r="UMO138" s="409"/>
      <c r="UMP138" s="409"/>
      <c r="UMQ138" s="409"/>
      <c r="UMR138" s="409"/>
      <c r="UMS138" s="409"/>
      <c r="UMT138" s="409"/>
      <c r="UMU138" s="409"/>
      <c r="UMV138" s="409"/>
      <c r="UMW138" s="409"/>
      <c r="UMX138" s="409"/>
      <c r="UMY138" s="409"/>
      <c r="UMZ138" s="409"/>
      <c r="UNA138" s="409"/>
      <c r="UNB138" s="409"/>
      <c r="UNC138" s="409"/>
      <c r="UND138" s="409"/>
      <c r="UNE138" s="409"/>
      <c r="UNF138" s="409"/>
      <c r="UNG138" s="409"/>
      <c r="UNH138" s="409"/>
      <c r="UNI138" s="409"/>
      <c r="UNJ138" s="409"/>
      <c r="UNK138" s="409"/>
      <c r="UNL138" s="409"/>
      <c r="UNM138" s="409"/>
      <c r="UNN138" s="409"/>
      <c r="UNO138" s="409"/>
      <c r="UNP138" s="409"/>
      <c r="UNQ138" s="409"/>
      <c r="UNR138" s="409"/>
      <c r="UNS138" s="409"/>
      <c r="UNT138" s="409"/>
      <c r="UNU138" s="409"/>
      <c r="UNV138" s="409"/>
      <c r="UNW138" s="409"/>
      <c r="UNX138" s="409"/>
      <c r="UNY138" s="409"/>
      <c r="UNZ138" s="409"/>
      <c r="UOA138" s="409"/>
      <c r="UOB138" s="409"/>
      <c r="UOC138" s="409"/>
      <c r="UOD138" s="409"/>
      <c r="UOE138" s="409"/>
      <c r="UOF138" s="409"/>
      <c r="UOG138" s="409"/>
      <c r="UOH138" s="409"/>
      <c r="UOI138" s="409"/>
      <c r="UOJ138" s="409"/>
      <c r="UOK138" s="409"/>
      <c r="UOL138" s="409"/>
      <c r="UOM138" s="409"/>
      <c r="UON138" s="409"/>
      <c r="UOO138" s="409"/>
      <c r="UOP138" s="409"/>
      <c r="UOQ138" s="409"/>
      <c r="UOR138" s="409"/>
      <c r="UOS138" s="409"/>
      <c r="UOT138" s="409"/>
      <c r="UOU138" s="409"/>
      <c r="UOV138" s="409"/>
      <c r="UOW138" s="409"/>
      <c r="UOX138" s="409"/>
      <c r="UOY138" s="409"/>
      <c r="UOZ138" s="409"/>
      <c r="UPA138" s="409"/>
      <c r="UPB138" s="409"/>
      <c r="UPC138" s="409"/>
      <c r="UPD138" s="409"/>
      <c r="UPE138" s="409"/>
      <c r="UPF138" s="409"/>
      <c r="UPG138" s="409"/>
      <c r="UPH138" s="409"/>
      <c r="UPI138" s="409"/>
      <c r="UPJ138" s="409"/>
      <c r="UPK138" s="409"/>
      <c r="UPL138" s="409"/>
      <c r="UPM138" s="409"/>
      <c r="UPN138" s="409"/>
      <c r="UPO138" s="409"/>
      <c r="UPP138" s="409"/>
      <c r="UPQ138" s="409"/>
      <c r="UPR138" s="409"/>
      <c r="UPS138" s="409"/>
      <c r="UPT138" s="409"/>
      <c r="UPU138" s="409"/>
      <c r="UPV138" s="409"/>
      <c r="UPW138" s="409"/>
      <c r="UPX138" s="409"/>
      <c r="UPY138" s="409"/>
      <c r="UPZ138" s="409"/>
      <c r="UQA138" s="409"/>
      <c r="UQB138" s="409"/>
      <c r="UQC138" s="409"/>
      <c r="UQD138" s="409"/>
      <c r="UQE138" s="409"/>
      <c r="UQF138" s="409"/>
      <c r="UQG138" s="409"/>
      <c r="UQH138" s="409"/>
      <c r="UQI138" s="409"/>
      <c r="UQJ138" s="409"/>
      <c r="UQK138" s="409"/>
      <c r="UQL138" s="409"/>
      <c r="UQM138" s="409"/>
      <c r="UQN138" s="409"/>
      <c r="UQO138" s="409"/>
      <c r="UQP138" s="409"/>
      <c r="UQQ138" s="409"/>
      <c r="UQR138" s="409"/>
      <c r="UQS138" s="409"/>
      <c r="UQT138" s="409"/>
      <c r="UQU138" s="409"/>
      <c r="UQV138" s="409"/>
      <c r="UQW138" s="409"/>
      <c r="UQX138" s="409"/>
      <c r="UQY138" s="409"/>
      <c r="UQZ138" s="409"/>
      <c r="URA138" s="409"/>
      <c r="URB138" s="409"/>
      <c r="URC138" s="409"/>
      <c r="URD138" s="409"/>
      <c r="URE138" s="409"/>
      <c r="URF138" s="409"/>
      <c r="URG138" s="409"/>
      <c r="URH138" s="409"/>
      <c r="URI138" s="409"/>
      <c r="URJ138" s="409"/>
      <c r="URK138" s="409"/>
      <c r="URL138" s="409"/>
      <c r="URM138" s="409"/>
      <c r="URN138" s="409"/>
      <c r="URO138" s="409"/>
      <c r="URP138" s="409"/>
      <c r="URQ138" s="409"/>
      <c r="URR138" s="409"/>
      <c r="URS138" s="409"/>
      <c r="URT138" s="409"/>
      <c r="URU138" s="409"/>
      <c r="URV138" s="409"/>
      <c r="URW138" s="409"/>
      <c r="URX138" s="409"/>
      <c r="URY138" s="409"/>
      <c r="URZ138" s="409"/>
      <c r="USA138" s="409"/>
      <c r="USB138" s="409"/>
      <c r="USC138" s="409"/>
      <c r="USD138" s="409"/>
      <c r="USE138" s="409"/>
      <c r="USF138" s="409"/>
      <c r="USG138" s="409"/>
      <c r="USH138" s="409"/>
      <c r="USI138" s="409"/>
      <c r="USJ138" s="409"/>
      <c r="USK138" s="409"/>
      <c r="USL138" s="409"/>
      <c r="USM138" s="409"/>
      <c r="USN138" s="409"/>
      <c r="USO138" s="409"/>
      <c r="USP138" s="409"/>
      <c r="USQ138" s="409"/>
      <c r="USR138" s="409"/>
      <c r="USS138" s="409"/>
      <c r="UST138" s="409"/>
      <c r="USU138" s="409"/>
      <c r="USV138" s="409"/>
      <c r="USW138" s="409"/>
      <c r="USX138" s="409"/>
      <c r="USY138" s="409"/>
      <c r="USZ138" s="409"/>
      <c r="UTA138" s="409"/>
      <c r="UTB138" s="409"/>
      <c r="UTC138" s="409"/>
      <c r="UTD138" s="409"/>
      <c r="UTE138" s="409"/>
      <c r="UTF138" s="409"/>
      <c r="UTG138" s="409"/>
      <c r="UTH138" s="409"/>
      <c r="UTI138" s="409"/>
      <c r="UTJ138" s="409"/>
      <c r="UTK138" s="409"/>
      <c r="UTL138" s="409"/>
      <c r="UTM138" s="409"/>
      <c r="UTN138" s="409"/>
      <c r="UTO138" s="409"/>
      <c r="UTP138" s="409"/>
      <c r="UTQ138" s="409"/>
      <c r="UTR138" s="409"/>
      <c r="UTS138" s="409"/>
      <c r="UTT138" s="409"/>
      <c r="UTU138" s="409"/>
      <c r="UTV138" s="409"/>
      <c r="UTW138" s="409"/>
      <c r="UTX138" s="409"/>
      <c r="UTY138" s="409"/>
      <c r="UTZ138" s="409"/>
      <c r="UUA138" s="409"/>
      <c r="UUB138" s="409"/>
      <c r="UUC138" s="409"/>
      <c r="UUD138" s="409"/>
      <c r="UUE138" s="409"/>
      <c r="UUF138" s="409"/>
      <c r="UUG138" s="409"/>
      <c r="UUH138" s="409"/>
      <c r="UUI138" s="409"/>
      <c r="UUJ138" s="409"/>
      <c r="UUK138" s="409"/>
      <c r="UUL138" s="409"/>
      <c r="UUM138" s="409"/>
      <c r="UUN138" s="409"/>
      <c r="UUO138" s="409"/>
      <c r="UUP138" s="409"/>
      <c r="UUQ138" s="409"/>
      <c r="UUR138" s="409"/>
      <c r="UUS138" s="409"/>
      <c r="UUT138" s="409"/>
      <c r="UUU138" s="409"/>
      <c r="UUV138" s="409"/>
      <c r="UUW138" s="409"/>
      <c r="UUX138" s="409"/>
      <c r="UUY138" s="409"/>
      <c r="UUZ138" s="409"/>
      <c r="UVA138" s="409"/>
      <c r="UVB138" s="409"/>
      <c r="UVC138" s="409"/>
      <c r="UVD138" s="409"/>
      <c r="UVE138" s="409"/>
      <c r="UVF138" s="409"/>
      <c r="UVG138" s="409"/>
      <c r="UVH138" s="409"/>
      <c r="UVI138" s="409"/>
      <c r="UVJ138" s="409"/>
      <c r="UVK138" s="409"/>
      <c r="UVL138" s="409"/>
      <c r="UVM138" s="409"/>
      <c r="UVN138" s="409"/>
      <c r="UVO138" s="409"/>
      <c r="UVP138" s="409"/>
      <c r="UVQ138" s="409"/>
      <c r="UVR138" s="409"/>
      <c r="UVS138" s="409"/>
      <c r="UVT138" s="409"/>
      <c r="UVU138" s="409"/>
      <c r="UVV138" s="409"/>
      <c r="UVW138" s="409"/>
      <c r="UVX138" s="409"/>
      <c r="UVY138" s="409"/>
      <c r="UVZ138" s="409"/>
      <c r="UWA138" s="409"/>
      <c r="UWB138" s="409"/>
      <c r="UWC138" s="409"/>
      <c r="UWD138" s="409"/>
      <c r="UWE138" s="409"/>
      <c r="UWF138" s="409"/>
      <c r="UWG138" s="409"/>
      <c r="UWH138" s="409"/>
      <c r="UWI138" s="409"/>
      <c r="UWJ138" s="409"/>
      <c r="UWK138" s="409"/>
      <c r="UWL138" s="409"/>
      <c r="UWM138" s="409"/>
      <c r="UWN138" s="409"/>
      <c r="UWO138" s="409"/>
      <c r="UWP138" s="409"/>
      <c r="UWQ138" s="409"/>
      <c r="UWR138" s="409"/>
      <c r="UWS138" s="409"/>
      <c r="UWT138" s="409"/>
      <c r="UWU138" s="409"/>
      <c r="UWV138" s="409"/>
      <c r="UWW138" s="409"/>
      <c r="UWX138" s="409"/>
      <c r="UWY138" s="409"/>
      <c r="UWZ138" s="409"/>
      <c r="UXA138" s="409"/>
      <c r="UXB138" s="409"/>
      <c r="UXC138" s="409"/>
      <c r="UXD138" s="409"/>
      <c r="UXE138" s="409"/>
      <c r="UXF138" s="409"/>
      <c r="UXG138" s="409"/>
      <c r="UXH138" s="409"/>
      <c r="UXI138" s="409"/>
      <c r="UXJ138" s="409"/>
      <c r="UXK138" s="409"/>
      <c r="UXL138" s="409"/>
      <c r="UXM138" s="409"/>
      <c r="UXN138" s="409"/>
      <c r="UXO138" s="409"/>
      <c r="UXP138" s="409"/>
      <c r="UXQ138" s="409"/>
      <c r="UXR138" s="409"/>
      <c r="UXS138" s="409"/>
      <c r="UXT138" s="409"/>
      <c r="UXU138" s="409"/>
      <c r="UXV138" s="409"/>
      <c r="UXW138" s="409"/>
      <c r="UXX138" s="409"/>
      <c r="UXY138" s="409"/>
      <c r="UXZ138" s="409"/>
      <c r="UYA138" s="409"/>
      <c r="UYB138" s="409"/>
      <c r="UYC138" s="409"/>
      <c r="UYD138" s="409"/>
      <c r="UYE138" s="409"/>
      <c r="UYF138" s="409"/>
      <c r="UYG138" s="409"/>
      <c r="UYH138" s="409"/>
      <c r="UYI138" s="409"/>
      <c r="UYJ138" s="409"/>
      <c r="UYK138" s="409"/>
      <c r="UYL138" s="409"/>
      <c r="UYM138" s="409"/>
      <c r="UYN138" s="409"/>
      <c r="UYO138" s="409"/>
      <c r="UYP138" s="409"/>
      <c r="UYQ138" s="409"/>
      <c r="UYR138" s="409"/>
      <c r="UYS138" s="409"/>
      <c r="UYT138" s="409"/>
      <c r="UYU138" s="409"/>
      <c r="UYV138" s="409"/>
      <c r="UYW138" s="409"/>
      <c r="UYX138" s="409"/>
      <c r="UYY138" s="409"/>
      <c r="UYZ138" s="409"/>
      <c r="UZA138" s="409"/>
      <c r="UZB138" s="409"/>
      <c r="UZC138" s="409"/>
      <c r="UZD138" s="409"/>
      <c r="UZE138" s="409"/>
      <c r="UZF138" s="409"/>
      <c r="UZG138" s="409"/>
      <c r="UZH138" s="409"/>
      <c r="UZI138" s="409"/>
      <c r="UZJ138" s="409"/>
      <c r="UZK138" s="409"/>
      <c r="UZL138" s="409"/>
      <c r="UZM138" s="409"/>
      <c r="UZN138" s="409"/>
      <c r="UZO138" s="409"/>
      <c r="UZP138" s="409"/>
      <c r="UZQ138" s="409"/>
      <c r="UZR138" s="409"/>
      <c r="UZS138" s="409"/>
      <c r="UZT138" s="409"/>
      <c r="UZU138" s="409"/>
      <c r="UZV138" s="409"/>
      <c r="UZW138" s="409"/>
      <c r="UZX138" s="409"/>
      <c r="UZY138" s="409"/>
      <c r="UZZ138" s="409"/>
      <c r="VAA138" s="409"/>
      <c r="VAB138" s="409"/>
      <c r="VAC138" s="409"/>
      <c r="VAD138" s="409"/>
      <c r="VAE138" s="409"/>
      <c r="VAF138" s="409"/>
      <c r="VAG138" s="409"/>
      <c r="VAH138" s="409"/>
      <c r="VAI138" s="409"/>
      <c r="VAJ138" s="409"/>
      <c r="VAK138" s="409"/>
      <c r="VAL138" s="409"/>
      <c r="VAM138" s="409"/>
      <c r="VAN138" s="409"/>
      <c r="VAO138" s="409"/>
      <c r="VAP138" s="409"/>
      <c r="VAQ138" s="409"/>
      <c r="VAR138" s="409"/>
      <c r="VAS138" s="409"/>
      <c r="VAT138" s="409"/>
      <c r="VAU138" s="409"/>
      <c r="VAV138" s="409"/>
      <c r="VAW138" s="409"/>
      <c r="VAX138" s="409"/>
      <c r="VAY138" s="409"/>
      <c r="VAZ138" s="409"/>
      <c r="VBA138" s="409"/>
      <c r="VBB138" s="409"/>
      <c r="VBC138" s="409"/>
      <c r="VBD138" s="409"/>
      <c r="VBE138" s="409"/>
      <c r="VBF138" s="409"/>
      <c r="VBG138" s="409"/>
      <c r="VBH138" s="409"/>
      <c r="VBI138" s="409"/>
      <c r="VBJ138" s="409"/>
      <c r="VBK138" s="409"/>
      <c r="VBL138" s="409"/>
      <c r="VBM138" s="409"/>
      <c r="VBN138" s="409"/>
      <c r="VBO138" s="409"/>
      <c r="VBP138" s="409"/>
      <c r="VBQ138" s="409"/>
      <c r="VBR138" s="409"/>
      <c r="VBS138" s="409"/>
      <c r="VBT138" s="409"/>
      <c r="VBU138" s="409"/>
      <c r="VBV138" s="409"/>
      <c r="VBW138" s="409"/>
      <c r="VBX138" s="409"/>
      <c r="VBY138" s="409"/>
      <c r="VBZ138" s="409"/>
      <c r="VCA138" s="409"/>
      <c r="VCB138" s="409"/>
      <c r="VCC138" s="409"/>
      <c r="VCD138" s="409"/>
      <c r="VCE138" s="409"/>
      <c r="VCF138" s="409"/>
      <c r="VCG138" s="409"/>
      <c r="VCH138" s="409"/>
      <c r="VCI138" s="409"/>
      <c r="VCJ138" s="409"/>
      <c r="VCK138" s="409"/>
      <c r="VCL138" s="409"/>
      <c r="VCM138" s="409"/>
      <c r="VCN138" s="409"/>
      <c r="VCO138" s="409"/>
      <c r="VCP138" s="409"/>
      <c r="VCQ138" s="409"/>
      <c r="VCR138" s="409"/>
      <c r="VCS138" s="409"/>
      <c r="VCT138" s="409"/>
      <c r="VCU138" s="409"/>
      <c r="VCV138" s="409"/>
      <c r="VCW138" s="409"/>
      <c r="VCX138" s="409"/>
      <c r="VCY138" s="409"/>
      <c r="VCZ138" s="409"/>
      <c r="VDA138" s="409"/>
      <c r="VDB138" s="409"/>
      <c r="VDC138" s="409"/>
      <c r="VDD138" s="409"/>
      <c r="VDE138" s="409"/>
      <c r="VDF138" s="409"/>
      <c r="VDG138" s="409"/>
      <c r="VDH138" s="409"/>
      <c r="VDI138" s="409"/>
      <c r="VDJ138" s="409"/>
      <c r="VDK138" s="409"/>
      <c r="VDL138" s="409"/>
      <c r="VDM138" s="409"/>
      <c r="VDN138" s="409"/>
      <c r="VDO138" s="409"/>
      <c r="VDP138" s="409"/>
      <c r="VDQ138" s="409"/>
      <c r="VDR138" s="409"/>
      <c r="VDS138" s="409"/>
      <c r="VDT138" s="409"/>
      <c r="VDU138" s="409"/>
      <c r="VDV138" s="409"/>
      <c r="VDW138" s="409"/>
      <c r="VDX138" s="409"/>
      <c r="VDY138" s="409"/>
      <c r="VDZ138" s="409"/>
      <c r="VEA138" s="409"/>
      <c r="VEB138" s="409"/>
      <c r="VEC138" s="409"/>
      <c r="VED138" s="409"/>
      <c r="VEE138" s="409"/>
      <c r="VEF138" s="409"/>
      <c r="VEG138" s="409"/>
      <c r="VEH138" s="409"/>
      <c r="VEI138" s="409"/>
      <c r="VEJ138" s="409"/>
      <c r="VEK138" s="409"/>
      <c r="VEL138" s="409"/>
      <c r="VEM138" s="409"/>
      <c r="VEN138" s="409"/>
      <c r="VEO138" s="409"/>
      <c r="VEP138" s="409"/>
      <c r="VEQ138" s="409"/>
      <c r="VER138" s="409"/>
      <c r="VES138" s="409"/>
      <c r="VET138" s="409"/>
      <c r="VEU138" s="409"/>
      <c r="VEV138" s="409"/>
      <c r="VEW138" s="409"/>
      <c r="VEX138" s="409"/>
      <c r="VEY138" s="409"/>
      <c r="VEZ138" s="409"/>
      <c r="VFA138" s="409"/>
      <c r="VFB138" s="409"/>
      <c r="VFC138" s="409"/>
      <c r="VFD138" s="409"/>
      <c r="VFE138" s="409"/>
      <c r="VFF138" s="409"/>
      <c r="VFG138" s="409"/>
      <c r="VFH138" s="409"/>
      <c r="VFI138" s="409"/>
      <c r="VFJ138" s="409"/>
      <c r="VFK138" s="409"/>
      <c r="VFL138" s="409"/>
      <c r="VFM138" s="409"/>
      <c r="VFN138" s="409"/>
      <c r="VFO138" s="409"/>
      <c r="VFP138" s="409"/>
      <c r="VFQ138" s="409"/>
      <c r="VFR138" s="409"/>
      <c r="VFS138" s="409"/>
      <c r="VFT138" s="409"/>
      <c r="VFU138" s="409"/>
      <c r="VFV138" s="409"/>
      <c r="VFW138" s="409"/>
      <c r="VFX138" s="409"/>
      <c r="VFY138" s="409"/>
      <c r="VFZ138" s="409"/>
      <c r="VGA138" s="409"/>
      <c r="VGB138" s="409"/>
      <c r="VGC138" s="409"/>
      <c r="VGD138" s="409"/>
      <c r="VGE138" s="409"/>
      <c r="VGF138" s="409"/>
      <c r="VGG138" s="409"/>
      <c r="VGH138" s="409"/>
      <c r="VGI138" s="409"/>
      <c r="VGJ138" s="409"/>
      <c r="VGK138" s="409"/>
      <c r="VGL138" s="409"/>
      <c r="VGM138" s="409"/>
      <c r="VGN138" s="409"/>
      <c r="VGO138" s="409"/>
      <c r="VGP138" s="409"/>
      <c r="VGQ138" s="409"/>
      <c r="VGR138" s="409"/>
      <c r="VGS138" s="409"/>
      <c r="VGT138" s="409"/>
      <c r="VGU138" s="409"/>
      <c r="VGV138" s="409"/>
      <c r="VGW138" s="409"/>
      <c r="VGX138" s="409"/>
      <c r="VGY138" s="409"/>
      <c r="VGZ138" s="409"/>
      <c r="VHA138" s="409"/>
      <c r="VHB138" s="409"/>
      <c r="VHC138" s="409"/>
      <c r="VHD138" s="409"/>
      <c r="VHE138" s="409"/>
      <c r="VHF138" s="409"/>
      <c r="VHG138" s="409"/>
      <c r="VHH138" s="409"/>
      <c r="VHI138" s="409"/>
      <c r="VHJ138" s="409"/>
      <c r="VHK138" s="409"/>
      <c r="VHL138" s="409"/>
      <c r="VHM138" s="409"/>
      <c r="VHN138" s="409"/>
      <c r="VHO138" s="409"/>
      <c r="VHP138" s="409"/>
      <c r="VHQ138" s="409"/>
      <c r="VHR138" s="409"/>
      <c r="VHS138" s="409"/>
      <c r="VHT138" s="409"/>
      <c r="VHU138" s="409"/>
      <c r="VHV138" s="409"/>
      <c r="VHW138" s="409"/>
      <c r="VHX138" s="409"/>
      <c r="VHY138" s="409"/>
      <c r="VHZ138" s="409"/>
      <c r="VIA138" s="409"/>
      <c r="VIB138" s="409"/>
      <c r="VIC138" s="409"/>
      <c r="VID138" s="409"/>
      <c r="VIE138" s="409"/>
      <c r="VIF138" s="409"/>
      <c r="VIG138" s="409"/>
      <c r="VIH138" s="409"/>
      <c r="VII138" s="409"/>
      <c r="VIJ138" s="409"/>
      <c r="VIK138" s="409"/>
      <c r="VIL138" s="409"/>
      <c r="VIM138" s="409"/>
      <c r="VIN138" s="409"/>
      <c r="VIO138" s="409"/>
      <c r="VIP138" s="409"/>
      <c r="VIQ138" s="409"/>
      <c r="VIR138" s="409"/>
      <c r="VIS138" s="409"/>
      <c r="VIT138" s="409"/>
      <c r="VIU138" s="409"/>
      <c r="VIV138" s="409"/>
      <c r="VIW138" s="409"/>
      <c r="VIX138" s="409"/>
      <c r="VIY138" s="409"/>
      <c r="VIZ138" s="409"/>
      <c r="VJA138" s="409"/>
      <c r="VJB138" s="409"/>
      <c r="VJC138" s="409"/>
      <c r="VJD138" s="409"/>
      <c r="VJE138" s="409"/>
      <c r="VJF138" s="409"/>
      <c r="VJG138" s="409"/>
      <c r="VJH138" s="409"/>
      <c r="VJI138" s="409"/>
      <c r="VJJ138" s="409"/>
      <c r="VJK138" s="409"/>
      <c r="VJL138" s="409"/>
      <c r="VJM138" s="409"/>
      <c r="VJN138" s="409"/>
      <c r="VJO138" s="409"/>
      <c r="VJP138" s="409"/>
      <c r="VJQ138" s="409"/>
      <c r="VJR138" s="409"/>
      <c r="VJS138" s="409"/>
      <c r="VJT138" s="409"/>
      <c r="VJU138" s="409"/>
      <c r="VJV138" s="409"/>
      <c r="VJW138" s="409"/>
      <c r="VJX138" s="409"/>
      <c r="VJY138" s="409"/>
      <c r="VJZ138" s="409"/>
      <c r="VKA138" s="409"/>
      <c r="VKB138" s="409"/>
      <c r="VKC138" s="409"/>
      <c r="VKD138" s="409"/>
      <c r="VKE138" s="409"/>
      <c r="VKF138" s="409"/>
      <c r="VKG138" s="409"/>
      <c r="VKH138" s="409"/>
      <c r="VKI138" s="409"/>
      <c r="VKJ138" s="409"/>
      <c r="VKK138" s="409"/>
      <c r="VKL138" s="409"/>
      <c r="VKM138" s="409"/>
      <c r="VKN138" s="409"/>
      <c r="VKO138" s="409"/>
      <c r="VKP138" s="409"/>
      <c r="VKQ138" s="409"/>
      <c r="VKR138" s="409"/>
      <c r="VKS138" s="409"/>
      <c r="VKT138" s="409"/>
      <c r="VKU138" s="409"/>
      <c r="VKV138" s="409"/>
      <c r="VKW138" s="409"/>
      <c r="VKX138" s="409"/>
      <c r="VKY138" s="409"/>
      <c r="VKZ138" s="409"/>
      <c r="VLA138" s="409"/>
      <c r="VLB138" s="409"/>
      <c r="VLC138" s="409"/>
      <c r="VLD138" s="409"/>
      <c r="VLE138" s="409"/>
      <c r="VLF138" s="409"/>
      <c r="VLG138" s="409"/>
      <c r="VLH138" s="409"/>
      <c r="VLI138" s="409"/>
      <c r="VLJ138" s="409"/>
      <c r="VLK138" s="409"/>
      <c r="VLL138" s="409"/>
      <c r="VLM138" s="409"/>
      <c r="VLN138" s="409"/>
      <c r="VLO138" s="409"/>
      <c r="VLP138" s="409"/>
      <c r="VLQ138" s="409"/>
      <c r="VLR138" s="409"/>
      <c r="VLS138" s="409"/>
      <c r="VLT138" s="409"/>
      <c r="VLU138" s="409"/>
      <c r="VLV138" s="409"/>
      <c r="VLW138" s="409"/>
      <c r="VLX138" s="409"/>
      <c r="VLY138" s="409"/>
      <c r="VLZ138" s="409"/>
      <c r="VMA138" s="409"/>
      <c r="VMB138" s="409"/>
      <c r="VMC138" s="409"/>
      <c r="VMD138" s="409"/>
      <c r="VME138" s="409"/>
      <c r="VMF138" s="409"/>
      <c r="VMG138" s="409"/>
      <c r="VMH138" s="409"/>
      <c r="VMI138" s="409"/>
      <c r="VMJ138" s="409"/>
      <c r="VMK138" s="409"/>
      <c r="VML138" s="409"/>
      <c r="VMM138" s="409"/>
      <c r="VMN138" s="409"/>
      <c r="VMO138" s="409"/>
      <c r="VMP138" s="409"/>
      <c r="VMQ138" s="409"/>
      <c r="VMR138" s="409"/>
      <c r="VMS138" s="409"/>
      <c r="VMT138" s="409"/>
      <c r="VMU138" s="409"/>
      <c r="VMV138" s="409"/>
      <c r="VMW138" s="409"/>
      <c r="VMX138" s="409"/>
      <c r="VMY138" s="409"/>
      <c r="VMZ138" s="409"/>
      <c r="VNA138" s="409"/>
      <c r="VNB138" s="409"/>
      <c r="VNC138" s="409"/>
      <c r="VND138" s="409"/>
      <c r="VNE138" s="409"/>
      <c r="VNF138" s="409"/>
      <c r="VNG138" s="409"/>
      <c r="VNH138" s="409"/>
      <c r="VNI138" s="409"/>
      <c r="VNJ138" s="409"/>
      <c r="VNK138" s="409"/>
      <c r="VNL138" s="409"/>
      <c r="VNM138" s="409"/>
      <c r="VNN138" s="409"/>
      <c r="VNO138" s="409"/>
      <c r="VNP138" s="409"/>
      <c r="VNQ138" s="409"/>
      <c r="VNR138" s="409"/>
      <c r="VNS138" s="409"/>
      <c r="VNT138" s="409"/>
      <c r="VNU138" s="409"/>
      <c r="VNV138" s="409"/>
      <c r="VNW138" s="409"/>
      <c r="VNX138" s="409"/>
      <c r="VNY138" s="409"/>
      <c r="VNZ138" s="409"/>
      <c r="VOA138" s="409"/>
      <c r="VOB138" s="409"/>
      <c r="VOC138" s="409"/>
      <c r="VOD138" s="409"/>
      <c r="VOE138" s="409"/>
      <c r="VOF138" s="409"/>
      <c r="VOG138" s="409"/>
      <c r="VOH138" s="409"/>
      <c r="VOI138" s="409"/>
      <c r="VOJ138" s="409"/>
      <c r="VOK138" s="409"/>
      <c r="VOL138" s="409"/>
      <c r="VOM138" s="409"/>
      <c r="VON138" s="409"/>
      <c r="VOO138" s="409"/>
      <c r="VOP138" s="409"/>
      <c r="VOQ138" s="409"/>
      <c r="VOR138" s="409"/>
      <c r="VOS138" s="409"/>
      <c r="VOT138" s="409"/>
      <c r="VOU138" s="409"/>
      <c r="VOV138" s="409"/>
      <c r="VOW138" s="409"/>
      <c r="VOX138" s="409"/>
      <c r="VOY138" s="409"/>
      <c r="VOZ138" s="409"/>
      <c r="VPA138" s="409"/>
      <c r="VPB138" s="409"/>
      <c r="VPC138" s="409"/>
      <c r="VPD138" s="409"/>
      <c r="VPE138" s="409"/>
      <c r="VPF138" s="409"/>
      <c r="VPG138" s="409"/>
      <c r="VPH138" s="409"/>
      <c r="VPI138" s="409"/>
      <c r="VPJ138" s="409"/>
      <c r="VPK138" s="409"/>
      <c r="VPL138" s="409"/>
      <c r="VPM138" s="409"/>
      <c r="VPN138" s="409"/>
      <c r="VPO138" s="409"/>
      <c r="VPP138" s="409"/>
      <c r="VPQ138" s="409"/>
      <c r="VPR138" s="409"/>
      <c r="VPS138" s="409"/>
      <c r="VPT138" s="409"/>
      <c r="VPU138" s="409"/>
      <c r="VPV138" s="409"/>
      <c r="VPW138" s="409"/>
      <c r="VPX138" s="409"/>
      <c r="VPY138" s="409"/>
      <c r="VPZ138" s="409"/>
      <c r="VQA138" s="409"/>
      <c r="VQB138" s="409"/>
      <c r="VQC138" s="409"/>
      <c r="VQD138" s="409"/>
      <c r="VQE138" s="409"/>
      <c r="VQF138" s="409"/>
      <c r="VQG138" s="409"/>
      <c r="VQH138" s="409"/>
      <c r="VQI138" s="409"/>
      <c r="VQJ138" s="409"/>
      <c r="VQK138" s="409"/>
      <c r="VQL138" s="409"/>
      <c r="VQM138" s="409"/>
      <c r="VQN138" s="409"/>
      <c r="VQO138" s="409"/>
      <c r="VQP138" s="409"/>
      <c r="VQQ138" s="409"/>
      <c r="VQR138" s="409"/>
      <c r="VQS138" s="409"/>
      <c r="VQT138" s="409"/>
      <c r="VQU138" s="409"/>
      <c r="VQV138" s="409"/>
      <c r="VQW138" s="409"/>
      <c r="VQX138" s="409"/>
      <c r="VQY138" s="409"/>
      <c r="VQZ138" s="409"/>
      <c r="VRA138" s="409"/>
      <c r="VRB138" s="409"/>
      <c r="VRC138" s="409"/>
      <c r="VRD138" s="409"/>
      <c r="VRE138" s="409"/>
      <c r="VRF138" s="409"/>
      <c r="VRG138" s="409"/>
      <c r="VRH138" s="409"/>
      <c r="VRI138" s="409"/>
      <c r="VRJ138" s="409"/>
      <c r="VRK138" s="409"/>
      <c r="VRL138" s="409"/>
      <c r="VRM138" s="409"/>
      <c r="VRN138" s="409"/>
      <c r="VRO138" s="409"/>
      <c r="VRP138" s="409"/>
      <c r="VRQ138" s="409"/>
      <c r="VRR138" s="409"/>
      <c r="VRS138" s="409"/>
      <c r="VRT138" s="409"/>
      <c r="VRU138" s="409"/>
      <c r="VRV138" s="409"/>
      <c r="VRW138" s="409"/>
      <c r="VRX138" s="409"/>
      <c r="VRY138" s="409"/>
      <c r="VRZ138" s="409"/>
      <c r="VSA138" s="409"/>
      <c r="VSB138" s="409"/>
      <c r="VSC138" s="409"/>
      <c r="VSD138" s="409"/>
      <c r="VSE138" s="409"/>
      <c r="VSF138" s="409"/>
      <c r="VSG138" s="409"/>
      <c r="VSH138" s="409"/>
      <c r="VSI138" s="409"/>
      <c r="VSJ138" s="409"/>
      <c r="VSK138" s="409"/>
      <c r="VSL138" s="409"/>
      <c r="VSM138" s="409"/>
      <c r="VSN138" s="409"/>
      <c r="VSO138" s="409"/>
      <c r="VSP138" s="409"/>
      <c r="VSQ138" s="409"/>
      <c r="VSR138" s="409"/>
      <c r="VSS138" s="409"/>
      <c r="VST138" s="409"/>
      <c r="VSU138" s="409"/>
      <c r="VSV138" s="409"/>
      <c r="VSW138" s="409"/>
      <c r="VSX138" s="409"/>
      <c r="VSY138" s="409"/>
      <c r="VSZ138" s="409"/>
      <c r="VTA138" s="409"/>
      <c r="VTB138" s="409"/>
      <c r="VTC138" s="409"/>
      <c r="VTD138" s="409"/>
      <c r="VTE138" s="409"/>
      <c r="VTF138" s="409"/>
      <c r="VTG138" s="409"/>
      <c r="VTH138" s="409"/>
      <c r="VTI138" s="409"/>
      <c r="VTJ138" s="409"/>
      <c r="VTK138" s="409"/>
      <c r="VTL138" s="409"/>
      <c r="VTM138" s="409"/>
      <c r="VTN138" s="409"/>
      <c r="VTO138" s="409"/>
      <c r="VTP138" s="409"/>
      <c r="VTQ138" s="409"/>
      <c r="VTR138" s="409"/>
      <c r="VTS138" s="409"/>
      <c r="VTT138" s="409"/>
      <c r="VTU138" s="409"/>
      <c r="VTV138" s="409"/>
      <c r="VTW138" s="409"/>
      <c r="VTX138" s="409"/>
      <c r="VTY138" s="409"/>
      <c r="VTZ138" s="409"/>
      <c r="VUA138" s="409"/>
      <c r="VUB138" s="409"/>
      <c r="VUC138" s="409"/>
      <c r="VUD138" s="409"/>
      <c r="VUE138" s="409"/>
      <c r="VUF138" s="409"/>
      <c r="VUG138" s="409"/>
      <c r="VUH138" s="409"/>
      <c r="VUI138" s="409"/>
      <c r="VUJ138" s="409"/>
      <c r="VUK138" s="409"/>
      <c r="VUL138" s="409"/>
      <c r="VUM138" s="409"/>
      <c r="VUN138" s="409"/>
      <c r="VUO138" s="409"/>
      <c r="VUP138" s="409"/>
      <c r="VUQ138" s="409"/>
      <c r="VUR138" s="409"/>
      <c r="VUS138" s="409"/>
      <c r="VUT138" s="409"/>
      <c r="VUU138" s="409"/>
      <c r="VUV138" s="409"/>
      <c r="VUW138" s="409"/>
      <c r="VUX138" s="409"/>
      <c r="VUY138" s="409"/>
      <c r="VUZ138" s="409"/>
      <c r="VVA138" s="409"/>
      <c r="VVB138" s="409"/>
      <c r="VVC138" s="409"/>
      <c r="VVD138" s="409"/>
      <c r="VVE138" s="409"/>
      <c r="VVF138" s="409"/>
      <c r="VVG138" s="409"/>
      <c r="VVH138" s="409"/>
      <c r="VVI138" s="409"/>
      <c r="VVJ138" s="409"/>
      <c r="VVK138" s="409"/>
      <c r="VVL138" s="409"/>
      <c r="VVM138" s="409"/>
      <c r="VVN138" s="409"/>
      <c r="VVO138" s="409"/>
      <c r="VVP138" s="409"/>
      <c r="VVQ138" s="409"/>
      <c r="VVR138" s="409"/>
      <c r="VVS138" s="409"/>
      <c r="VVT138" s="409"/>
      <c r="VVU138" s="409"/>
      <c r="VVV138" s="409"/>
      <c r="VVW138" s="409"/>
      <c r="VVX138" s="409"/>
      <c r="VVY138" s="409"/>
      <c r="VVZ138" s="409"/>
      <c r="VWA138" s="409"/>
      <c r="VWB138" s="409"/>
      <c r="VWC138" s="409"/>
      <c r="VWD138" s="409"/>
      <c r="VWE138" s="409"/>
      <c r="VWF138" s="409"/>
      <c r="VWG138" s="409"/>
      <c r="VWH138" s="409"/>
      <c r="VWI138" s="409"/>
      <c r="VWJ138" s="409"/>
      <c r="VWK138" s="409"/>
      <c r="VWL138" s="409"/>
      <c r="VWM138" s="409"/>
      <c r="VWN138" s="409"/>
      <c r="VWO138" s="409"/>
      <c r="VWP138" s="409"/>
      <c r="VWQ138" s="409"/>
      <c r="VWR138" s="409"/>
      <c r="VWS138" s="409"/>
      <c r="VWT138" s="409"/>
      <c r="VWU138" s="409"/>
      <c r="VWV138" s="409"/>
      <c r="VWW138" s="409"/>
      <c r="VWX138" s="409"/>
      <c r="VWY138" s="409"/>
      <c r="VWZ138" s="409"/>
      <c r="VXA138" s="409"/>
      <c r="VXB138" s="409"/>
      <c r="VXC138" s="409"/>
      <c r="VXD138" s="409"/>
      <c r="VXE138" s="409"/>
      <c r="VXF138" s="409"/>
      <c r="VXG138" s="409"/>
      <c r="VXH138" s="409"/>
      <c r="VXI138" s="409"/>
      <c r="VXJ138" s="409"/>
      <c r="VXK138" s="409"/>
      <c r="VXL138" s="409"/>
      <c r="VXM138" s="409"/>
      <c r="VXN138" s="409"/>
      <c r="VXO138" s="409"/>
      <c r="VXP138" s="409"/>
      <c r="VXQ138" s="409"/>
      <c r="VXR138" s="409"/>
      <c r="VXS138" s="409"/>
      <c r="VXT138" s="409"/>
      <c r="VXU138" s="409"/>
      <c r="VXV138" s="409"/>
      <c r="VXW138" s="409"/>
      <c r="VXX138" s="409"/>
      <c r="VXY138" s="409"/>
      <c r="VXZ138" s="409"/>
      <c r="VYA138" s="409"/>
      <c r="VYB138" s="409"/>
      <c r="VYC138" s="409"/>
      <c r="VYD138" s="409"/>
      <c r="VYE138" s="409"/>
      <c r="VYF138" s="409"/>
      <c r="VYG138" s="409"/>
      <c r="VYH138" s="409"/>
      <c r="VYI138" s="409"/>
      <c r="VYJ138" s="409"/>
      <c r="VYK138" s="409"/>
      <c r="VYL138" s="409"/>
      <c r="VYM138" s="409"/>
      <c r="VYN138" s="409"/>
      <c r="VYO138" s="409"/>
      <c r="VYP138" s="409"/>
      <c r="VYQ138" s="409"/>
      <c r="VYR138" s="409"/>
      <c r="VYS138" s="409"/>
      <c r="VYT138" s="409"/>
      <c r="VYU138" s="409"/>
      <c r="VYV138" s="409"/>
      <c r="VYW138" s="409"/>
      <c r="VYX138" s="409"/>
      <c r="VYY138" s="409"/>
      <c r="VYZ138" s="409"/>
      <c r="VZA138" s="409"/>
      <c r="VZB138" s="409"/>
      <c r="VZC138" s="409"/>
      <c r="VZD138" s="409"/>
      <c r="VZE138" s="409"/>
      <c r="VZF138" s="409"/>
      <c r="VZG138" s="409"/>
      <c r="VZH138" s="409"/>
      <c r="VZI138" s="409"/>
      <c r="VZJ138" s="409"/>
      <c r="VZK138" s="409"/>
      <c r="VZL138" s="409"/>
      <c r="VZM138" s="409"/>
      <c r="VZN138" s="409"/>
      <c r="VZO138" s="409"/>
      <c r="VZP138" s="409"/>
      <c r="VZQ138" s="409"/>
      <c r="VZR138" s="409"/>
      <c r="VZS138" s="409"/>
      <c r="VZT138" s="409"/>
      <c r="VZU138" s="409"/>
      <c r="VZV138" s="409"/>
      <c r="VZW138" s="409"/>
      <c r="VZX138" s="409"/>
      <c r="VZY138" s="409"/>
      <c r="VZZ138" s="409"/>
      <c r="WAA138" s="409"/>
      <c r="WAB138" s="409"/>
      <c r="WAC138" s="409"/>
      <c r="WAD138" s="409"/>
      <c r="WAE138" s="409"/>
      <c r="WAF138" s="409"/>
      <c r="WAG138" s="409"/>
      <c r="WAH138" s="409"/>
      <c r="WAI138" s="409"/>
      <c r="WAJ138" s="409"/>
      <c r="WAK138" s="409"/>
      <c r="WAL138" s="409"/>
      <c r="WAM138" s="409"/>
      <c r="WAN138" s="409"/>
      <c r="WAO138" s="409"/>
      <c r="WAP138" s="409"/>
      <c r="WAQ138" s="409"/>
      <c r="WAR138" s="409"/>
      <c r="WAS138" s="409"/>
      <c r="WAT138" s="409"/>
      <c r="WAU138" s="409"/>
      <c r="WAV138" s="409"/>
      <c r="WAW138" s="409"/>
      <c r="WAX138" s="409"/>
      <c r="WAY138" s="409"/>
      <c r="WAZ138" s="409"/>
      <c r="WBA138" s="409"/>
      <c r="WBB138" s="409"/>
      <c r="WBC138" s="409"/>
      <c r="WBD138" s="409"/>
      <c r="WBE138" s="409"/>
      <c r="WBF138" s="409"/>
      <c r="WBG138" s="409"/>
      <c r="WBH138" s="409"/>
      <c r="WBI138" s="409"/>
      <c r="WBJ138" s="409"/>
      <c r="WBK138" s="409"/>
      <c r="WBL138" s="409"/>
      <c r="WBM138" s="409"/>
      <c r="WBN138" s="409"/>
      <c r="WBO138" s="409"/>
      <c r="WBP138" s="409"/>
      <c r="WBQ138" s="409"/>
      <c r="WBR138" s="409"/>
      <c r="WBS138" s="409"/>
      <c r="WBT138" s="409"/>
      <c r="WBU138" s="409"/>
      <c r="WBV138" s="409"/>
      <c r="WBW138" s="409"/>
      <c r="WBX138" s="409"/>
      <c r="WBY138" s="409"/>
      <c r="WBZ138" s="409"/>
      <c r="WCA138" s="409"/>
      <c r="WCB138" s="409"/>
      <c r="WCC138" s="409"/>
      <c r="WCD138" s="409"/>
      <c r="WCE138" s="409"/>
      <c r="WCF138" s="409"/>
      <c r="WCG138" s="409"/>
      <c r="WCH138" s="409"/>
      <c r="WCI138" s="409"/>
      <c r="WCJ138" s="409"/>
      <c r="WCK138" s="409"/>
      <c r="WCL138" s="409"/>
      <c r="WCM138" s="409"/>
      <c r="WCN138" s="409"/>
      <c r="WCO138" s="409"/>
      <c r="WCP138" s="409"/>
      <c r="WCQ138" s="409"/>
      <c r="WCR138" s="409"/>
      <c r="WCS138" s="409"/>
      <c r="WCT138" s="409"/>
      <c r="WCU138" s="409"/>
      <c r="WCV138" s="409"/>
      <c r="WCW138" s="409"/>
      <c r="WCX138" s="409"/>
      <c r="WCY138" s="409"/>
      <c r="WCZ138" s="409"/>
      <c r="WDA138" s="409"/>
      <c r="WDB138" s="409"/>
      <c r="WDC138" s="409"/>
      <c r="WDD138" s="409"/>
      <c r="WDE138" s="409"/>
      <c r="WDF138" s="409"/>
      <c r="WDG138" s="409"/>
      <c r="WDH138" s="409"/>
      <c r="WDI138" s="409"/>
      <c r="WDJ138" s="409"/>
      <c r="WDK138" s="409"/>
      <c r="WDL138" s="409"/>
      <c r="WDM138" s="409"/>
      <c r="WDN138" s="409"/>
      <c r="WDO138" s="409"/>
      <c r="WDP138" s="409"/>
      <c r="WDQ138" s="409"/>
      <c r="WDR138" s="409"/>
      <c r="WDS138" s="409"/>
      <c r="WDT138" s="409"/>
      <c r="WDU138" s="409"/>
      <c r="WDV138" s="409"/>
      <c r="WDW138" s="409"/>
      <c r="WDX138" s="409"/>
      <c r="WDY138" s="409"/>
      <c r="WDZ138" s="409"/>
      <c r="WEA138" s="409"/>
      <c r="WEB138" s="409"/>
      <c r="WEC138" s="409"/>
      <c r="WED138" s="409"/>
      <c r="WEE138" s="409"/>
      <c r="WEF138" s="409"/>
      <c r="WEG138" s="409"/>
      <c r="WEH138" s="409"/>
      <c r="WEI138" s="409"/>
      <c r="WEJ138" s="409"/>
      <c r="WEK138" s="409"/>
      <c r="WEL138" s="409"/>
      <c r="WEM138" s="409"/>
      <c r="WEN138" s="409"/>
      <c r="WEO138" s="409"/>
      <c r="WEP138" s="409"/>
      <c r="WEQ138" s="409"/>
      <c r="WER138" s="409"/>
      <c r="WES138" s="409"/>
      <c r="WET138" s="409"/>
      <c r="WEU138" s="409"/>
      <c r="WEV138" s="409"/>
      <c r="WEW138" s="409"/>
      <c r="WEX138" s="409"/>
      <c r="WEY138" s="409"/>
      <c r="WEZ138" s="409"/>
      <c r="WFA138" s="409"/>
      <c r="WFB138" s="409"/>
      <c r="WFC138" s="409"/>
      <c r="WFD138" s="409"/>
      <c r="WFE138" s="409"/>
      <c r="WFF138" s="409"/>
      <c r="WFG138" s="409"/>
      <c r="WFH138" s="409"/>
      <c r="WFI138" s="409"/>
      <c r="WFJ138" s="409"/>
      <c r="WFK138" s="409"/>
      <c r="WFL138" s="409"/>
      <c r="WFM138" s="409"/>
      <c r="WFN138" s="409"/>
      <c r="WFO138" s="409"/>
      <c r="WFP138" s="409"/>
      <c r="WFQ138" s="409"/>
      <c r="WFR138" s="409"/>
      <c r="WFS138" s="409"/>
      <c r="WFT138" s="409"/>
      <c r="WFU138" s="409"/>
      <c r="WFV138" s="409"/>
      <c r="WFW138" s="409"/>
      <c r="WFX138" s="409"/>
      <c r="WFY138" s="409"/>
      <c r="WFZ138" s="409"/>
      <c r="WGA138" s="409"/>
      <c r="WGB138" s="409"/>
      <c r="WGC138" s="409"/>
      <c r="WGD138" s="409"/>
      <c r="WGE138" s="409"/>
      <c r="WGF138" s="409"/>
      <c r="WGG138" s="409"/>
      <c r="WGH138" s="409"/>
      <c r="WGI138" s="409"/>
      <c r="WGJ138" s="409"/>
      <c r="WGK138" s="409"/>
      <c r="WGL138" s="409"/>
      <c r="WGM138" s="409"/>
      <c r="WGN138" s="409"/>
      <c r="WGO138" s="409"/>
      <c r="WGP138" s="409"/>
      <c r="WGQ138" s="409"/>
      <c r="WGR138" s="409"/>
      <c r="WGS138" s="409"/>
      <c r="WGT138" s="409"/>
      <c r="WGU138" s="409"/>
      <c r="WGV138" s="409"/>
      <c r="WGW138" s="409"/>
      <c r="WGX138" s="409"/>
      <c r="WGY138" s="409"/>
      <c r="WGZ138" s="409"/>
      <c r="WHA138" s="409"/>
      <c r="WHB138" s="409"/>
      <c r="WHC138" s="409"/>
      <c r="WHD138" s="409"/>
      <c r="WHE138" s="409"/>
      <c r="WHF138" s="409"/>
      <c r="WHG138" s="409"/>
      <c r="WHH138" s="409"/>
      <c r="WHI138" s="409"/>
      <c r="WHJ138" s="409"/>
      <c r="WHK138" s="409"/>
      <c r="WHL138" s="409"/>
      <c r="WHM138" s="409"/>
      <c r="WHN138" s="409"/>
      <c r="WHO138" s="409"/>
      <c r="WHP138" s="409"/>
      <c r="WHQ138" s="409"/>
      <c r="WHR138" s="409"/>
      <c r="WHS138" s="409"/>
      <c r="WHT138" s="409"/>
      <c r="WHU138" s="409"/>
      <c r="WHV138" s="409"/>
      <c r="WHW138" s="409"/>
      <c r="WHX138" s="409"/>
      <c r="WHY138" s="409"/>
      <c r="WHZ138" s="409"/>
      <c r="WIA138" s="409"/>
      <c r="WIB138" s="409"/>
      <c r="WIC138" s="409"/>
      <c r="WID138" s="409"/>
      <c r="WIE138" s="409"/>
      <c r="WIF138" s="409"/>
      <c r="WIG138" s="409"/>
      <c r="WIH138" s="409"/>
      <c r="WII138" s="409"/>
      <c r="WIJ138" s="409"/>
      <c r="WIK138" s="409"/>
      <c r="WIL138" s="409"/>
      <c r="WIM138" s="409"/>
      <c r="WIN138" s="409"/>
      <c r="WIO138" s="409"/>
      <c r="WIP138" s="409"/>
      <c r="WIQ138" s="409"/>
      <c r="WIR138" s="409"/>
      <c r="WIS138" s="409"/>
      <c r="WIT138" s="409"/>
      <c r="WIU138" s="409"/>
      <c r="WIV138" s="409"/>
      <c r="WIW138" s="409"/>
      <c r="WIX138" s="409"/>
      <c r="WIY138" s="409"/>
      <c r="WIZ138" s="409"/>
      <c r="WJA138" s="409"/>
      <c r="WJB138" s="409"/>
      <c r="WJC138" s="409"/>
      <c r="WJD138" s="409"/>
      <c r="WJE138" s="409"/>
      <c r="WJF138" s="409"/>
      <c r="WJG138" s="409"/>
      <c r="WJH138" s="409"/>
      <c r="WJI138" s="409"/>
      <c r="WJJ138" s="409"/>
      <c r="WJK138" s="409"/>
      <c r="WJL138" s="409"/>
      <c r="WJM138" s="409"/>
      <c r="WJN138" s="409"/>
      <c r="WJO138" s="409"/>
      <c r="WJP138" s="409"/>
      <c r="WJQ138" s="409"/>
      <c r="WJR138" s="409"/>
      <c r="WJS138" s="409"/>
      <c r="WJT138" s="409"/>
      <c r="WJU138" s="409"/>
      <c r="WJV138" s="409"/>
      <c r="WJW138" s="409"/>
      <c r="WJX138" s="409"/>
      <c r="WJY138" s="409"/>
      <c r="WJZ138" s="409"/>
      <c r="WKA138" s="409"/>
      <c r="WKB138" s="409"/>
      <c r="WKC138" s="409"/>
      <c r="WKD138" s="409"/>
      <c r="WKE138" s="409"/>
      <c r="WKF138" s="409"/>
      <c r="WKG138" s="409"/>
      <c r="WKH138" s="409"/>
      <c r="WKI138" s="409"/>
      <c r="WKJ138" s="409"/>
      <c r="WKK138" s="409"/>
      <c r="WKL138" s="409"/>
      <c r="WKM138" s="409"/>
      <c r="WKN138" s="409"/>
      <c r="WKO138" s="409"/>
      <c r="WKP138" s="409"/>
      <c r="WKQ138" s="409"/>
      <c r="WKR138" s="409"/>
      <c r="WKS138" s="409"/>
      <c r="WKT138" s="409"/>
      <c r="WKU138" s="409"/>
      <c r="WKV138" s="409"/>
      <c r="WKW138" s="409"/>
      <c r="WKX138" s="409"/>
      <c r="WKY138" s="409"/>
      <c r="WKZ138" s="409"/>
      <c r="WLA138" s="409"/>
      <c r="WLB138" s="409"/>
      <c r="WLC138" s="409"/>
      <c r="WLD138" s="409"/>
      <c r="WLE138" s="409"/>
      <c r="WLF138" s="409"/>
      <c r="WLG138" s="409"/>
      <c r="WLH138" s="409"/>
      <c r="WLI138" s="409"/>
      <c r="WLJ138" s="409"/>
      <c r="WLK138" s="409"/>
      <c r="WLL138" s="409"/>
      <c r="WLM138" s="409"/>
      <c r="WLN138" s="409"/>
      <c r="WLO138" s="409"/>
      <c r="WLP138" s="409"/>
      <c r="WLQ138" s="409"/>
      <c r="WLR138" s="409"/>
      <c r="WLS138" s="409"/>
      <c r="WLT138" s="409"/>
      <c r="WLU138" s="409"/>
      <c r="WLV138" s="409"/>
      <c r="WLW138" s="409"/>
      <c r="WLX138" s="409"/>
      <c r="WLY138" s="409"/>
      <c r="WLZ138" s="409"/>
      <c r="WMA138" s="409"/>
      <c r="WMB138" s="409"/>
      <c r="WMC138" s="409"/>
      <c r="WMD138" s="409"/>
      <c r="WME138" s="409"/>
      <c r="WMF138" s="409"/>
      <c r="WMG138" s="409"/>
      <c r="WMH138" s="409"/>
      <c r="WMI138" s="409"/>
      <c r="WMJ138" s="409"/>
      <c r="WMK138" s="409"/>
      <c r="WML138" s="409"/>
      <c r="WMM138" s="409"/>
      <c r="WMN138" s="409"/>
      <c r="WMO138" s="409"/>
      <c r="WMP138" s="409"/>
      <c r="WMQ138" s="409"/>
      <c r="WMR138" s="409"/>
      <c r="WMS138" s="409"/>
      <c r="WMT138" s="409"/>
      <c r="WMU138" s="409"/>
      <c r="WMV138" s="409"/>
      <c r="WMW138" s="409"/>
      <c r="WMX138" s="409"/>
      <c r="WMY138" s="409"/>
      <c r="WMZ138" s="409"/>
      <c r="WNA138" s="409"/>
      <c r="WNB138" s="409"/>
      <c r="WNC138" s="409"/>
      <c r="WND138" s="409"/>
      <c r="WNE138" s="409"/>
      <c r="WNF138" s="409"/>
      <c r="WNG138" s="409"/>
      <c r="WNH138" s="409"/>
      <c r="WNI138" s="409"/>
      <c r="WNJ138" s="409"/>
      <c r="WNK138" s="409"/>
      <c r="WNL138" s="409"/>
      <c r="WNM138" s="409"/>
      <c r="WNN138" s="409"/>
      <c r="WNO138" s="409"/>
      <c r="WNP138" s="409"/>
      <c r="WNQ138" s="409"/>
      <c r="WNR138" s="409"/>
      <c r="WNS138" s="409"/>
      <c r="WNT138" s="409"/>
      <c r="WNU138" s="409"/>
      <c r="WNV138" s="409"/>
      <c r="WNW138" s="409"/>
      <c r="WNX138" s="409"/>
      <c r="WNY138" s="409"/>
      <c r="WNZ138" s="409"/>
      <c r="WOA138" s="409"/>
      <c r="WOB138" s="409"/>
      <c r="WOC138" s="409"/>
      <c r="WOD138" s="409"/>
      <c r="WOE138" s="409"/>
      <c r="WOF138" s="409"/>
      <c r="WOG138" s="409"/>
      <c r="WOH138" s="409"/>
      <c r="WOI138" s="409"/>
      <c r="WOJ138" s="409"/>
      <c r="WOK138" s="409"/>
      <c r="WOL138" s="409"/>
      <c r="WOM138" s="409"/>
      <c r="WON138" s="409"/>
      <c r="WOO138" s="409"/>
      <c r="WOP138" s="409"/>
      <c r="WOQ138" s="409"/>
      <c r="WOR138" s="409"/>
      <c r="WOS138" s="409"/>
      <c r="WOT138" s="409"/>
      <c r="WOU138" s="409"/>
      <c r="WOV138" s="409"/>
      <c r="WOW138" s="409"/>
      <c r="WOX138" s="409"/>
      <c r="WOY138" s="409"/>
      <c r="WOZ138" s="409"/>
      <c r="WPA138" s="409"/>
      <c r="WPB138" s="409"/>
      <c r="WPC138" s="409"/>
      <c r="WPD138" s="409"/>
      <c r="WPE138" s="409"/>
      <c r="WPF138" s="409"/>
      <c r="WPG138" s="409"/>
      <c r="WPH138" s="409"/>
      <c r="WPI138" s="409"/>
      <c r="WPJ138" s="409"/>
      <c r="WPK138" s="409"/>
      <c r="WPL138" s="409"/>
      <c r="WPM138" s="409"/>
      <c r="WPN138" s="409"/>
      <c r="WPO138" s="409"/>
      <c r="WPP138" s="409"/>
      <c r="WPQ138" s="409"/>
      <c r="WPR138" s="409"/>
      <c r="WPS138" s="409"/>
      <c r="WPT138" s="409"/>
      <c r="WPU138" s="409"/>
      <c r="WPV138" s="409"/>
      <c r="WPW138" s="409"/>
      <c r="WPX138" s="409"/>
      <c r="WPY138" s="409"/>
      <c r="WPZ138" s="409"/>
      <c r="WQA138" s="409"/>
      <c r="WQB138" s="409"/>
      <c r="WQC138" s="409"/>
      <c r="WQD138" s="409"/>
      <c r="WQE138" s="409"/>
      <c r="WQF138" s="409"/>
      <c r="WQG138" s="409"/>
      <c r="WQH138" s="409"/>
      <c r="WQI138" s="409"/>
      <c r="WQJ138" s="409"/>
      <c r="WQK138" s="409"/>
      <c r="WQL138" s="409"/>
      <c r="WQM138" s="409"/>
      <c r="WQN138" s="409"/>
      <c r="WQO138" s="409"/>
      <c r="WQP138" s="409"/>
      <c r="WQQ138" s="409"/>
      <c r="WQR138" s="409"/>
      <c r="WQS138" s="409"/>
      <c r="WQT138" s="409"/>
      <c r="WQU138" s="409"/>
      <c r="WQV138" s="409"/>
      <c r="WQW138" s="409"/>
      <c r="WQX138" s="409"/>
      <c r="WQY138" s="409"/>
      <c r="WQZ138" s="409"/>
      <c r="WRA138" s="409"/>
      <c r="WRB138" s="409"/>
      <c r="WRC138" s="409"/>
      <c r="WRD138" s="409"/>
      <c r="WRE138" s="409"/>
      <c r="WRF138" s="409"/>
      <c r="WRG138" s="409"/>
      <c r="WRH138" s="409"/>
      <c r="WRI138" s="409"/>
      <c r="WRJ138" s="409"/>
      <c r="WRK138" s="409"/>
      <c r="WRL138" s="409"/>
      <c r="WRM138" s="409"/>
      <c r="WRN138" s="409"/>
      <c r="WRO138" s="409"/>
      <c r="WRP138" s="409"/>
      <c r="WRQ138" s="409"/>
      <c r="WRR138" s="409"/>
      <c r="WRS138" s="409"/>
      <c r="WRT138" s="409"/>
      <c r="WRU138" s="409"/>
      <c r="WRV138" s="409"/>
      <c r="WRW138" s="409"/>
      <c r="WRX138" s="409"/>
      <c r="WRY138" s="409"/>
      <c r="WRZ138" s="409"/>
      <c r="WSA138" s="409"/>
      <c r="WSB138" s="409"/>
      <c r="WSC138" s="409"/>
      <c r="WSD138" s="409"/>
      <c r="WSE138" s="409"/>
      <c r="WSF138" s="409"/>
      <c r="WSG138" s="409"/>
      <c r="WSH138" s="409"/>
      <c r="WSI138" s="409"/>
      <c r="WSJ138" s="409"/>
      <c r="WSK138" s="409"/>
      <c r="WSL138" s="409"/>
      <c r="WSM138" s="409"/>
      <c r="WSN138" s="409"/>
      <c r="WSO138" s="409"/>
      <c r="WSP138" s="409"/>
      <c r="WSQ138" s="409"/>
      <c r="WSR138" s="409"/>
      <c r="WSS138" s="409"/>
      <c r="WST138" s="409"/>
      <c r="WSU138" s="409"/>
      <c r="WSV138" s="409"/>
      <c r="WSW138" s="409"/>
      <c r="WSX138" s="409"/>
      <c r="WSY138" s="409"/>
      <c r="WSZ138" s="409"/>
      <c r="WTA138" s="409"/>
      <c r="WTB138" s="409"/>
      <c r="WTC138" s="409"/>
      <c r="WTD138" s="409"/>
      <c r="WTE138" s="409"/>
      <c r="WTF138" s="409"/>
      <c r="WTG138" s="409"/>
      <c r="WTH138" s="409"/>
      <c r="WTI138" s="409"/>
      <c r="WTJ138" s="409"/>
      <c r="WTK138" s="409"/>
      <c r="WTL138" s="409"/>
      <c r="WTM138" s="409"/>
      <c r="WTN138" s="409"/>
      <c r="WTO138" s="409"/>
      <c r="WTP138" s="409"/>
      <c r="WTQ138" s="409"/>
      <c r="WTR138" s="409"/>
      <c r="WTS138" s="409"/>
      <c r="WTT138" s="409"/>
      <c r="WTU138" s="409"/>
      <c r="WTV138" s="409"/>
      <c r="WTW138" s="409"/>
      <c r="WTX138" s="409"/>
      <c r="WTY138" s="409"/>
      <c r="WTZ138" s="409"/>
      <c r="WUA138" s="409"/>
      <c r="WUB138" s="409"/>
      <c r="WUC138" s="409"/>
      <c r="WUD138" s="409"/>
      <c r="WUE138" s="409"/>
      <c r="WUF138" s="409"/>
      <c r="WUG138" s="409"/>
      <c r="WUH138" s="409"/>
      <c r="WUI138" s="409"/>
      <c r="WUJ138" s="409"/>
      <c r="WUK138" s="409"/>
      <c r="WUL138" s="409"/>
      <c r="WUM138" s="409"/>
      <c r="WUN138" s="409"/>
      <c r="WUO138" s="409"/>
      <c r="WUP138" s="409"/>
      <c r="WUQ138" s="409"/>
      <c r="WUR138" s="409"/>
      <c r="WUS138" s="409"/>
      <c r="WUT138" s="409"/>
      <c r="WUU138" s="409"/>
      <c r="WUV138" s="409"/>
      <c r="WUW138" s="409"/>
      <c r="WUX138" s="409"/>
      <c r="WUY138" s="409"/>
      <c r="WUZ138" s="409"/>
      <c r="WVA138" s="409"/>
      <c r="WVB138" s="409"/>
      <c r="WVC138" s="409"/>
      <c r="WVD138" s="409"/>
      <c r="WVE138" s="409"/>
      <c r="WVF138" s="409"/>
      <c r="WVG138" s="409"/>
      <c r="WVH138" s="409"/>
      <c r="WVI138" s="409"/>
      <c r="WVJ138" s="409"/>
      <c r="WVK138" s="409"/>
      <c r="WVL138" s="409"/>
      <c r="WVM138" s="409"/>
      <c r="WVN138" s="409"/>
      <c r="WVO138" s="409"/>
      <c r="WVP138" s="409"/>
      <c r="WVQ138" s="409"/>
      <c r="WVR138" s="409"/>
      <c r="WVS138" s="409"/>
      <c r="WVT138" s="409"/>
      <c r="WVU138" s="409"/>
      <c r="WVV138" s="409"/>
      <c r="WVW138" s="409"/>
      <c r="WVX138" s="409"/>
      <c r="WVY138" s="409"/>
      <c r="WVZ138" s="409"/>
      <c r="WWA138" s="409"/>
      <c r="WWB138" s="409"/>
      <c r="WWC138" s="409"/>
      <c r="WWD138" s="409"/>
      <c r="WWE138" s="409"/>
      <c r="WWF138" s="409"/>
      <c r="WWG138" s="409"/>
      <c r="WWH138" s="409"/>
      <c r="WWI138" s="409"/>
      <c r="WWJ138" s="409"/>
      <c r="WWK138" s="409"/>
      <c r="WWL138" s="409"/>
      <c r="WWM138" s="409"/>
      <c r="WWN138" s="409"/>
      <c r="WWO138" s="409"/>
      <c r="WWP138" s="409"/>
      <c r="WWQ138" s="409"/>
      <c r="WWR138" s="409"/>
      <c r="WWS138" s="409"/>
      <c r="WWT138" s="409"/>
      <c r="WWU138" s="409"/>
      <c r="WWV138" s="409"/>
      <c r="WWW138" s="409"/>
      <c r="WWX138" s="409"/>
      <c r="WWY138" s="409"/>
      <c r="WWZ138" s="409"/>
      <c r="WXA138" s="409"/>
      <c r="WXB138" s="409"/>
      <c r="WXC138" s="409"/>
      <c r="WXD138" s="409"/>
      <c r="WXE138" s="409"/>
      <c r="WXF138" s="409"/>
      <c r="WXG138" s="409"/>
      <c r="WXH138" s="409"/>
      <c r="WXI138" s="409"/>
      <c r="WXJ138" s="409"/>
      <c r="WXK138" s="409"/>
      <c r="WXL138" s="409"/>
      <c r="WXM138" s="409"/>
      <c r="WXN138" s="409"/>
      <c r="WXO138" s="409"/>
      <c r="WXP138" s="409"/>
      <c r="WXQ138" s="409"/>
      <c r="WXR138" s="409"/>
      <c r="WXS138" s="409"/>
      <c r="WXT138" s="409"/>
      <c r="WXU138" s="409"/>
      <c r="WXV138" s="409"/>
      <c r="WXW138" s="409"/>
      <c r="WXX138" s="409"/>
      <c r="WXY138" s="409"/>
      <c r="WXZ138" s="409"/>
      <c r="WYA138" s="409"/>
      <c r="WYB138" s="409"/>
      <c r="WYC138" s="409"/>
      <c r="WYD138" s="409"/>
      <c r="WYE138" s="409"/>
      <c r="WYF138" s="409"/>
      <c r="WYG138" s="409"/>
      <c r="WYH138" s="409"/>
      <c r="WYI138" s="409"/>
      <c r="WYJ138" s="409"/>
      <c r="WYK138" s="409"/>
      <c r="WYL138" s="409"/>
      <c r="WYM138" s="409"/>
      <c r="WYN138" s="409"/>
      <c r="WYO138" s="409"/>
      <c r="WYP138" s="409"/>
      <c r="WYQ138" s="409"/>
      <c r="WYR138" s="409"/>
      <c r="WYS138" s="409"/>
      <c r="WYT138" s="409"/>
      <c r="WYU138" s="409"/>
      <c r="WYV138" s="409"/>
      <c r="WYW138" s="409"/>
      <c r="WYX138" s="409"/>
      <c r="WYY138" s="409"/>
      <c r="WYZ138" s="409"/>
      <c r="WZA138" s="409"/>
      <c r="WZB138" s="409"/>
      <c r="WZC138" s="409"/>
      <c r="WZD138" s="409"/>
      <c r="WZE138" s="409"/>
      <c r="WZF138" s="409"/>
      <c r="WZG138" s="409"/>
      <c r="WZH138" s="409"/>
      <c r="WZI138" s="409"/>
      <c r="WZJ138" s="409"/>
      <c r="WZK138" s="409"/>
      <c r="WZL138" s="409"/>
      <c r="WZM138" s="409"/>
      <c r="WZN138" s="409"/>
      <c r="WZO138" s="409"/>
      <c r="WZP138" s="409"/>
      <c r="WZQ138" s="409"/>
      <c r="WZR138" s="409"/>
      <c r="WZS138" s="409"/>
      <c r="WZT138" s="409"/>
      <c r="WZU138" s="409"/>
      <c r="WZV138" s="409"/>
      <c r="WZW138" s="409"/>
      <c r="WZX138" s="409"/>
      <c r="WZY138" s="409"/>
      <c r="WZZ138" s="409"/>
      <c r="XAA138" s="409"/>
      <c r="XAB138" s="409"/>
      <c r="XAC138" s="409"/>
      <c r="XAD138" s="409"/>
      <c r="XAE138" s="409"/>
      <c r="XAF138" s="409"/>
      <c r="XAG138" s="409"/>
      <c r="XAH138" s="409"/>
      <c r="XAI138" s="409"/>
      <c r="XAJ138" s="409"/>
      <c r="XAK138" s="409"/>
      <c r="XAL138" s="409"/>
      <c r="XAM138" s="409"/>
      <c r="XAN138" s="409"/>
      <c r="XAO138" s="409"/>
      <c r="XAP138" s="409"/>
      <c r="XAQ138" s="409"/>
      <c r="XAR138" s="409"/>
      <c r="XAS138" s="409"/>
      <c r="XAT138" s="409"/>
      <c r="XAU138" s="409"/>
      <c r="XAV138" s="409"/>
      <c r="XAW138" s="409"/>
      <c r="XAX138" s="409"/>
      <c r="XAY138" s="409"/>
      <c r="XAZ138" s="409"/>
      <c r="XBA138" s="409"/>
      <c r="XBB138" s="409"/>
      <c r="XBC138" s="409"/>
      <c r="XBD138" s="409"/>
      <c r="XBE138" s="409"/>
      <c r="XBF138" s="409"/>
      <c r="XBG138" s="409"/>
      <c r="XBH138" s="409"/>
      <c r="XBI138" s="409"/>
      <c r="XBJ138" s="409"/>
      <c r="XBK138" s="409"/>
      <c r="XBL138" s="409"/>
      <c r="XBM138" s="409"/>
      <c r="XBN138" s="409"/>
      <c r="XBO138" s="409"/>
      <c r="XBP138" s="409"/>
      <c r="XBQ138" s="409"/>
      <c r="XBR138" s="409"/>
      <c r="XBS138" s="409"/>
      <c r="XBT138" s="409"/>
      <c r="XBU138" s="409"/>
      <c r="XBV138" s="409"/>
      <c r="XBW138" s="409"/>
      <c r="XBX138" s="409"/>
      <c r="XBY138" s="409"/>
      <c r="XBZ138" s="409"/>
      <c r="XCA138" s="409"/>
      <c r="XCB138" s="409"/>
      <c r="XCC138" s="409"/>
      <c r="XCD138" s="409"/>
      <c r="XCE138" s="409"/>
      <c r="XCF138" s="409"/>
      <c r="XCG138" s="409"/>
      <c r="XCH138" s="409"/>
      <c r="XCI138" s="409"/>
      <c r="XCJ138" s="409"/>
      <c r="XCK138" s="409"/>
      <c r="XCL138" s="409"/>
      <c r="XCM138" s="409"/>
      <c r="XCN138" s="409"/>
      <c r="XCO138" s="409"/>
      <c r="XCP138" s="409"/>
      <c r="XCQ138" s="409"/>
      <c r="XCR138" s="409"/>
      <c r="XCS138" s="409"/>
      <c r="XCT138" s="409"/>
      <c r="XCU138" s="409"/>
      <c r="XCV138" s="409"/>
      <c r="XCW138" s="409"/>
      <c r="XCX138" s="409"/>
      <c r="XCY138" s="409"/>
      <c r="XCZ138" s="409"/>
      <c r="XDA138" s="409"/>
      <c r="XDB138" s="409"/>
      <c r="XDC138" s="409"/>
      <c r="XDD138" s="409"/>
      <c r="XDE138" s="409"/>
      <c r="XDF138" s="409"/>
      <c r="XDG138" s="409"/>
      <c r="XDH138" s="409"/>
      <c r="XDI138" s="409"/>
      <c r="XDJ138" s="409"/>
      <c r="XDK138" s="409"/>
      <c r="XDL138" s="409"/>
      <c r="XDM138" s="409"/>
      <c r="XDN138" s="409"/>
      <c r="XDO138" s="409"/>
      <c r="XDP138" s="409"/>
      <c r="XDQ138" s="409"/>
      <c r="XDR138" s="409"/>
      <c r="XDS138" s="409"/>
      <c r="XDT138" s="409"/>
      <c r="XDU138" s="409"/>
      <c r="XDV138" s="409"/>
      <c r="XDW138" s="409"/>
      <c r="XDX138" s="409"/>
      <c r="XDY138" s="409"/>
      <c r="XDZ138" s="409"/>
      <c r="XEA138" s="409"/>
      <c r="XEB138" s="409"/>
      <c r="XEC138" s="409"/>
      <c r="XED138" s="409"/>
      <c r="XEE138" s="409"/>
      <c r="XEF138" s="409"/>
      <c r="XEG138" s="409"/>
      <c r="XEH138" s="409"/>
      <c r="XEI138" s="409"/>
      <c r="XEJ138" s="409"/>
      <c r="XEK138" s="409"/>
      <c r="XEL138" s="409"/>
      <c r="XEM138" s="409"/>
      <c r="XEN138" s="409"/>
      <c r="XEO138" s="409"/>
      <c r="XEP138" s="409"/>
      <c r="XEQ138" s="409"/>
      <c r="XER138" s="409"/>
      <c r="XES138" s="409"/>
      <c r="XET138" s="409"/>
      <c r="XEU138" s="409"/>
      <c r="XEV138" s="409"/>
      <c r="XEW138" s="409"/>
      <c r="XEX138" s="409"/>
      <c r="XEY138" s="409"/>
      <c r="XEZ138" s="409"/>
      <c r="XFA138" s="409"/>
    </row>
    <row r="139" spans="1:16381" ht="14.1" customHeight="1">
      <c r="A139" s="460" t="s">
        <v>1692</v>
      </c>
      <c r="J139" s="77"/>
      <c r="N139" s="38"/>
    </row>
    <row r="140" spans="1:16381" ht="14.1" customHeight="1">
      <c r="J140" s="77"/>
      <c r="N140" s="38"/>
    </row>
    <row r="141" spans="1:16381" ht="14.1" customHeight="1">
      <c r="A141" s="460" t="s">
        <v>1885</v>
      </c>
      <c r="J141" s="77"/>
      <c r="N141" s="38"/>
    </row>
    <row r="142" spans="1:16381">
      <c r="A142" s="460" t="s">
        <v>1883</v>
      </c>
      <c r="J142" s="77"/>
      <c r="N142" s="38"/>
    </row>
    <row r="143" spans="1:16381">
      <c r="J143" s="77"/>
      <c r="N143" s="38"/>
    </row>
    <row r="144" spans="1:16381">
      <c r="J144" s="77"/>
      <c r="N144" s="38"/>
    </row>
    <row r="145" spans="10:14">
      <c r="J145" s="77"/>
      <c r="N145" s="38"/>
    </row>
    <row r="146" spans="10:14">
      <c r="J146" s="77"/>
      <c r="N146" s="38"/>
    </row>
    <row r="147" spans="10:14">
      <c r="J147" s="77"/>
      <c r="N147" s="38"/>
    </row>
    <row r="148" spans="10:14">
      <c r="J148" s="77"/>
      <c r="N148" s="38"/>
    </row>
    <row r="149" spans="10:14">
      <c r="J149" s="77"/>
      <c r="N149" s="38"/>
    </row>
    <row r="150" spans="10:14">
      <c r="J150" s="77"/>
      <c r="N150" s="38"/>
    </row>
    <row r="151" spans="10:14">
      <c r="J151" s="77"/>
      <c r="N151" s="38"/>
    </row>
    <row r="152" spans="10:14">
      <c r="J152" s="77"/>
      <c r="N152" s="38"/>
    </row>
    <row r="153" spans="10:14">
      <c r="J153" s="77"/>
      <c r="N153" s="38"/>
    </row>
  </sheetData>
  <mergeCells count="166">
    <mergeCell ref="G125:G126"/>
    <mergeCell ref="G128:G129"/>
    <mergeCell ref="G80:G81"/>
    <mergeCell ref="G83:G84"/>
    <mergeCell ref="G86:G87"/>
    <mergeCell ref="G89:G90"/>
    <mergeCell ref="G92:G93"/>
    <mergeCell ref="G96:G97"/>
    <mergeCell ref="G100:G101"/>
    <mergeCell ref="G104:G105"/>
    <mergeCell ref="G107:G108"/>
    <mergeCell ref="G49:G50"/>
    <mergeCell ref="G52:G53"/>
    <mergeCell ref="G55:G56"/>
    <mergeCell ref="G63:G64"/>
    <mergeCell ref="G66:G67"/>
    <mergeCell ref="G70:G71"/>
    <mergeCell ref="G73:G74"/>
    <mergeCell ref="G76:G77"/>
    <mergeCell ref="G60:G61"/>
    <mergeCell ref="A69:A77"/>
    <mergeCell ref="B76:B77"/>
    <mergeCell ref="C76:C77"/>
    <mergeCell ref="B80:B81"/>
    <mergeCell ref="C80:C81"/>
    <mergeCell ref="D80:D81"/>
    <mergeCell ref="A79:A93"/>
    <mergeCell ref="F80:F81"/>
    <mergeCell ref="F83:F84"/>
    <mergeCell ref="N107:N108"/>
    <mergeCell ref="A114:A122"/>
    <mergeCell ref="B115:B116"/>
    <mergeCell ref="C115:C116"/>
    <mergeCell ref="D115:D116"/>
    <mergeCell ref="E115:E116"/>
    <mergeCell ref="B121:B122"/>
    <mergeCell ref="C121:C122"/>
    <mergeCell ref="D121:D122"/>
    <mergeCell ref="E121:E122"/>
    <mergeCell ref="B118:B119"/>
    <mergeCell ref="C118:C119"/>
    <mergeCell ref="D118:D119"/>
    <mergeCell ref="E118:E119"/>
    <mergeCell ref="G110:G111"/>
    <mergeCell ref="G115:G116"/>
    <mergeCell ref="G118:G119"/>
    <mergeCell ref="G121:G122"/>
    <mergeCell ref="A3:A43"/>
    <mergeCell ref="B60:B61"/>
    <mergeCell ref="C60:C61"/>
    <mergeCell ref="D60:D61"/>
    <mergeCell ref="E60:E61"/>
    <mergeCell ref="A45:A46"/>
    <mergeCell ref="A59:A67"/>
    <mergeCell ref="D63:D64"/>
    <mergeCell ref="E63:E64"/>
    <mergeCell ref="B66:B67"/>
    <mergeCell ref="C66:C67"/>
    <mergeCell ref="D66:D67"/>
    <mergeCell ref="E66:E67"/>
    <mergeCell ref="B63:B64"/>
    <mergeCell ref="C63:C64"/>
    <mergeCell ref="A48:A56"/>
    <mergeCell ref="B55:B56"/>
    <mergeCell ref="B45:E45"/>
    <mergeCell ref="F49:F50"/>
    <mergeCell ref="B70:B71"/>
    <mergeCell ref="C70:C71"/>
    <mergeCell ref="D70:D71"/>
    <mergeCell ref="E70:E71"/>
    <mergeCell ref="F70:F71"/>
    <mergeCell ref="F55:F56"/>
    <mergeCell ref="F52:F53"/>
    <mergeCell ref="F60:F61"/>
    <mergeCell ref="F63:F64"/>
    <mergeCell ref="F66:F67"/>
    <mergeCell ref="C55:C56"/>
    <mergeCell ref="D55:D56"/>
    <mergeCell ref="E55:E56"/>
    <mergeCell ref="B52:B53"/>
    <mergeCell ref="C52:C53"/>
    <mergeCell ref="D52:D53"/>
    <mergeCell ref="E52:E53"/>
    <mergeCell ref="B49:B50"/>
    <mergeCell ref="C49:C50"/>
    <mergeCell ref="D49:D50"/>
    <mergeCell ref="E49:E50"/>
    <mergeCell ref="N45:N46"/>
    <mergeCell ref="D92:D93"/>
    <mergeCell ref="E92:E93"/>
    <mergeCell ref="D125:D126"/>
    <mergeCell ref="E125:E126"/>
    <mergeCell ref="D96:D97"/>
    <mergeCell ref="D86:D87"/>
    <mergeCell ref="E86:E87"/>
    <mergeCell ref="F121:F122"/>
    <mergeCell ref="N121:N122"/>
    <mergeCell ref="J125:J126"/>
    <mergeCell ref="F115:F116"/>
    <mergeCell ref="N115:N116"/>
    <mergeCell ref="F118:F119"/>
    <mergeCell ref="N124:N125"/>
    <mergeCell ref="N49:N50"/>
    <mergeCell ref="D73:D74"/>
    <mergeCell ref="E73:E74"/>
    <mergeCell ref="F73:F74"/>
    <mergeCell ref="D76:D77"/>
    <mergeCell ref="E76:E77"/>
    <mergeCell ref="F76:F77"/>
    <mergeCell ref="D104:D105"/>
    <mergeCell ref="E104:E105"/>
    <mergeCell ref="A95:A97"/>
    <mergeCell ref="B92:B93"/>
    <mergeCell ref="C92:C93"/>
    <mergeCell ref="A124:A129"/>
    <mergeCell ref="B125:B126"/>
    <mergeCell ref="C125:C126"/>
    <mergeCell ref="C128:C129"/>
    <mergeCell ref="C96:C97"/>
    <mergeCell ref="C86:C87"/>
    <mergeCell ref="B89:B90"/>
    <mergeCell ref="A103:A108"/>
    <mergeCell ref="C89:C90"/>
    <mergeCell ref="D128:D129"/>
    <mergeCell ref="E128:E129"/>
    <mergeCell ref="E80:E81"/>
    <mergeCell ref="D83:D84"/>
    <mergeCell ref="E83:E84"/>
    <mergeCell ref="F125:F126"/>
    <mergeCell ref="F128:F129"/>
    <mergeCell ref="B86:B87"/>
    <mergeCell ref="B73:B74"/>
    <mergeCell ref="C73:C74"/>
    <mergeCell ref="D107:D108"/>
    <mergeCell ref="E107:E108"/>
    <mergeCell ref="F107:F108"/>
    <mergeCell ref="F86:F87"/>
    <mergeCell ref="F89:F90"/>
    <mergeCell ref="F92:F93"/>
    <mergeCell ref="C83:C84"/>
    <mergeCell ref="D89:D90"/>
    <mergeCell ref="E89:E90"/>
    <mergeCell ref="A136:E136"/>
    <mergeCell ref="B100:B101"/>
    <mergeCell ref="C100:C101"/>
    <mergeCell ref="D100:D101"/>
    <mergeCell ref="E100:E101"/>
    <mergeCell ref="N126:N127"/>
    <mergeCell ref="B83:B84"/>
    <mergeCell ref="B96:B97"/>
    <mergeCell ref="F96:F97"/>
    <mergeCell ref="F100:F101"/>
    <mergeCell ref="J128:J129"/>
    <mergeCell ref="B104:B105"/>
    <mergeCell ref="C104:C105"/>
    <mergeCell ref="F104:F105"/>
    <mergeCell ref="E96:E97"/>
    <mergeCell ref="A99:A101"/>
    <mergeCell ref="B110:B111"/>
    <mergeCell ref="C110:C111"/>
    <mergeCell ref="D110:D111"/>
    <mergeCell ref="E110:E111"/>
    <mergeCell ref="F110:F111"/>
    <mergeCell ref="N104:N105"/>
    <mergeCell ref="B107:B108"/>
    <mergeCell ref="C107:C108"/>
  </mergeCells>
  <pageMargins left="0.7" right="0.7" top="0.75" bottom="0.75" header="0.3" footer="0.3"/>
  <pageSetup scale="75" fitToWidth="0" fitToHeight="0" orientation="landscape" r:id="rId1"/>
  <headerFooter>
    <oddFooter>&amp;RMay 1, 2019</oddFooter>
  </headerFooter>
  <rowBreaks count="2" manualBreakCount="2">
    <brk id="78" max="16383" man="1"/>
    <brk id="94" max="16383" man="1"/>
  </rowBreaks>
  <colBreaks count="2" manualBreakCount="2">
    <brk id="7" max="1048575" man="1"/>
    <brk id="13"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7">
    <tabColor rgb="FF92D050"/>
  </sheetPr>
  <dimension ref="A1:A3"/>
  <sheetViews>
    <sheetView zoomScaleNormal="100" workbookViewId="0">
      <selection activeCell="A20" sqref="A20"/>
    </sheetView>
  </sheetViews>
  <sheetFormatPr defaultColWidth="9.140625" defaultRowHeight="15"/>
  <cols>
    <col min="1" max="1" width="90.7109375" style="1" customWidth="1"/>
    <col min="2" max="16384" width="9.140625" style="1"/>
  </cols>
  <sheetData>
    <row r="1" spans="1:1" ht="26.25">
      <c r="A1" s="564" t="s">
        <v>1693</v>
      </c>
    </row>
    <row r="2" spans="1:1" ht="18.75">
      <c r="A2" s="8" t="s">
        <v>39</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Z160"/>
  <sheetViews>
    <sheetView zoomScale="90" zoomScaleNormal="90" zoomScaleSheetLayoutView="90" workbookViewId="0">
      <selection activeCell="H56" sqref="H56"/>
    </sheetView>
  </sheetViews>
  <sheetFormatPr defaultColWidth="9.140625" defaultRowHeight="15"/>
  <cols>
    <col min="1" max="1" width="14" style="78" customWidth="1"/>
    <col min="2" max="2" width="77.85546875" style="78" customWidth="1"/>
    <col min="3" max="3" width="7.85546875" style="78" customWidth="1"/>
    <col min="4" max="7" width="13.7109375" style="78" customWidth="1"/>
    <col min="8" max="8" width="6.85546875" style="78" customWidth="1"/>
    <col min="9" max="9" width="71.140625" style="78" customWidth="1"/>
    <col min="10" max="10" width="18.28515625" style="78" customWidth="1"/>
    <col min="11" max="13" width="13.7109375" style="78" customWidth="1"/>
    <col min="14" max="14" width="70.42578125" style="132" customWidth="1"/>
    <col min="15" max="15" width="9.140625" style="78"/>
    <col min="16" max="16" width="17.85546875" style="78" customWidth="1"/>
    <col min="17" max="16384" width="9.140625" style="78"/>
  </cols>
  <sheetData>
    <row r="1" spans="1:14" s="95" customFormat="1" ht="24.95" customHeight="1">
      <c r="A1" s="257" t="s">
        <v>1694</v>
      </c>
      <c r="N1" s="100"/>
    </row>
    <row r="2" spans="1:14" s="95" customFormat="1" ht="35.1" customHeight="1">
      <c r="A2" s="221" t="s">
        <v>27</v>
      </c>
      <c r="B2" s="222" t="s">
        <v>1563</v>
      </c>
      <c r="C2" s="221" t="s">
        <v>1564</v>
      </c>
      <c r="D2" s="334">
        <v>2016</v>
      </c>
      <c r="E2" s="334">
        <v>2017</v>
      </c>
      <c r="F2" s="334">
        <v>2018</v>
      </c>
      <c r="G2" s="334">
        <v>2019</v>
      </c>
      <c r="H2" s="223" t="s">
        <v>1565</v>
      </c>
      <c r="I2" s="224"/>
      <c r="J2" s="225">
        <v>2016</v>
      </c>
      <c r="K2" s="225">
        <v>2017</v>
      </c>
      <c r="L2" s="225">
        <v>2018</v>
      </c>
      <c r="M2" s="225">
        <v>2019</v>
      </c>
      <c r="N2" s="226" t="s">
        <v>1566</v>
      </c>
    </row>
    <row r="3" spans="1:14" ht="30">
      <c r="A3" s="857" t="s">
        <v>53</v>
      </c>
      <c r="B3" s="114" t="s">
        <v>1695</v>
      </c>
      <c r="C3" s="110"/>
      <c r="D3" s="104"/>
      <c r="E3" s="104"/>
      <c r="F3" s="104"/>
      <c r="G3" s="607"/>
      <c r="H3" s="110"/>
      <c r="I3" s="106"/>
      <c r="J3" s="114"/>
      <c r="K3" s="114"/>
      <c r="L3" s="114"/>
      <c r="M3" s="613"/>
      <c r="N3" s="830"/>
    </row>
    <row r="4" spans="1:14">
      <c r="A4" s="858"/>
      <c r="B4" s="58" t="s">
        <v>52</v>
      </c>
      <c r="C4" s="107">
        <v>139</v>
      </c>
      <c r="D4" s="438">
        <v>20942.4105399621</v>
      </c>
      <c r="E4" s="438">
        <v>18761.921947046667</v>
      </c>
      <c r="F4" s="438">
        <v>17977.164602045003</v>
      </c>
      <c r="G4" s="438">
        <v>6510.3059570831938</v>
      </c>
      <c r="H4" s="90"/>
      <c r="I4" s="169"/>
      <c r="J4" s="437"/>
      <c r="K4" s="437"/>
      <c r="L4" s="437"/>
      <c r="M4" s="437"/>
      <c r="N4" s="818"/>
    </row>
    <row r="5" spans="1:14">
      <c r="A5" s="858"/>
      <c r="B5" s="58" t="s">
        <v>55</v>
      </c>
      <c r="C5" s="107">
        <v>140</v>
      </c>
      <c r="D5" s="438">
        <v>13928.8118527406</v>
      </c>
      <c r="E5" s="438">
        <v>14976.994338750063</v>
      </c>
      <c r="F5" s="438">
        <v>15325.22723764494</v>
      </c>
      <c r="G5" s="438">
        <v>4797.0181701636484</v>
      </c>
      <c r="H5" s="90"/>
      <c r="I5" s="169"/>
      <c r="J5" s="437"/>
      <c r="K5" s="437"/>
      <c r="L5" s="437"/>
      <c r="M5" s="437"/>
      <c r="N5" s="818"/>
    </row>
    <row r="6" spans="1:14">
      <c r="A6" s="858"/>
      <c r="B6" s="58" t="s">
        <v>56</v>
      </c>
      <c r="C6" s="107">
        <v>141</v>
      </c>
      <c r="D6" s="438">
        <v>104208248.482759</v>
      </c>
      <c r="E6" s="438">
        <v>88627172.775303721</v>
      </c>
      <c r="F6" s="438">
        <v>71809803.551935911</v>
      </c>
      <c r="G6" s="438">
        <v>28749606.09597994</v>
      </c>
      <c r="H6" s="90"/>
      <c r="I6" s="169"/>
      <c r="J6" s="437"/>
      <c r="K6" s="437"/>
      <c r="L6" s="437"/>
      <c r="M6" s="437"/>
      <c r="N6" s="818"/>
    </row>
    <row r="7" spans="1:14">
      <c r="A7" s="858"/>
      <c r="B7" s="58" t="s">
        <v>57</v>
      </c>
      <c r="C7" s="107">
        <v>142</v>
      </c>
      <c r="D7" s="438">
        <v>68461323.543331504</v>
      </c>
      <c r="E7" s="438">
        <v>68056876.459394991</v>
      </c>
      <c r="F7" s="438">
        <v>60445200.336516038</v>
      </c>
      <c r="G7" s="438">
        <v>22083697.691690225</v>
      </c>
      <c r="H7" s="90"/>
      <c r="I7" s="169"/>
      <c r="J7" s="437"/>
      <c r="K7" s="437"/>
      <c r="L7" s="437"/>
      <c r="M7" s="437"/>
      <c r="N7" s="818"/>
    </row>
    <row r="8" spans="1:14">
      <c r="A8" s="858"/>
      <c r="B8" s="58" t="s">
        <v>58</v>
      </c>
      <c r="C8" s="107">
        <v>143</v>
      </c>
      <c r="D8" s="438">
        <v>651631.97110123001</v>
      </c>
      <c r="E8" s="438">
        <v>430579.00311940245</v>
      </c>
      <c r="F8" s="438">
        <v>197407.13417670046</v>
      </c>
      <c r="G8" s="438">
        <v>616067.34714183549</v>
      </c>
      <c r="H8" s="90"/>
      <c r="I8" s="169"/>
      <c r="J8" s="437"/>
      <c r="K8" s="437"/>
      <c r="L8" s="437"/>
      <c r="M8" s="437"/>
      <c r="N8" s="818"/>
    </row>
    <row r="9" spans="1:14">
      <c r="A9" s="858"/>
      <c r="B9" s="58" t="s">
        <v>60</v>
      </c>
      <c r="C9" s="107">
        <v>144</v>
      </c>
      <c r="D9" s="438">
        <v>398717.23456308001</v>
      </c>
      <c r="E9" s="438">
        <v>197874.57642467719</v>
      </c>
      <c r="F9" s="438">
        <v>38041.337353056893</v>
      </c>
      <c r="G9" s="438">
        <v>474473.34083773254</v>
      </c>
      <c r="H9" s="90"/>
      <c r="I9" s="169"/>
      <c r="J9" s="437"/>
      <c r="K9" s="437"/>
      <c r="L9" s="437"/>
      <c r="M9" s="437"/>
      <c r="N9" s="818"/>
    </row>
    <row r="10" spans="1:14">
      <c r="A10" s="858"/>
      <c r="B10" s="58" t="s">
        <v>61</v>
      </c>
      <c r="C10" s="107">
        <v>145</v>
      </c>
      <c r="D10" s="438">
        <v>224342.18687198</v>
      </c>
      <c r="E10" s="438">
        <v>149417.58976452262</v>
      </c>
      <c r="F10" s="438">
        <v>130331.78629003785</v>
      </c>
      <c r="G10" s="438">
        <v>40559.444891439853</v>
      </c>
      <c r="H10" s="90"/>
      <c r="I10" s="169"/>
      <c r="J10" s="437"/>
      <c r="K10" s="437"/>
      <c r="L10" s="437"/>
      <c r="M10" s="437"/>
      <c r="N10" s="818"/>
    </row>
    <row r="11" spans="1:14">
      <c r="A11" s="858"/>
      <c r="B11" s="58" t="s">
        <v>62</v>
      </c>
      <c r="C11" s="107">
        <v>146</v>
      </c>
      <c r="D11" s="438">
        <v>148324.13226125401</v>
      </c>
      <c r="E11" s="438">
        <v>120354.98574719284</v>
      </c>
      <c r="F11" s="438">
        <v>113966.1670359182</v>
      </c>
      <c r="G11" s="438">
        <v>29725.930234849329</v>
      </c>
      <c r="H11" s="90"/>
      <c r="I11" s="169"/>
      <c r="J11" s="437"/>
      <c r="K11" s="437"/>
      <c r="L11" s="437"/>
      <c r="M11" s="437"/>
      <c r="N11" s="818"/>
    </row>
    <row r="12" spans="1:14">
      <c r="A12" s="858"/>
      <c r="B12" s="58" t="s">
        <v>63</v>
      </c>
      <c r="C12" s="107">
        <v>147</v>
      </c>
      <c r="D12" s="438">
        <v>1116254876.27507</v>
      </c>
      <c r="E12" s="438">
        <v>714402971.23290229</v>
      </c>
      <c r="F12" s="438">
        <v>550622819.52010953</v>
      </c>
      <c r="G12" s="438">
        <v>183084252.36191565</v>
      </c>
      <c r="H12" s="90"/>
      <c r="I12" s="169"/>
      <c r="J12" s="437"/>
      <c r="K12" s="437"/>
      <c r="L12" s="437"/>
      <c r="M12" s="437"/>
      <c r="N12" s="818"/>
    </row>
    <row r="13" spans="1:14" ht="15.95" customHeight="1">
      <c r="A13" s="858"/>
      <c r="B13" s="58" t="s">
        <v>64</v>
      </c>
      <c r="C13" s="107">
        <v>148</v>
      </c>
      <c r="D13" s="439">
        <v>731257355.60763001</v>
      </c>
      <c r="E13" s="439">
        <v>555559482.41726136</v>
      </c>
      <c r="F13" s="439">
        <v>471792053.97521979</v>
      </c>
      <c r="G13" s="439">
        <v>135568225.40911594</v>
      </c>
      <c r="H13" s="109"/>
      <c r="I13" s="113"/>
      <c r="J13" s="113"/>
      <c r="K13" s="113"/>
      <c r="L13" s="113"/>
      <c r="M13" s="113"/>
      <c r="N13" s="818"/>
    </row>
    <row r="14" spans="1:14" ht="15.95" customHeight="1">
      <c r="A14" s="858"/>
      <c r="B14" s="58" t="s">
        <v>65</v>
      </c>
      <c r="C14" s="107">
        <v>149</v>
      </c>
      <c r="D14" s="439">
        <v>5043399.1145049604</v>
      </c>
      <c r="E14" s="439">
        <v>6182563.9187383074</v>
      </c>
      <c r="F14" s="439">
        <v>4996277.7143258769</v>
      </c>
      <c r="G14" s="439">
        <v>5614471.9602228571</v>
      </c>
      <c r="H14" s="109"/>
      <c r="I14" s="109"/>
      <c r="J14" s="109"/>
      <c r="K14" s="109"/>
      <c r="L14" s="109"/>
      <c r="M14" s="109"/>
      <c r="N14" s="248"/>
    </row>
    <row r="15" spans="1:14" ht="15.95" customHeight="1">
      <c r="A15" s="858"/>
      <c r="B15" s="58" t="s">
        <v>66</v>
      </c>
      <c r="C15" s="107">
        <v>150</v>
      </c>
      <c r="D15" s="439">
        <v>3035633.0210892698</v>
      </c>
      <c r="E15" s="439">
        <v>3074276.4533362603</v>
      </c>
      <c r="F15" s="439">
        <v>2254121.2592335637</v>
      </c>
      <c r="G15" s="439">
        <v>3790809.3088417328</v>
      </c>
      <c r="H15" s="109"/>
      <c r="I15" s="90"/>
      <c r="J15" s="90"/>
      <c r="K15" s="90"/>
      <c r="L15" s="90"/>
      <c r="M15" s="90"/>
      <c r="N15" s="248"/>
    </row>
    <row r="16" spans="1:14" ht="15.95" customHeight="1">
      <c r="A16" s="859"/>
      <c r="B16" s="87"/>
      <c r="C16" s="48"/>
      <c r="D16" s="296"/>
      <c r="E16" s="296"/>
      <c r="F16" s="296"/>
      <c r="G16" s="296"/>
      <c r="H16" s="256"/>
      <c r="I16" s="87"/>
      <c r="J16" s="87"/>
      <c r="K16" s="87"/>
      <c r="L16" s="87"/>
      <c r="M16" s="87"/>
      <c r="N16" s="249"/>
    </row>
    <row r="17" spans="1:14" ht="15.95" customHeight="1">
      <c r="A17" s="88"/>
      <c r="H17" s="85"/>
      <c r="N17" s="131"/>
    </row>
    <row r="18" spans="1:14" ht="60.95" customHeight="1">
      <c r="A18" s="857" t="s">
        <v>298</v>
      </c>
      <c r="B18" s="114" t="s">
        <v>1696</v>
      </c>
      <c r="C18" s="114"/>
      <c r="D18" s="110"/>
      <c r="E18" s="110"/>
      <c r="F18" s="110"/>
      <c r="G18" s="608"/>
      <c r="H18" s="110"/>
      <c r="I18" s="110"/>
      <c r="J18" s="110"/>
      <c r="K18" s="110"/>
      <c r="L18" s="110"/>
      <c r="M18" s="608"/>
      <c r="N18" s="640"/>
    </row>
    <row r="19" spans="1:14" ht="15.95" customHeight="1">
      <c r="A19" s="858"/>
      <c r="B19" s="90"/>
      <c r="C19" s="90"/>
      <c r="D19" s="109"/>
      <c r="E19" s="109"/>
      <c r="F19" s="109"/>
      <c r="G19" s="109"/>
      <c r="H19" s="90"/>
      <c r="I19" s="109"/>
      <c r="J19" s="169"/>
      <c r="K19" s="169"/>
      <c r="L19" s="169"/>
      <c r="M19" s="169"/>
      <c r="N19" s="248"/>
    </row>
    <row r="20" spans="1:14" ht="15.95" customHeight="1">
      <c r="A20" s="858"/>
      <c r="B20" s="852" t="s">
        <v>297</v>
      </c>
      <c r="C20" s="851">
        <v>151</v>
      </c>
      <c r="D20" s="842">
        <f>J20/J21</f>
        <v>1.5334391610619742E-2</v>
      </c>
      <c r="E20" s="842">
        <f>K20/K21</f>
        <v>1.2124181897873013E-2</v>
      </c>
      <c r="F20" s="842">
        <f>L20/L21</f>
        <v>1.3093636258644636E-2</v>
      </c>
      <c r="G20" s="842">
        <f>M20/M21</f>
        <v>4.4015053740937993E-3</v>
      </c>
      <c r="H20" s="243" t="s">
        <v>1119</v>
      </c>
      <c r="I20" s="276" t="s">
        <v>1697</v>
      </c>
      <c r="J20" s="192">
        <f>D4</f>
        <v>20942.4105399621</v>
      </c>
      <c r="K20" s="192">
        <f t="shared" ref="K20:M20" si="0">E4</f>
        <v>18761.921947046667</v>
      </c>
      <c r="L20" s="192">
        <f t="shared" si="0"/>
        <v>17977.164602045003</v>
      </c>
      <c r="M20" s="192">
        <f t="shared" si="0"/>
        <v>6510.3059570831938</v>
      </c>
      <c r="N20" s="248"/>
    </row>
    <row r="21" spans="1:14" ht="15.95" customHeight="1">
      <c r="A21" s="858"/>
      <c r="B21" s="855"/>
      <c r="C21" s="851"/>
      <c r="D21" s="842"/>
      <c r="E21" s="842"/>
      <c r="F21" s="842"/>
      <c r="G21" s="842"/>
      <c r="H21" s="243" t="s">
        <v>1120</v>
      </c>
      <c r="I21" s="139" t="s">
        <v>1698</v>
      </c>
      <c r="J21" s="182">
        <v>1365715.1240000001</v>
      </c>
      <c r="K21" s="182">
        <v>1547479.4180000001</v>
      </c>
      <c r="L21" s="182">
        <v>1372969.605</v>
      </c>
      <c r="M21" s="182">
        <v>1479108.942</v>
      </c>
      <c r="N21" s="476"/>
    </row>
    <row r="22" spans="1:14" ht="15.95" customHeight="1">
      <c r="A22" s="858"/>
      <c r="B22" s="90"/>
      <c r="C22" s="133"/>
      <c r="D22" s="302"/>
      <c r="E22" s="302"/>
      <c r="F22" s="302"/>
      <c r="G22" s="302"/>
      <c r="H22" s="90"/>
      <c r="I22" s="109"/>
      <c r="J22" s="191"/>
      <c r="K22" s="191"/>
      <c r="L22" s="191"/>
      <c r="M22" s="191"/>
      <c r="N22" s="248"/>
    </row>
    <row r="23" spans="1:14" ht="15.95" customHeight="1">
      <c r="A23" s="858"/>
      <c r="B23" s="852" t="s">
        <v>300</v>
      </c>
      <c r="C23" s="851">
        <v>152</v>
      </c>
      <c r="D23" s="842">
        <f>J23/J24</f>
        <v>1.0198914552505607E-2</v>
      </c>
      <c r="E23" s="842">
        <f>K23/K24</f>
        <v>9.6783156948909172E-3</v>
      </c>
      <c r="F23" s="842">
        <f>L23/L24</f>
        <v>1.116210233776074E-2</v>
      </c>
      <c r="G23" s="842">
        <f>M23/M24</f>
        <v>3.2431811031290812E-3</v>
      </c>
      <c r="H23" s="243" t="s">
        <v>1121</v>
      </c>
      <c r="I23" s="276" t="s">
        <v>1699</v>
      </c>
      <c r="J23" s="192">
        <f>D5</f>
        <v>13928.8118527406</v>
      </c>
      <c r="K23" s="192">
        <f t="shared" ref="K23:M23" si="1">E5</f>
        <v>14976.994338750063</v>
      </c>
      <c r="L23" s="192">
        <f t="shared" si="1"/>
        <v>15325.22723764494</v>
      </c>
      <c r="M23" s="192">
        <f t="shared" si="1"/>
        <v>4797.0181701636484</v>
      </c>
      <c r="N23" s="248"/>
    </row>
    <row r="24" spans="1:14" ht="15.95" customHeight="1">
      <c r="A24" s="858"/>
      <c r="B24" s="855"/>
      <c r="C24" s="851"/>
      <c r="D24" s="842"/>
      <c r="E24" s="842"/>
      <c r="F24" s="842"/>
      <c r="G24" s="842"/>
      <c r="H24" s="243" t="s">
        <v>1122</v>
      </c>
      <c r="I24" s="139" t="s">
        <v>1698</v>
      </c>
      <c r="J24" s="182">
        <v>1365715.1240000001</v>
      </c>
      <c r="K24" s="182">
        <v>1547479.4180000001</v>
      </c>
      <c r="L24" s="182">
        <f>L21</f>
        <v>1372969.605</v>
      </c>
      <c r="M24" s="182">
        <v>1479108.942</v>
      </c>
      <c r="N24" s="476"/>
    </row>
    <row r="25" spans="1:14" ht="27.95" customHeight="1">
      <c r="A25" s="858"/>
      <c r="B25" s="90"/>
      <c r="C25" s="133"/>
      <c r="D25" s="302"/>
      <c r="E25" s="302"/>
      <c r="F25" s="302"/>
      <c r="G25" s="302"/>
      <c r="H25" s="90"/>
      <c r="I25" s="109"/>
      <c r="J25" s="191"/>
      <c r="K25" s="191"/>
      <c r="L25" s="191"/>
      <c r="M25" s="191"/>
      <c r="N25" s="248"/>
    </row>
    <row r="26" spans="1:14" ht="15.95" customHeight="1">
      <c r="A26" s="858"/>
      <c r="B26" s="852" t="s">
        <v>301</v>
      </c>
      <c r="C26" s="851">
        <v>153</v>
      </c>
      <c r="D26" s="842">
        <f>J26/J27</f>
        <v>1.3939495285402873E-2</v>
      </c>
      <c r="E26" s="842">
        <f>K26/K27</f>
        <v>1.3110647112169228E-2</v>
      </c>
      <c r="F26" s="842">
        <f>L26/L27</f>
        <v>1.0701845320799602E-2</v>
      </c>
      <c r="G26" s="842">
        <f>M26/M27</f>
        <v>4.4642806229253928E-3</v>
      </c>
      <c r="H26" s="243" t="s">
        <v>1123</v>
      </c>
      <c r="I26" s="276" t="s">
        <v>1700</v>
      </c>
      <c r="J26" s="192">
        <f>D6</f>
        <v>104208248.482759</v>
      </c>
      <c r="K26" s="192">
        <f t="shared" ref="K26:M26" si="2">E6</f>
        <v>88627172.775303721</v>
      </c>
      <c r="L26" s="192">
        <f t="shared" si="2"/>
        <v>71809803.551935911</v>
      </c>
      <c r="M26" s="192">
        <f t="shared" si="2"/>
        <v>28749606.09597994</v>
      </c>
      <c r="N26" s="248"/>
    </row>
    <row r="27" spans="1:14" ht="15.95" customHeight="1">
      <c r="A27" s="858"/>
      <c r="B27" s="855"/>
      <c r="C27" s="851"/>
      <c r="D27" s="842"/>
      <c r="E27" s="842"/>
      <c r="F27" s="842"/>
      <c r="G27" s="842"/>
      <c r="H27" s="243" t="s">
        <v>1124</v>
      </c>
      <c r="I27" s="139" t="s">
        <v>1698</v>
      </c>
      <c r="J27" s="182">
        <v>7475754778</v>
      </c>
      <c r="K27" s="190">
        <v>6759938851</v>
      </c>
      <c r="L27" s="182">
        <v>6710039381</v>
      </c>
      <c r="M27" s="182">
        <v>6439919110</v>
      </c>
      <c r="N27" s="248"/>
    </row>
    <row r="28" spans="1:14" ht="26.45" customHeight="1">
      <c r="A28" s="858"/>
      <c r="B28" s="90"/>
      <c r="C28" s="133"/>
      <c r="D28" s="302"/>
      <c r="E28" s="302"/>
      <c r="F28" s="302"/>
      <c r="G28" s="302"/>
      <c r="H28" s="90"/>
      <c r="I28" s="109"/>
      <c r="J28" s="191"/>
      <c r="K28" s="191"/>
      <c r="L28" s="191"/>
      <c r="M28" s="191"/>
      <c r="N28" s="248"/>
    </row>
    <row r="29" spans="1:14" ht="15.95" customHeight="1">
      <c r="A29" s="858"/>
      <c r="B29" s="852" t="s">
        <v>302</v>
      </c>
      <c r="C29" s="851">
        <v>154</v>
      </c>
      <c r="D29" s="842">
        <f>J29/J30</f>
        <v>9.1577807962351411E-3</v>
      </c>
      <c r="E29" s="842">
        <f>K29/K30</f>
        <v>1.0067676344339612E-2</v>
      </c>
      <c r="F29" s="842">
        <f>L29/L30</f>
        <v>9.0081737087372889E-3</v>
      </c>
      <c r="G29" s="842">
        <f>M29/M30</f>
        <v>3.4291886768264431E-3</v>
      </c>
      <c r="H29" s="243" t="s">
        <v>1125</v>
      </c>
      <c r="I29" s="276" t="s">
        <v>1701</v>
      </c>
      <c r="J29" s="192">
        <f>D7</f>
        <v>68461323.543331504</v>
      </c>
      <c r="K29" s="192">
        <f t="shared" ref="K29:M29" si="3">E7</f>
        <v>68056876.459394991</v>
      </c>
      <c r="L29" s="192">
        <f t="shared" si="3"/>
        <v>60445200.336516038</v>
      </c>
      <c r="M29" s="192">
        <f t="shared" si="3"/>
        <v>22083697.691690225</v>
      </c>
      <c r="N29" s="248"/>
    </row>
    <row r="30" spans="1:14" ht="15.95" customHeight="1">
      <c r="A30" s="858"/>
      <c r="B30" s="853"/>
      <c r="C30" s="854"/>
      <c r="D30" s="843"/>
      <c r="E30" s="843"/>
      <c r="F30" s="843"/>
      <c r="G30" s="843"/>
      <c r="H30" s="251" t="s">
        <v>1126</v>
      </c>
      <c r="I30" s="141" t="s">
        <v>1698</v>
      </c>
      <c r="J30" s="378">
        <v>7475754778</v>
      </c>
      <c r="K30" s="193">
        <v>6759938851</v>
      </c>
      <c r="L30" s="378">
        <f>L27</f>
        <v>6710039381</v>
      </c>
      <c r="M30" s="378">
        <v>6439919110</v>
      </c>
      <c r="N30" s="233"/>
    </row>
    <row r="31" spans="1:14" ht="15.95" customHeight="1">
      <c r="A31" s="858"/>
      <c r="B31" s="90"/>
      <c r="C31" s="90"/>
      <c r="D31" s="109"/>
      <c r="E31" s="109"/>
      <c r="F31" s="109"/>
      <c r="G31" s="109"/>
      <c r="H31" s="90"/>
      <c r="I31" s="109"/>
      <c r="J31" s="169"/>
      <c r="K31" s="169"/>
      <c r="L31" s="169"/>
      <c r="M31" s="169"/>
      <c r="N31" s="862"/>
    </row>
    <row r="32" spans="1:14" ht="15.95" customHeight="1">
      <c r="A32" s="858"/>
      <c r="B32" s="852" t="s">
        <v>303</v>
      </c>
      <c r="C32" s="851">
        <v>155</v>
      </c>
      <c r="D32" s="842">
        <f>J32/J33</f>
        <v>3.3800781417530033E-3</v>
      </c>
      <c r="E32" s="842">
        <f>K32/K33</f>
        <v>2.1891780141682338E-3</v>
      </c>
      <c r="F32" s="842">
        <f>L32/L33</f>
        <v>9.6261642648832763E-4</v>
      </c>
      <c r="G32" s="842">
        <f>M32/M33</f>
        <v>3.4058499977849773E-3</v>
      </c>
      <c r="H32" s="243" t="s">
        <v>1127</v>
      </c>
      <c r="I32" s="276" t="s">
        <v>1702</v>
      </c>
      <c r="J32" s="192">
        <f>D8</f>
        <v>651631.97110123001</v>
      </c>
      <c r="K32" s="192">
        <f t="shared" ref="K32:M32" si="4">E8</f>
        <v>430579.00311940245</v>
      </c>
      <c r="L32" s="192">
        <f t="shared" si="4"/>
        <v>197407.13417670046</v>
      </c>
      <c r="M32" s="192">
        <f t="shared" si="4"/>
        <v>616067.34714183549</v>
      </c>
      <c r="N32" s="819"/>
    </row>
    <row r="33" spans="1:14" ht="15.95" customHeight="1">
      <c r="A33" s="858"/>
      <c r="B33" s="855"/>
      <c r="C33" s="851"/>
      <c r="D33" s="842"/>
      <c r="E33" s="842"/>
      <c r="F33" s="842"/>
      <c r="G33" s="842"/>
      <c r="H33" s="243" t="s">
        <v>1128</v>
      </c>
      <c r="I33" s="139" t="s">
        <v>1698</v>
      </c>
      <c r="J33" s="182">
        <v>192786067</v>
      </c>
      <c r="K33" s="182">
        <v>196685240</v>
      </c>
      <c r="L33" s="182">
        <v>205073515</v>
      </c>
      <c r="M33" s="182">
        <v>180885050</v>
      </c>
      <c r="N33" s="819"/>
    </row>
    <row r="34" spans="1:14" ht="15.95" customHeight="1">
      <c r="A34" s="858"/>
      <c r="B34" s="90"/>
      <c r="C34" s="133"/>
      <c r="D34" s="302"/>
      <c r="E34" s="302"/>
      <c r="F34" s="302"/>
      <c r="G34" s="302"/>
      <c r="H34" s="90"/>
      <c r="I34" s="109"/>
      <c r="J34" s="191"/>
      <c r="K34" s="191"/>
      <c r="L34" s="191"/>
      <c r="M34" s="191"/>
      <c r="N34" s="819"/>
    </row>
    <row r="35" spans="1:14" ht="15.95" customHeight="1">
      <c r="A35" s="858"/>
      <c r="B35" s="852" t="s">
        <v>305</v>
      </c>
      <c r="C35" s="851">
        <v>156</v>
      </c>
      <c r="D35" s="842">
        <f>J35/J36</f>
        <v>2.0681849096650744E-3</v>
      </c>
      <c r="E35" s="842">
        <f>K35/K36</f>
        <v>1.006046902272266E-3</v>
      </c>
      <c r="F35" s="842">
        <f>L35/L36</f>
        <v>1.8550097682314994E-4</v>
      </c>
      <c r="G35" s="842">
        <f>M35/M36</f>
        <v>2.6230655371338456E-3</v>
      </c>
      <c r="H35" s="243" t="s">
        <v>1129</v>
      </c>
      <c r="I35" s="276" t="s">
        <v>1703</v>
      </c>
      <c r="J35" s="192">
        <f>D9</f>
        <v>398717.23456308001</v>
      </c>
      <c r="K35" s="192">
        <f t="shared" ref="K35:M35" si="5">E9</f>
        <v>197874.57642467719</v>
      </c>
      <c r="L35" s="192">
        <f t="shared" si="5"/>
        <v>38041.337353056893</v>
      </c>
      <c r="M35" s="192">
        <f t="shared" si="5"/>
        <v>474473.34083773254</v>
      </c>
      <c r="N35" s="819"/>
    </row>
    <row r="36" spans="1:14" ht="15.95" customHeight="1">
      <c r="A36" s="858"/>
      <c r="B36" s="855"/>
      <c r="C36" s="851"/>
      <c r="D36" s="842"/>
      <c r="E36" s="842"/>
      <c r="F36" s="842"/>
      <c r="G36" s="842"/>
      <c r="H36" s="243" t="s">
        <v>1130</v>
      </c>
      <c r="I36" s="139" t="s">
        <v>1698</v>
      </c>
      <c r="J36" s="182">
        <v>192786067</v>
      </c>
      <c r="K36" s="182">
        <v>196685240</v>
      </c>
      <c r="L36" s="182">
        <f>L33</f>
        <v>205073515</v>
      </c>
      <c r="M36" s="182">
        <v>180885050</v>
      </c>
      <c r="N36" s="819"/>
    </row>
    <row r="37" spans="1:14" ht="27.95" customHeight="1">
      <c r="A37" s="858"/>
      <c r="B37" s="90"/>
      <c r="C37" s="133"/>
      <c r="D37" s="302"/>
      <c r="E37" s="302"/>
      <c r="F37" s="302"/>
      <c r="G37" s="302"/>
      <c r="H37" s="90"/>
      <c r="I37" s="109"/>
      <c r="J37" s="191"/>
      <c r="K37" s="191"/>
      <c r="L37" s="191"/>
      <c r="M37" s="191"/>
      <c r="N37" s="819"/>
    </row>
    <row r="38" spans="1:14" ht="15.95" customHeight="1">
      <c r="A38" s="858"/>
      <c r="B38" s="852" t="s">
        <v>306</v>
      </c>
      <c r="C38" s="851">
        <v>157</v>
      </c>
      <c r="D38" s="842">
        <f>J38/J39</f>
        <v>0.16426719081422428</v>
      </c>
      <c r="E38" s="842">
        <f>K38/K39</f>
        <v>9.6555461757051056E-2</v>
      </c>
      <c r="F38" s="842">
        <f>L38/L39</f>
        <v>9.4926927599418967E-2</v>
      </c>
      <c r="G38" s="842">
        <f>M38/M39</f>
        <v>2.7421539914833301E-2</v>
      </c>
      <c r="H38" s="243" t="s">
        <v>1131</v>
      </c>
      <c r="I38" s="276" t="s">
        <v>1704</v>
      </c>
      <c r="J38" s="192">
        <f>D10</f>
        <v>224342.18687198</v>
      </c>
      <c r="K38" s="192">
        <f t="shared" ref="K38:M38" si="6">E10</f>
        <v>149417.58976452262</v>
      </c>
      <c r="L38" s="192">
        <f t="shared" si="6"/>
        <v>130331.78629003785</v>
      </c>
      <c r="M38" s="192">
        <f t="shared" si="6"/>
        <v>40559.444891439853</v>
      </c>
      <c r="N38" s="290"/>
    </row>
    <row r="39" spans="1:14" ht="15.95" customHeight="1">
      <c r="A39" s="858"/>
      <c r="B39" s="855"/>
      <c r="C39" s="851"/>
      <c r="D39" s="842"/>
      <c r="E39" s="842"/>
      <c r="F39" s="842"/>
      <c r="G39" s="842"/>
      <c r="H39" s="243" t="s">
        <v>1130</v>
      </c>
      <c r="I39" s="139" t="s">
        <v>1698</v>
      </c>
      <c r="J39" s="190">
        <v>1365715.1240000001</v>
      </c>
      <c r="K39" s="190">
        <v>1547479.4180000001</v>
      </c>
      <c r="L39" s="182">
        <v>1372969.605</v>
      </c>
      <c r="M39" s="182">
        <v>1479108.942</v>
      </c>
      <c r="N39" s="819"/>
    </row>
    <row r="40" spans="1:14" ht="26.45" customHeight="1">
      <c r="A40" s="858"/>
      <c r="B40" s="90"/>
      <c r="C40" s="133"/>
      <c r="D40" s="302"/>
      <c r="E40" s="302"/>
      <c r="F40" s="302"/>
      <c r="G40" s="302"/>
      <c r="H40" s="90"/>
      <c r="I40" s="109"/>
      <c r="J40" s="191"/>
      <c r="K40" s="191"/>
      <c r="L40" s="191"/>
      <c r="M40" s="191"/>
      <c r="N40" s="819"/>
    </row>
    <row r="41" spans="1:14" ht="15.95" customHeight="1">
      <c r="A41" s="858"/>
      <c r="B41" s="852" t="s">
        <v>307</v>
      </c>
      <c r="C41" s="851">
        <v>158</v>
      </c>
      <c r="D41" s="842">
        <f>J41/J42</f>
        <v>0.10860546951170323</v>
      </c>
      <c r="E41" s="842">
        <f>K41/K42</f>
        <v>7.7774853963965829E-2</v>
      </c>
      <c r="F41" s="842">
        <f>L41/L42</f>
        <v>8.3007057564044334E-2</v>
      </c>
      <c r="G41" s="842">
        <f>M41/M42</f>
        <v>2.0097187834355833E-2</v>
      </c>
      <c r="H41" s="243" t="s">
        <v>1133</v>
      </c>
      <c r="I41" s="276" t="s">
        <v>1705</v>
      </c>
      <c r="J41" s="192">
        <f>D11</f>
        <v>148324.13226125401</v>
      </c>
      <c r="K41" s="192">
        <f t="shared" ref="K41:M41" si="7">E11</f>
        <v>120354.98574719284</v>
      </c>
      <c r="L41" s="192">
        <f t="shared" si="7"/>
        <v>113966.1670359182</v>
      </c>
      <c r="M41" s="192">
        <f t="shared" si="7"/>
        <v>29725.930234849329</v>
      </c>
      <c r="N41" s="290"/>
    </row>
    <row r="42" spans="1:14" ht="15.95" customHeight="1">
      <c r="A42" s="858"/>
      <c r="B42" s="853"/>
      <c r="C42" s="854"/>
      <c r="D42" s="843"/>
      <c r="E42" s="843"/>
      <c r="F42" s="843"/>
      <c r="G42" s="843"/>
      <c r="H42" s="251" t="s">
        <v>1134</v>
      </c>
      <c r="I42" s="141" t="s">
        <v>1698</v>
      </c>
      <c r="J42" s="193">
        <v>1365715.1240000001</v>
      </c>
      <c r="K42" s="193">
        <v>1547479.4180000001</v>
      </c>
      <c r="L42" s="378">
        <v>1372969.605</v>
      </c>
      <c r="M42" s="378">
        <v>1479108.942</v>
      </c>
      <c r="N42" s="233"/>
    </row>
    <row r="43" spans="1:14" ht="15.95" customHeight="1">
      <c r="A43" s="858"/>
      <c r="B43" s="90"/>
      <c r="C43" s="90"/>
      <c r="D43" s="109"/>
      <c r="E43" s="109"/>
      <c r="F43" s="109"/>
      <c r="G43" s="109"/>
      <c r="H43" s="90"/>
      <c r="I43" s="109"/>
      <c r="J43" s="169"/>
      <c r="K43" s="169"/>
      <c r="L43" s="169"/>
      <c r="M43" s="169"/>
      <c r="N43" s="862"/>
    </row>
    <row r="44" spans="1:14" ht="15.95" customHeight="1">
      <c r="A44" s="858"/>
      <c r="B44" s="852" t="s">
        <v>308</v>
      </c>
      <c r="C44" s="851">
        <v>159</v>
      </c>
      <c r="D44" s="842">
        <f>J44/J45</f>
        <v>0.14931667897401302</v>
      </c>
      <c r="E44" s="842">
        <f>K44/K45</f>
        <v>0.10568186887181981</v>
      </c>
      <c r="F44" s="842">
        <f>L44/L45</f>
        <v>8.2059551107738798E-2</v>
      </c>
      <c r="G44" s="842">
        <f>M44/M45</f>
        <v>2.8429588824744671E-2</v>
      </c>
      <c r="H44" s="243" t="s">
        <v>1135</v>
      </c>
      <c r="I44" s="276" t="s">
        <v>1706</v>
      </c>
      <c r="J44" s="192">
        <f>D12</f>
        <v>1116254876.27507</v>
      </c>
      <c r="K44" s="192">
        <f t="shared" ref="K44:M44" si="8">E12</f>
        <v>714402971.23290229</v>
      </c>
      <c r="L44" s="192">
        <f t="shared" si="8"/>
        <v>550622819.52010953</v>
      </c>
      <c r="M44" s="192">
        <f t="shared" si="8"/>
        <v>183084252.36191565</v>
      </c>
      <c r="N44" s="819"/>
    </row>
    <row r="45" spans="1:14" ht="15.95" customHeight="1">
      <c r="A45" s="858"/>
      <c r="B45" s="855"/>
      <c r="C45" s="851"/>
      <c r="D45" s="842"/>
      <c r="E45" s="842"/>
      <c r="F45" s="842"/>
      <c r="G45" s="842"/>
      <c r="H45" s="243" t="s">
        <v>1136</v>
      </c>
      <c r="I45" s="139" t="s">
        <v>1698</v>
      </c>
      <c r="J45" s="182">
        <v>7475754778</v>
      </c>
      <c r="K45" s="182">
        <v>6759938851</v>
      </c>
      <c r="L45" s="182">
        <v>6710039381</v>
      </c>
      <c r="M45" s="182">
        <v>6439919110</v>
      </c>
      <c r="N45" s="819"/>
    </row>
    <row r="46" spans="1:14" ht="15.95" customHeight="1">
      <c r="A46" s="858"/>
      <c r="B46" s="90"/>
      <c r="C46" s="133"/>
      <c r="D46" s="302"/>
      <c r="E46" s="302"/>
      <c r="F46" s="302"/>
      <c r="G46" s="302"/>
      <c r="H46" s="90"/>
      <c r="I46" s="109"/>
      <c r="J46" s="191"/>
      <c r="K46" s="191"/>
      <c r="L46" s="191"/>
      <c r="M46" s="191"/>
      <c r="N46" s="819"/>
    </row>
    <row r="47" spans="1:14" ht="15.95" customHeight="1">
      <c r="A47" s="858"/>
      <c r="B47" s="852" t="s">
        <v>309</v>
      </c>
      <c r="C47" s="851">
        <v>160</v>
      </c>
      <c r="D47" s="842">
        <f>J47/J48</f>
        <v>9.7817194025626455E-2</v>
      </c>
      <c r="E47" s="842">
        <f>K47/K48</f>
        <v>8.2184098800698061E-2</v>
      </c>
      <c r="F47" s="842">
        <f>L47/L48</f>
        <v>7.0311368858897577E-2</v>
      </c>
      <c r="G47" s="842">
        <f>M47/M48</f>
        <v>2.1051231093664458E-2</v>
      </c>
      <c r="H47" s="243" t="s">
        <v>1137</v>
      </c>
      <c r="I47" s="276" t="s">
        <v>1707</v>
      </c>
      <c r="J47" s="192">
        <f>D13</f>
        <v>731257355.60763001</v>
      </c>
      <c r="K47" s="192">
        <f t="shared" ref="K47:M47" si="9">E13</f>
        <v>555559482.41726136</v>
      </c>
      <c r="L47" s="192">
        <f t="shared" si="9"/>
        <v>471792053.97521979</v>
      </c>
      <c r="M47" s="192">
        <f t="shared" si="9"/>
        <v>135568225.40911594</v>
      </c>
      <c r="N47" s="819"/>
    </row>
    <row r="48" spans="1:14" ht="15.95" customHeight="1">
      <c r="A48" s="858"/>
      <c r="B48" s="855"/>
      <c r="C48" s="851"/>
      <c r="D48" s="842"/>
      <c r="E48" s="842"/>
      <c r="F48" s="842"/>
      <c r="G48" s="842"/>
      <c r="H48" s="243" t="s">
        <v>1138</v>
      </c>
      <c r="I48" s="139" t="s">
        <v>1698</v>
      </c>
      <c r="J48" s="182">
        <v>7475754778</v>
      </c>
      <c r="K48" s="182">
        <v>6759938851</v>
      </c>
      <c r="L48" s="182">
        <f>L45</f>
        <v>6710039381</v>
      </c>
      <c r="M48" s="182">
        <v>6439919110</v>
      </c>
      <c r="N48" s="819"/>
    </row>
    <row r="49" spans="1:14" ht="27.95" customHeight="1">
      <c r="A49" s="858"/>
      <c r="B49" s="90"/>
      <c r="C49" s="133"/>
      <c r="D49" s="302"/>
      <c r="E49" s="302"/>
      <c r="F49" s="302"/>
      <c r="G49" s="302"/>
      <c r="H49" s="90"/>
      <c r="I49" s="109"/>
      <c r="J49" s="191"/>
      <c r="K49" s="191"/>
      <c r="L49" s="191"/>
      <c r="M49" s="191"/>
      <c r="N49" s="819"/>
    </row>
    <row r="50" spans="1:14" ht="15.95" customHeight="1">
      <c r="A50" s="858"/>
      <c r="B50" s="852" t="s">
        <v>310</v>
      </c>
      <c r="C50" s="851">
        <v>161</v>
      </c>
      <c r="D50" s="842">
        <f>J50/J51</f>
        <v>2.6160599637654106E-2</v>
      </c>
      <c r="E50" s="842">
        <f>K50/K51</f>
        <v>3.143379705939453E-2</v>
      </c>
      <c r="F50" s="842">
        <f>L50/L51</f>
        <v>2.4363349476532244E-2</v>
      </c>
      <c r="G50" s="842">
        <f>M50/M51</f>
        <v>3.1038894370888345E-2</v>
      </c>
      <c r="H50" s="243" t="s">
        <v>1139</v>
      </c>
      <c r="I50" s="276" t="s">
        <v>1708</v>
      </c>
      <c r="J50" s="192">
        <f>D14</f>
        <v>5043399.1145049604</v>
      </c>
      <c r="K50" s="192">
        <f t="shared" ref="K50:M50" si="10">E14</f>
        <v>6182563.9187383074</v>
      </c>
      <c r="L50" s="192">
        <f t="shared" si="10"/>
        <v>4996277.7143258769</v>
      </c>
      <c r="M50" s="192">
        <f t="shared" si="10"/>
        <v>5614471.9602228571</v>
      </c>
      <c r="N50" s="290"/>
    </row>
    <row r="51" spans="1:14" ht="15.95" customHeight="1">
      <c r="A51" s="858"/>
      <c r="B51" s="855"/>
      <c r="C51" s="851"/>
      <c r="D51" s="842"/>
      <c r="E51" s="842"/>
      <c r="F51" s="842"/>
      <c r="G51" s="842"/>
      <c r="H51" s="243" t="s">
        <v>1140</v>
      </c>
      <c r="I51" s="139" t="s">
        <v>1698</v>
      </c>
      <c r="J51" s="190">
        <v>192786067</v>
      </c>
      <c r="K51" s="190">
        <v>196685240</v>
      </c>
      <c r="L51" s="182">
        <v>205073515</v>
      </c>
      <c r="M51" s="182">
        <v>180885050</v>
      </c>
      <c r="N51" s="819"/>
    </row>
    <row r="52" spans="1:14" ht="26.45" customHeight="1">
      <c r="A52" s="858"/>
      <c r="B52" s="90"/>
      <c r="C52" s="133"/>
      <c r="D52" s="302"/>
      <c r="E52" s="302"/>
      <c r="F52" s="302"/>
      <c r="G52" s="302"/>
      <c r="H52" s="90"/>
      <c r="I52" s="109"/>
      <c r="J52" s="191"/>
      <c r="K52" s="191"/>
      <c r="L52" s="191"/>
      <c r="M52" s="191"/>
      <c r="N52" s="819"/>
    </row>
    <row r="53" spans="1:14" ht="15.95" customHeight="1">
      <c r="A53" s="858"/>
      <c r="B53" s="852" t="s">
        <v>311</v>
      </c>
      <c r="C53" s="851">
        <v>162</v>
      </c>
      <c r="D53" s="842">
        <f>J53/J54</f>
        <v>1.5746122467912942E-2</v>
      </c>
      <c r="E53" s="842">
        <f>K53/K54</f>
        <v>1.5630438020342859E-2</v>
      </c>
      <c r="F53" s="842">
        <f>L53/L54</f>
        <v>1.099177170310639E-2</v>
      </c>
      <c r="G53" s="842">
        <f>M53/M54</f>
        <v>2.0957007275292972E-2</v>
      </c>
      <c r="H53" s="243" t="s">
        <v>1141</v>
      </c>
      <c r="I53" s="276" t="s">
        <v>1709</v>
      </c>
      <c r="J53" s="192">
        <f>D15</f>
        <v>3035633.0210892698</v>
      </c>
      <c r="K53" s="192">
        <f t="shared" ref="K53:M53" si="11">E15</f>
        <v>3074276.4533362603</v>
      </c>
      <c r="L53" s="192">
        <f t="shared" si="11"/>
        <v>2254121.2592335637</v>
      </c>
      <c r="M53" s="192">
        <f t="shared" si="11"/>
        <v>3790809.3088417328</v>
      </c>
      <c r="N53" s="290"/>
    </row>
    <row r="54" spans="1:14" ht="15.95" customHeight="1">
      <c r="A54" s="859"/>
      <c r="B54" s="853"/>
      <c r="C54" s="854"/>
      <c r="D54" s="843"/>
      <c r="E54" s="843"/>
      <c r="F54" s="843"/>
      <c r="G54" s="843"/>
      <c r="H54" s="251" t="s">
        <v>1142</v>
      </c>
      <c r="I54" s="141" t="s">
        <v>1698</v>
      </c>
      <c r="J54" s="193">
        <v>192786067</v>
      </c>
      <c r="K54" s="193">
        <v>196685240</v>
      </c>
      <c r="L54" s="378">
        <f>L51</f>
        <v>205073515</v>
      </c>
      <c r="M54" s="378">
        <v>180885050</v>
      </c>
      <c r="N54" s="233"/>
    </row>
    <row r="55" spans="1:14" ht="15.95" customHeight="1">
      <c r="A55" s="94"/>
      <c r="D55" s="103"/>
      <c r="E55" s="103"/>
      <c r="F55" s="103"/>
      <c r="G55" s="103"/>
      <c r="N55" s="204"/>
    </row>
    <row r="56" spans="1:14" ht="15.95" customHeight="1">
      <c r="A56" s="857" t="s">
        <v>44</v>
      </c>
      <c r="B56" s="812" t="s">
        <v>1878</v>
      </c>
      <c r="C56" s="812"/>
      <c r="D56" s="812"/>
      <c r="E56" s="812"/>
      <c r="F56" s="106"/>
      <c r="G56" s="609"/>
      <c r="H56" s="110"/>
      <c r="I56" s="110"/>
      <c r="J56" s="106"/>
      <c r="K56" s="106"/>
      <c r="L56" s="106"/>
      <c r="M56" s="609"/>
      <c r="N56" s="862"/>
    </row>
    <row r="57" spans="1:14" ht="15.95" customHeight="1">
      <c r="A57" s="859"/>
      <c r="B57" s="87"/>
      <c r="C57" s="586">
        <v>163</v>
      </c>
      <c r="D57" s="296">
        <f>(D7*0.000707) + (D9*0.0053)</f>
        <v>50515.357088319695</v>
      </c>
      <c r="E57" s="296">
        <f t="shared" ref="E57:G57" si="12">(E7*0.000707) + (E9*0.0053)</f>
        <v>49164.946911843042</v>
      </c>
      <c r="F57" s="296">
        <f t="shared" si="12"/>
        <v>42936.375725888036</v>
      </c>
      <c r="G57" s="296">
        <f t="shared" si="12"/>
        <v>18127.88297446497</v>
      </c>
      <c r="H57" s="256"/>
      <c r="I57" s="87"/>
      <c r="J57" s="296"/>
      <c r="K57" s="296"/>
      <c r="L57" s="296"/>
      <c r="M57" s="296"/>
      <c r="N57" s="831"/>
    </row>
    <row r="58" spans="1:14" ht="15.95" customHeight="1">
      <c r="A58" s="93"/>
      <c r="I58" s="92"/>
      <c r="J58" s="83"/>
      <c r="N58" s="204"/>
    </row>
    <row r="59" spans="1:14" ht="15.95" customHeight="1">
      <c r="A59" s="869" t="s">
        <v>1710</v>
      </c>
      <c r="B59" s="134" t="s">
        <v>1859</v>
      </c>
      <c r="C59" s="110"/>
      <c r="D59" s="104"/>
      <c r="E59" s="104"/>
      <c r="F59" s="104"/>
      <c r="G59" s="607"/>
      <c r="H59" s="110"/>
      <c r="I59" s="104"/>
      <c r="J59" s="106"/>
      <c r="K59" s="106"/>
      <c r="L59" s="106"/>
      <c r="M59" s="609"/>
      <c r="N59" s="830"/>
    </row>
    <row r="60" spans="1:14" ht="15.95" customHeight="1">
      <c r="A60" s="870"/>
      <c r="B60" s="852" t="s">
        <v>1712</v>
      </c>
      <c r="C60" s="771">
        <v>164</v>
      </c>
      <c r="D60" s="850" t="s">
        <v>59</v>
      </c>
      <c r="E60" s="850" t="s">
        <v>59</v>
      </c>
      <c r="F60" s="850" t="s">
        <v>59</v>
      </c>
      <c r="G60" s="850" t="s">
        <v>59</v>
      </c>
      <c r="H60" s="243" t="s">
        <v>1145</v>
      </c>
      <c r="I60" s="280" t="s">
        <v>1713</v>
      </c>
      <c r="J60" s="504" t="s">
        <v>59</v>
      </c>
      <c r="K60" s="504" t="s">
        <v>59</v>
      </c>
      <c r="L60" s="504" t="s">
        <v>59</v>
      </c>
      <c r="M60" s="504" t="s">
        <v>59</v>
      </c>
      <c r="N60" s="818"/>
    </row>
    <row r="61" spans="1:14" ht="23.1" customHeight="1">
      <c r="A61" s="870"/>
      <c r="B61" s="853"/>
      <c r="C61" s="785"/>
      <c r="D61" s="845"/>
      <c r="E61" s="845"/>
      <c r="F61" s="845"/>
      <c r="G61" s="845"/>
      <c r="H61" s="327" t="s">
        <v>1146</v>
      </c>
      <c r="I61" s="328" t="s">
        <v>1714</v>
      </c>
      <c r="J61" s="505" t="s">
        <v>59</v>
      </c>
      <c r="K61" s="505" t="s">
        <v>59</v>
      </c>
      <c r="L61" s="505" t="s">
        <v>59</v>
      </c>
      <c r="M61" s="505" t="s">
        <v>59</v>
      </c>
      <c r="N61" s="410"/>
    </row>
    <row r="62" spans="1:14" ht="15.95" customHeight="1">
      <c r="A62" s="871"/>
      <c r="B62" s="134" t="s">
        <v>1860</v>
      </c>
      <c r="C62" s="110"/>
      <c r="D62" s="481"/>
      <c r="E62" s="104"/>
      <c r="F62" s="104"/>
      <c r="G62" s="607"/>
      <c r="H62" s="110"/>
      <c r="I62" s="104"/>
      <c r="J62" s="106"/>
      <c r="K62" s="106"/>
      <c r="L62" s="106"/>
      <c r="M62" s="609"/>
      <c r="N62" s="862"/>
    </row>
    <row r="63" spans="1:14" ht="15.95" customHeight="1">
      <c r="A63" s="871"/>
      <c r="B63" s="852" t="s">
        <v>1715</v>
      </c>
      <c r="C63" s="771">
        <v>165</v>
      </c>
      <c r="D63" s="844">
        <f>J63/J64</f>
        <v>0.61136294769803268</v>
      </c>
      <c r="E63" s="844">
        <f>K63/K64</f>
        <v>0.38668994372009047</v>
      </c>
      <c r="F63" s="844">
        <f>L63/L64</f>
        <v>0.29803950384441308</v>
      </c>
      <c r="G63" s="844">
        <f>M63/M64</f>
        <v>0.25720975993723594</v>
      </c>
      <c r="H63" s="243" t="s">
        <v>1147</v>
      </c>
      <c r="I63" s="280" t="s">
        <v>1716</v>
      </c>
      <c r="J63" s="678">
        <f>D12</f>
        <v>1116254876.27507</v>
      </c>
      <c r="K63" s="678">
        <f t="shared" ref="K63:M63" si="13">E12</f>
        <v>714402971.23290229</v>
      </c>
      <c r="L63" s="678">
        <f t="shared" si="13"/>
        <v>550622819.52010953</v>
      </c>
      <c r="M63" s="678">
        <f t="shared" si="13"/>
        <v>183084252.36191565</v>
      </c>
      <c r="N63" s="819"/>
    </row>
    <row r="64" spans="1:14">
      <c r="A64" s="871"/>
      <c r="B64" s="853"/>
      <c r="C64" s="785"/>
      <c r="D64" s="845"/>
      <c r="E64" s="845"/>
      <c r="F64" s="845"/>
      <c r="G64" s="845"/>
      <c r="H64" s="327" t="s">
        <v>1148</v>
      </c>
      <c r="I64" s="328" t="s">
        <v>1714</v>
      </c>
      <c r="J64" s="519">
        <v>1825846464</v>
      </c>
      <c r="K64" s="519">
        <v>1847482674</v>
      </c>
      <c r="L64" s="519">
        <v>1847482674</v>
      </c>
      <c r="M64" s="519">
        <v>711809118</v>
      </c>
      <c r="N64" s="233"/>
    </row>
    <row r="65" spans="1:14" ht="15.95" customHeight="1">
      <c r="A65" s="871"/>
      <c r="B65" s="134" t="s">
        <v>1711</v>
      </c>
      <c r="C65" s="110"/>
      <c r="D65" s="481"/>
      <c r="E65" s="104"/>
      <c r="F65" s="104"/>
      <c r="G65" s="607"/>
      <c r="H65" s="110"/>
      <c r="I65" s="104"/>
      <c r="J65" s="676"/>
      <c r="K65" s="676"/>
      <c r="L65" s="676"/>
      <c r="M65" s="677"/>
      <c r="N65" s="873"/>
    </row>
    <row r="66" spans="1:14" ht="15.95" customHeight="1">
      <c r="A66" s="871"/>
      <c r="B66" s="852" t="s">
        <v>1717</v>
      </c>
      <c r="C66" s="771">
        <v>166</v>
      </c>
      <c r="D66" s="844">
        <f>J66/J67</f>
        <v>6.1756990309597172E-2</v>
      </c>
      <c r="E66" s="844">
        <f>K66/K67</f>
        <v>5.3045523695406084E-2</v>
      </c>
      <c r="F66" s="844">
        <f>L66/L67</f>
        <v>2.4319729335962388E-2</v>
      </c>
      <c r="G66" s="844">
        <f>M66/M67</f>
        <v>0.13571696482403345</v>
      </c>
      <c r="H66" s="243" t="s">
        <v>1149</v>
      </c>
      <c r="I66" s="280" t="s">
        <v>1718</v>
      </c>
      <c r="J66" s="678">
        <f t="shared" ref="J66" si="14">D8</f>
        <v>651631.97110123001</v>
      </c>
      <c r="K66" s="678">
        <f t="shared" ref="K66" si="15">E8</f>
        <v>430579.00311940245</v>
      </c>
      <c r="L66" s="678">
        <f t="shared" ref="L66" si="16">F8</f>
        <v>197407.13417670046</v>
      </c>
      <c r="M66" s="678">
        <f t="shared" ref="M66" si="17">G8</f>
        <v>616067.34714183549</v>
      </c>
      <c r="N66" s="874"/>
    </row>
    <row r="67" spans="1:14">
      <c r="A67" s="872"/>
      <c r="B67" s="853"/>
      <c r="C67" s="785"/>
      <c r="D67" s="845"/>
      <c r="E67" s="845"/>
      <c r="F67" s="845"/>
      <c r="G67" s="845"/>
      <c r="H67" s="327" t="s">
        <v>1150</v>
      </c>
      <c r="I67" s="328" t="s">
        <v>1714</v>
      </c>
      <c r="J67" s="519">
        <v>10551550</v>
      </c>
      <c r="K67" s="519">
        <v>8117160</v>
      </c>
      <c r="L67" s="519">
        <v>8117160</v>
      </c>
      <c r="M67" s="519">
        <v>4539354</v>
      </c>
      <c r="N67" s="233"/>
    </row>
    <row r="68" spans="1:14" ht="15.95" customHeight="1">
      <c r="A68" s="88"/>
      <c r="B68" s="89"/>
      <c r="C68" s="89"/>
      <c r="D68" s="80"/>
      <c r="E68" s="80"/>
      <c r="F68" s="80"/>
      <c r="G68" s="80"/>
      <c r="H68" s="85"/>
      <c r="I68" s="84"/>
      <c r="N68" s="204"/>
    </row>
    <row r="69" spans="1:14" ht="15.95" customHeight="1">
      <c r="C69" s="85"/>
      <c r="J69" s="518"/>
      <c r="N69" s="204"/>
    </row>
    <row r="70" spans="1:14" ht="30">
      <c r="A70" s="857" t="s">
        <v>1719</v>
      </c>
      <c r="B70" s="205" t="s">
        <v>1720</v>
      </c>
      <c r="C70" s="110"/>
      <c r="D70" s="104"/>
      <c r="E70" s="104"/>
      <c r="F70" s="104"/>
      <c r="G70" s="607"/>
      <c r="H70" s="110"/>
      <c r="I70" s="110"/>
      <c r="J70" s="676"/>
      <c r="K70" s="676"/>
      <c r="L70" s="676"/>
      <c r="M70" s="677"/>
      <c r="N70" s="250"/>
    </row>
    <row r="71" spans="1:14" ht="15.95" customHeight="1">
      <c r="A71" s="858"/>
      <c r="B71" s="863" t="s">
        <v>1721</v>
      </c>
      <c r="C71" s="771">
        <v>167</v>
      </c>
      <c r="D71" s="844">
        <f>J71/J72</f>
        <v>0.25304465493910688</v>
      </c>
      <c r="E71" s="844">
        <f>K71/K72</f>
        <v>0.12080536912751678</v>
      </c>
      <c r="F71" s="844">
        <f>L71/L72</f>
        <v>0.13900414937759337</v>
      </c>
      <c r="G71" s="844">
        <f>M71/M72</f>
        <v>8.9426617569700162E-2</v>
      </c>
      <c r="H71" s="243" t="s">
        <v>1151</v>
      </c>
      <c r="I71" s="276" t="s">
        <v>1722</v>
      </c>
      <c r="J71" s="678">
        <v>374</v>
      </c>
      <c r="K71" s="678">
        <v>180</v>
      </c>
      <c r="L71" s="678">
        <v>201</v>
      </c>
      <c r="M71" s="678">
        <v>170</v>
      </c>
      <c r="N71" s="292"/>
    </row>
    <row r="72" spans="1:14" ht="15.95" customHeight="1">
      <c r="A72" s="858"/>
      <c r="B72" s="855"/>
      <c r="C72" s="771"/>
      <c r="D72" s="844"/>
      <c r="E72" s="844"/>
      <c r="F72" s="844"/>
      <c r="G72" s="844"/>
      <c r="H72" s="243" t="s">
        <v>1152</v>
      </c>
      <c r="I72" s="195" t="s">
        <v>1723</v>
      </c>
      <c r="J72" s="679">
        <v>1478</v>
      </c>
      <c r="K72" s="679">
        <v>1490</v>
      </c>
      <c r="L72" s="680">
        <v>1446</v>
      </c>
      <c r="M72" s="680">
        <v>1901</v>
      </c>
      <c r="N72" s="292"/>
    </row>
    <row r="73" spans="1:14" ht="15.95" customHeight="1">
      <c r="A73" s="858"/>
      <c r="B73" s="90"/>
      <c r="C73" s="90"/>
      <c r="D73" s="302"/>
      <c r="E73" s="302"/>
      <c r="F73" s="302"/>
      <c r="G73" s="302"/>
      <c r="H73" s="90"/>
      <c r="I73" s="90"/>
      <c r="J73" s="681"/>
      <c r="K73" s="681"/>
      <c r="L73" s="682"/>
      <c r="M73" s="682"/>
      <c r="N73" s="290"/>
    </row>
    <row r="74" spans="1:14" ht="15.95" customHeight="1">
      <c r="A74" s="858"/>
      <c r="B74" s="863" t="s">
        <v>1724</v>
      </c>
      <c r="C74" s="771">
        <v>168</v>
      </c>
      <c r="D74" s="844">
        <f>J74/J75</f>
        <v>0.11800347442904961</v>
      </c>
      <c r="E74" s="844">
        <f>K74/K75</f>
        <v>4.7491950516861552E-2</v>
      </c>
      <c r="F74" s="844">
        <f>L74/L75</f>
        <v>5.598802395209581E-2</v>
      </c>
      <c r="G74" s="844">
        <f>M74/M75</f>
        <v>4.17345681465877E-2</v>
      </c>
      <c r="H74" s="243" t="s">
        <v>1153</v>
      </c>
      <c r="I74" s="276" t="s">
        <v>1725</v>
      </c>
      <c r="J74" s="678">
        <v>2785</v>
      </c>
      <c r="K74" s="678">
        <v>1121</v>
      </c>
      <c r="L74" s="678">
        <v>1309</v>
      </c>
      <c r="M74" s="678">
        <v>1050</v>
      </c>
      <c r="N74" s="292"/>
    </row>
    <row r="75" spans="1:14" ht="15.95" customHeight="1">
      <c r="A75" s="858"/>
      <c r="B75" s="855"/>
      <c r="C75" s="771"/>
      <c r="D75" s="844"/>
      <c r="E75" s="844"/>
      <c r="F75" s="844"/>
      <c r="G75" s="844"/>
      <c r="H75" s="243" t="s">
        <v>1154</v>
      </c>
      <c r="I75" s="279" t="s">
        <v>1726</v>
      </c>
      <c r="J75" s="679">
        <v>23601</v>
      </c>
      <c r="K75" s="679">
        <v>23604</v>
      </c>
      <c r="L75" s="680">
        <v>23380</v>
      </c>
      <c r="M75" s="680">
        <v>25159</v>
      </c>
      <c r="N75" s="292"/>
    </row>
    <row r="76" spans="1:14" ht="15.95" customHeight="1">
      <c r="A76" s="858"/>
      <c r="B76" s="90"/>
      <c r="C76" s="90"/>
      <c r="D76" s="302"/>
      <c r="E76" s="302"/>
      <c r="F76" s="302"/>
      <c r="G76" s="302"/>
      <c r="H76" s="90"/>
      <c r="I76" s="90"/>
      <c r="J76" s="681"/>
      <c r="K76" s="681"/>
      <c r="L76" s="682"/>
      <c r="M76" s="682"/>
      <c r="N76" s="290"/>
    </row>
    <row r="77" spans="1:14" ht="15.95" customHeight="1">
      <c r="A77" s="858"/>
      <c r="B77" s="863" t="s">
        <v>1727</v>
      </c>
      <c r="C77" s="771">
        <v>169</v>
      </c>
      <c r="D77" s="844">
        <f>J77/J78</f>
        <v>5.4201714764828386E-2</v>
      </c>
      <c r="E77" s="844">
        <f>K77/K78</f>
        <v>1.6716551262005809E-2</v>
      </c>
      <c r="F77" s="844">
        <f>L77/L78</f>
        <v>2.1564372988066231E-2</v>
      </c>
      <c r="G77" s="844">
        <f>M77/M78</f>
        <v>2.3849188195385531E-2</v>
      </c>
      <c r="H77" s="243" t="s">
        <v>1155</v>
      </c>
      <c r="I77" s="276" t="s">
        <v>1728</v>
      </c>
      <c r="J77" s="678">
        <v>6012</v>
      </c>
      <c r="K77" s="678">
        <v>1871</v>
      </c>
      <c r="L77" s="678">
        <v>2425</v>
      </c>
      <c r="M77" s="678">
        <v>2763</v>
      </c>
      <c r="N77" s="292"/>
    </row>
    <row r="78" spans="1:14" ht="15.95" customHeight="1">
      <c r="A78" s="859"/>
      <c r="B78" s="853"/>
      <c r="C78" s="785"/>
      <c r="D78" s="845"/>
      <c r="E78" s="845"/>
      <c r="F78" s="845"/>
      <c r="G78" s="845"/>
      <c r="H78" s="251" t="s">
        <v>1156</v>
      </c>
      <c r="I78" s="278" t="s">
        <v>1729</v>
      </c>
      <c r="J78" s="683">
        <v>110919</v>
      </c>
      <c r="K78" s="684">
        <v>111925</v>
      </c>
      <c r="L78" s="685">
        <v>112454</v>
      </c>
      <c r="M78" s="685">
        <v>115853</v>
      </c>
      <c r="N78" s="292"/>
    </row>
    <row r="79" spans="1:14" ht="15.95" customHeight="1">
      <c r="A79" s="135"/>
      <c r="B79" s="585"/>
      <c r="C79" s="584"/>
      <c r="D79" s="136"/>
      <c r="E79" s="136"/>
      <c r="F79" s="136"/>
      <c r="G79" s="136"/>
      <c r="H79" s="85"/>
      <c r="J79" s="686"/>
      <c r="K79" s="686"/>
      <c r="L79" s="686"/>
      <c r="M79" s="686"/>
      <c r="N79" s="204"/>
    </row>
    <row r="80" spans="1:14" ht="20.100000000000001" customHeight="1">
      <c r="A80" s="857" t="s">
        <v>1730</v>
      </c>
      <c r="B80" s="104" t="s">
        <v>1731</v>
      </c>
      <c r="C80" s="110"/>
      <c r="D80" s="104"/>
      <c r="E80" s="104"/>
      <c r="F80" s="104"/>
      <c r="G80" s="607"/>
      <c r="H80" s="110"/>
      <c r="I80" s="104"/>
      <c r="J80" s="676"/>
      <c r="K80" s="676"/>
      <c r="L80" s="676"/>
      <c r="M80" s="677"/>
      <c r="N80" s="250"/>
    </row>
    <row r="81" spans="1:14" ht="20.100000000000001" customHeight="1">
      <c r="A81" s="858"/>
      <c r="B81" s="852" t="s">
        <v>1731</v>
      </c>
      <c r="C81" s="771">
        <v>170</v>
      </c>
      <c r="D81" s="844">
        <f>J81/J82</f>
        <v>5.5483784073566821E-2</v>
      </c>
      <c r="E81" s="844">
        <f>K81/K82</f>
        <v>1.9057728108446619E-2</v>
      </c>
      <c r="F81" s="844">
        <f>L81/L82</f>
        <v>2.3596968231056791E-2</v>
      </c>
      <c r="G81" s="844">
        <f>M81/M82</f>
        <v>2.3029780331768984E-2</v>
      </c>
      <c r="H81" s="243" t="s">
        <v>1157</v>
      </c>
      <c r="I81" s="485" t="s">
        <v>1732</v>
      </c>
      <c r="J81" s="678">
        <f>9166*16723</f>
        <v>153283018</v>
      </c>
      <c r="K81" s="678">
        <v>53045356</v>
      </c>
      <c r="L81" s="678">
        <f>3935*16723</f>
        <v>65805005</v>
      </c>
      <c r="M81" s="678">
        <v>66858554</v>
      </c>
      <c r="N81" s="818"/>
    </row>
    <row r="82" spans="1:14" ht="15.95" customHeight="1">
      <c r="A82" s="859"/>
      <c r="B82" s="853"/>
      <c r="C82" s="785"/>
      <c r="D82" s="845"/>
      <c r="E82" s="845"/>
      <c r="F82" s="845"/>
      <c r="G82" s="845"/>
      <c r="H82" s="251" t="s">
        <v>1158</v>
      </c>
      <c r="I82" s="144" t="s">
        <v>1733</v>
      </c>
      <c r="J82" s="687">
        <v>2762663372</v>
      </c>
      <c r="K82" s="688">
        <v>2783403966</v>
      </c>
      <c r="L82" s="687">
        <v>2788705920</v>
      </c>
      <c r="M82" s="687">
        <v>2903134682</v>
      </c>
      <c r="N82" s="868"/>
    </row>
    <row r="83" spans="1:14" ht="15.95" customHeight="1">
      <c r="A83" s="88"/>
      <c r="B83" s="89"/>
      <c r="C83" s="89"/>
      <c r="D83" s="303"/>
      <c r="E83" s="303"/>
      <c r="F83" s="303"/>
      <c r="G83" s="303"/>
      <c r="I83" s="85"/>
      <c r="J83" s="689"/>
      <c r="K83" s="689"/>
      <c r="L83" s="689"/>
      <c r="M83" s="689"/>
      <c r="N83" s="204"/>
    </row>
    <row r="84" spans="1:14" ht="15.95" customHeight="1">
      <c r="A84" s="88"/>
      <c r="B84" s="89"/>
      <c r="C84" s="89"/>
      <c r="D84" s="303"/>
      <c r="E84" s="303"/>
      <c r="F84" s="303"/>
      <c r="G84" s="303"/>
      <c r="I84" s="85"/>
      <c r="J84" s="689"/>
      <c r="K84" s="689"/>
      <c r="L84" s="689"/>
      <c r="M84" s="689"/>
      <c r="N84" s="204"/>
    </row>
    <row r="85" spans="1:14" ht="20.100000000000001" customHeight="1">
      <c r="A85" s="857" t="s">
        <v>1734</v>
      </c>
      <c r="B85" s="137" t="s">
        <v>1670</v>
      </c>
      <c r="C85" s="111"/>
      <c r="D85" s="106"/>
      <c r="E85" s="106"/>
      <c r="F85" s="106"/>
      <c r="G85" s="609"/>
      <c r="H85" s="110"/>
      <c r="I85" s="104"/>
      <c r="J85" s="676"/>
      <c r="K85" s="676"/>
      <c r="L85" s="676"/>
      <c r="M85" s="677"/>
      <c r="N85" s="255"/>
    </row>
    <row r="86" spans="1:14" ht="20.100000000000001" customHeight="1">
      <c r="A86" s="858"/>
      <c r="B86" s="855" t="s">
        <v>1670</v>
      </c>
      <c r="C86" s="771">
        <v>171</v>
      </c>
      <c r="D86" s="846">
        <f>J86/J87</f>
        <v>6.6221698730532658E-2</v>
      </c>
      <c r="E86" s="846">
        <f>K86/K87</f>
        <v>3.7783043707214324E-2</v>
      </c>
      <c r="F86" s="846">
        <f>L86/L87</f>
        <v>2.7390044772188569E-2</v>
      </c>
      <c r="G86" s="846">
        <f>M86/M87</f>
        <v>3.2797681770284512E-2</v>
      </c>
      <c r="H86" s="243" t="s">
        <v>1159</v>
      </c>
      <c r="I86" s="276" t="s">
        <v>1735</v>
      </c>
      <c r="J86" s="678">
        <v>506</v>
      </c>
      <c r="K86" s="678">
        <v>287</v>
      </c>
      <c r="L86" s="678">
        <v>208</v>
      </c>
      <c r="M86" s="678">
        <v>249</v>
      </c>
      <c r="N86" s="818"/>
    </row>
    <row r="87" spans="1:14" ht="17.45" customHeight="1">
      <c r="A87" s="859"/>
      <c r="B87" s="853"/>
      <c r="C87" s="785"/>
      <c r="D87" s="847"/>
      <c r="E87" s="847"/>
      <c r="F87" s="847"/>
      <c r="G87" s="847"/>
      <c r="H87" s="327" t="s">
        <v>1160</v>
      </c>
      <c r="I87" s="194" t="s">
        <v>1736</v>
      </c>
      <c r="J87" s="690">
        <v>7641</v>
      </c>
      <c r="K87" s="690">
        <v>7596</v>
      </c>
      <c r="L87" s="690">
        <v>7594</v>
      </c>
      <c r="M87" s="690">
        <v>7592</v>
      </c>
      <c r="N87" s="868"/>
    </row>
    <row r="88" spans="1:14" ht="15.95" customHeight="1">
      <c r="A88" s="86"/>
      <c r="B88" s="93"/>
      <c r="C88" s="51"/>
      <c r="D88" s="142"/>
      <c r="E88" s="142"/>
      <c r="F88" s="142"/>
      <c r="G88" s="142"/>
      <c r="H88" s="85"/>
      <c r="I88" s="196"/>
      <c r="J88" s="691"/>
      <c r="K88" s="691"/>
      <c r="L88" s="691"/>
      <c r="M88" s="691"/>
      <c r="N88" s="204"/>
    </row>
    <row r="89" spans="1:14" ht="39.950000000000003" customHeight="1">
      <c r="A89" s="857" t="s">
        <v>1737</v>
      </c>
      <c r="B89" s="331" t="s">
        <v>345</v>
      </c>
      <c r="C89" s="110"/>
      <c r="D89" s="143"/>
      <c r="E89" s="143"/>
      <c r="F89" s="143"/>
      <c r="G89" s="610"/>
      <c r="H89" s="110"/>
      <c r="I89" s="104"/>
      <c r="J89" s="692"/>
      <c r="K89" s="692"/>
      <c r="L89" s="692"/>
      <c r="M89" s="697"/>
      <c r="N89" s="875"/>
    </row>
    <row r="90" spans="1:14" ht="14.45" customHeight="1">
      <c r="A90" s="858"/>
      <c r="B90" s="863" t="s">
        <v>344</v>
      </c>
      <c r="C90" s="771">
        <v>172</v>
      </c>
      <c r="D90" s="848">
        <f>J90/J91</f>
        <v>4.3746802894956537E-3</v>
      </c>
      <c r="E90" s="848">
        <f>K90/K91</f>
        <v>5.0917393138470511E-2</v>
      </c>
      <c r="F90" s="848">
        <f>L90/L91</f>
        <v>5.0820587780012312E-2</v>
      </c>
      <c r="G90" s="848">
        <f>M90/M91</f>
        <v>4.8806258396775638E-2</v>
      </c>
      <c r="H90" s="243" t="s">
        <v>1161</v>
      </c>
      <c r="I90" s="276" t="s">
        <v>1738</v>
      </c>
      <c r="J90" s="678">
        <v>12085769</v>
      </c>
      <c r="K90" s="678">
        <v>141723674</v>
      </c>
      <c r="L90" s="678">
        <v>141723674</v>
      </c>
      <c r="M90" s="698">
        <v>141690150</v>
      </c>
      <c r="N90" s="876"/>
    </row>
    <row r="91" spans="1:14">
      <c r="A91" s="859"/>
      <c r="B91" s="864"/>
      <c r="C91" s="785"/>
      <c r="D91" s="849"/>
      <c r="E91" s="849"/>
      <c r="F91" s="849"/>
      <c r="G91" s="849"/>
      <c r="H91" s="327" t="s">
        <v>1162</v>
      </c>
      <c r="I91" s="144" t="s">
        <v>1739</v>
      </c>
      <c r="J91" s="544">
        <f>J82</f>
        <v>2762663372</v>
      </c>
      <c r="K91" s="544">
        <v>2783403966</v>
      </c>
      <c r="L91" s="544">
        <v>2788705920</v>
      </c>
      <c r="M91" s="699">
        <v>2903114368</v>
      </c>
      <c r="N91" s="512"/>
    </row>
    <row r="92" spans="1:14">
      <c r="A92" s="82"/>
      <c r="D92" s="80"/>
      <c r="E92" s="80"/>
      <c r="F92" s="80"/>
      <c r="G92" s="80"/>
      <c r="I92" s="80"/>
      <c r="J92" s="693"/>
      <c r="K92" s="694"/>
      <c r="L92" s="694"/>
      <c r="M92" s="694"/>
      <c r="N92" s="204"/>
    </row>
    <row r="93" spans="1:14" ht="15.95" customHeight="1">
      <c r="A93" s="857" t="s">
        <v>1740</v>
      </c>
      <c r="B93" s="205" t="s">
        <v>1741</v>
      </c>
      <c r="C93" s="111"/>
      <c r="D93" s="106"/>
      <c r="E93" s="106"/>
      <c r="F93" s="106"/>
      <c r="G93" s="609"/>
      <c r="H93" s="110"/>
      <c r="I93" s="104"/>
      <c r="J93" s="676"/>
      <c r="K93" s="676"/>
      <c r="L93" s="676"/>
      <c r="M93" s="677"/>
      <c r="N93" s="507"/>
    </row>
    <row r="94" spans="1:14" ht="15.95" customHeight="1">
      <c r="A94" s="858"/>
      <c r="B94" s="865" t="s">
        <v>1742</v>
      </c>
      <c r="C94" s="771">
        <v>173</v>
      </c>
      <c r="D94" s="848">
        <f>J94/J95</f>
        <v>0.10622462787550745</v>
      </c>
      <c r="E94" s="848">
        <f>K94/K95</f>
        <v>5.6375838926174496E-2</v>
      </c>
      <c r="F94" s="848">
        <f>L94/L95</f>
        <v>5.8091286307053944E-2</v>
      </c>
      <c r="G94" s="848">
        <f>M94/M95</f>
        <v>0.16052631578947368</v>
      </c>
      <c r="H94" s="243" t="s">
        <v>1163</v>
      </c>
      <c r="I94" s="295" t="s">
        <v>1743</v>
      </c>
      <c r="J94" s="678">
        <v>157</v>
      </c>
      <c r="K94" s="678">
        <v>84</v>
      </c>
      <c r="L94" s="678">
        <v>84</v>
      </c>
      <c r="M94" s="698">
        <v>305</v>
      </c>
      <c r="N94" s="508"/>
    </row>
    <row r="95" spans="1:14" ht="15.95" customHeight="1">
      <c r="A95" s="858"/>
      <c r="B95" s="867"/>
      <c r="C95" s="771"/>
      <c r="D95" s="848"/>
      <c r="E95" s="848"/>
      <c r="F95" s="848"/>
      <c r="G95" s="848"/>
      <c r="H95" s="243" t="s">
        <v>1164</v>
      </c>
      <c r="I95" s="293" t="s">
        <v>1744</v>
      </c>
      <c r="J95" s="499">
        <v>1478</v>
      </c>
      <c r="K95" s="499">
        <v>1490</v>
      </c>
      <c r="L95" s="499">
        <v>1446</v>
      </c>
      <c r="M95" s="691">
        <v>1900</v>
      </c>
      <c r="N95" s="509"/>
    </row>
    <row r="96" spans="1:14" ht="15.95" customHeight="1">
      <c r="A96" s="858"/>
      <c r="B96" s="90"/>
      <c r="C96" s="90"/>
      <c r="D96" s="304"/>
      <c r="E96" s="304"/>
      <c r="F96" s="304"/>
      <c r="G96" s="304"/>
      <c r="H96" s="90"/>
      <c r="I96" s="109"/>
      <c r="J96" s="695"/>
      <c r="K96" s="695"/>
      <c r="L96" s="695"/>
      <c r="M96" s="695"/>
      <c r="N96" s="510"/>
    </row>
    <row r="97" spans="1:26" ht="15.95" customHeight="1">
      <c r="A97" s="858"/>
      <c r="B97" s="865" t="s">
        <v>1745</v>
      </c>
      <c r="C97" s="771">
        <v>174</v>
      </c>
      <c r="D97" s="848">
        <f>J97/J98</f>
        <v>1.4109571628320834E-2</v>
      </c>
      <c r="E97" s="848">
        <f>K97/K98</f>
        <v>3.6307405524487378E-2</v>
      </c>
      <c r="F97" s="848">
        <f>L97/L98</f>
        <v>3.6655260906757914E-2</v>
      </c>
      <c r="G97" s="848">
        <f>M97/M98</f>
        <v>8.645017687507453E-2</v>
      </c>
      <c r="H97" s="243" t="s">
        <v>1165</v>
      </c>
      <c r="I97" s="295" t="s">
        <v>1746</v>
      </c>
      <c r="J97" s="678">
        <v>333</v>
      </c>
      <c r="K97" s="678">
        <v>857</v>
      </c>
      <c r="L97" s="678">
        <v>857</v>
      </c>
      <c r="M97" s="698">
        <v>2175</v>
      </c>
      <c r="N97" s="508"/>
    </row>
    <row r="98" spans="1:26" ht="15.95" customHeight="1">
      <c r="A98" s="858"/>
      <c r="B98" s="867"/>
      <c r="C98" s="771"/>
      <c r="D98" s="848"/>
      <c r="E98" s="848"/>
      <c r="F98" s="848"/>
      <c r="G98" s="848"/>
      <c r="H98" s="243" t="s">
        <v>1166</v>
      </c>
      <c r="I98" s="293" t="s">
        <v>1747</v>
      </c>
      <c r="J98" s="499">
        <v>23601</v>
      </c>
      <c r="K98" s="499">
        <v>23604</v>
      </c>
      <c r="L98" s="499">
        <v>23380</v>
      </c>
      <c r="M98" s="691">
        <v>25159</v>
      </c>
      <c r="N98" s="509"/>
    </row>
    <row r="99" spans="1:26" ht="15.95" customHeight="1">
      <c r="A99" s="858"/>
      <c r="B99" s="324"/>
      <c r="C99" s="584"/>
      <c r="D99" s="304"/>
      <c r="E99" s="304"/>
      <c r="F99" s="304"/>
      <c r="G99" s="304"/>
      <c r="H99" s="90"/>
      <c r="I99" s="109"/>
      <c r="J99" s="695"/>
      <c r="K99" s="695"/>
      <c r="L99" s="695"/>
      <c r="M99" s="695"/>
      <c r="N99" s="510"/>
    </row>
    <row r="100" spans="1:26" ht="15.95" customHeight="1">
      <c r="A100" s="858"/>
      <c r="B100" s="865" t="s">
        <v>1748</v>
      </c>
      <c r="C100" s="771">
        <v>175</v>
      </c>
      <c r="D100" s="848">
        <f>J100/J101</f>
        <v>2.5964893300516592E-3</v>
      </c>
      <c r="E100" s="848"/>
      <c r="F100" s="848">
        <f t="shared" ref="F100" si="18">L100/L101</f>
        <v>2.220463478400057E-2</v>
      </c>
      <c r="G100" s="595"/>
      <c r="H100" s="243" t="s">
        <v>1167</v>
      </c>
      <c r="I100" s="295" t="s">
        <v>1749</v>
      </c>
      <c r="J100" s="678">
        <v>288</v>
      </c>
      <c r="K100" s="678">
        <v>2497</v>
      </c>
      <c r="L100" s="678">
        <v>2497</v>
      </c>
      <c r="M100" s="698">
        <v>4495</v>
      </c>
      <c r="N100" s="508"/>
    </row>
    <row r="101" spans="1:26" ht="15.95" customHeight="1">
      <c r="A101" s="859"/>
      <c r="B101" s="866"/>
      <c r="C101" s="785"/>
      <c r="D101" s="849"/>
      <c r="E101" s="849"/>
      <c r="F101" s="849"/>
      <c r="G101" s="596"/>
      <c r="H101" s="251" t="s">
        <v>1168</v>
      </c>
      <c r="I101" s="294" t="s">
        <v>1750</v>
      </c>
      <c r="J101" s="696">
        <v>110919</v>
      </c>
      <c r="K101" s="696">
        <v>111925</v>
      </c>
      <c r="L101" s="696">
        <v>112454</v>
      </c>
      <c r="M101" s="700">
        <v>115853</v>
      </c>
      <c r="N101" s="511"/>
    </row>
    <row r="102" spans="1:26" ht="15.95" customHeight="1">
      <c r="A102" s="86"/>
      <c r="B102" s="88"/>
      <c r="D102" s="305"/>
      <c r="E102" s="305"/>
      <c r="F102" s="305"/>
      <c r="G102" s="305"/>
      <c r="I102" s="109"/>
      <c r="J102" s="695">
        <f>J94+J97+J100</f>
        <v>778</v>
      </c>
      <c r="K102" s="695">
        <f>K94+K97+K100</f>
        <v>3438</v>
      </c>
      <c r="L102" s="695">
        <f>L94+L97+L100</f>
        <v>3438</v>
      </c>
      <c r="M102" s="695">
        <f>M94+M97+M100</f>
        <v>6975</v>
      </c>
      <c r="N102" s="204"/>
    </row>
    <row r="103" spans="1:26" ht="15.95" customHeight="1">
      <c r="A103" s="86"/>
      <c r="B103" s="88"/>
      <c r="D103" s="305"/>
      <c r="E103" s="305"/>
      <c r="F103" s="305"/>
      <c r="G103" s="305"/>
      <c r="I103" s="109"/>
      <c r="J103" s="187"/>
      <c r="K103" s="187"/>
      <c r="L103" s="187"/>
      <c r="M103" s="187"/>
      <c r="N103" s="204"/>
    </row>
    <row r="104" spans="1:26">
      <c r="A104" s="857" t="s">
        <v>271</v>
      </c>
      <c r="B104" s="145" t="s">
        <v>1751</v>
      </c>
      <c r="C104" s="110"/>
      <c r="D104" s="306"/>
      <c r="E104" s="306"/>
      <c r="F104" s="306"/>
      <c r="G104" s="611"/>
      <c r="H104" s="110"/>
      <c r="I104" s="104"/>
      <c r="J104" s="198"/>
      <c r="K104" s="198"/>
      <c r="L104" s="198"/>
      <c r="M104" s="701"/>
      <c r="N104" s="830"/>
    </row>
    <row r="105" spans="1:26" ht="18" customHeight="1">
      <c r="A105" s="858"/>
      <c r="B105" s="863" t="s">
        <v>362</v>
      </c>
      <c r="C105" s="771">
        <v>176</v>
      </c>
      <c r="D105" s="848">
        <f>J105/J106</f>
        <v>1.3083867591259977E-3</v>
      </c>
      <c r="E105" s="848">
        <f>K105/K106</f>
        <v>1.7904160084254869E-2</v>
      </c>
      <c r="F105" s="848">
        <f>L105/L106</f>
        <v>1.7901803343425036E-2</v>
      </c>
      <c r="G105" s="848">
        <f>M105/M106</f>
        <v>3.6222339304531087E-2</v>
      </c>
      <c r="H105" s="243" t="s">
        <v>1169</v>
      </c>
      <c r="I105" s="295" t="s">
        <v>1752</v>
      </c>
      <c r="J105" s="727">
        <v>10</v>
      </c>
      <c r="K105" s="184">
        <v>136</v>
      </c>
      <c r="L105" s="184">
        <v>136</v>
      </c>
      <c r="M105" s="702">
        <v>275</v>
      </c>
      <c r="N105" s="818"/>
    </row>
    <row r="106" spans="1:26" ht="23.1" customHeight="1">
      <c r="A106" s="859"/>
      <c r="B106" s="864"/>
      <c r="C106" s="785"/>
      <c r="D106" s="849"/>
      <c r="E106" s="849"/>
      <c r="F106" s="849"/>
      <c r="G106" s="849"/>
      <c r="H106" s="327" t="s">
        <v>1170</v>
      </c>
      <c r="I106" s="144" t="s">
        <v>1753</v>
      </c>
      <c r="J106" s="544">
        <f>7643</f>
        <v>7643</v>
      </c>
      <c r="K106" s="329">
        <v>7596</v>
      </c>
      <c r="L106" s="329">
        <v>7597</v>
      </c>
      <c r="M106" s="703">
        <v>7592</v>
      </c>
      <c r="N106" s="410"/>
    </row>
    <row r="107" spans="1:26">
      <c r="A107" s="82"/>
      <c r="D107" s="80"/>
      <c r="E107" s="80"/>
      <c r="F107" s="80"/>
      <c r="G107" s="80"/>
      <c r="I107" s="80"/>
      <c r="J107" s="81"/>
      <c r="K107" s="80"/>
      <c r="L107" s="80"/>
      <c r="M107" s="80"/>
      <c r="N107" s="204"/>
    </row>
    <row r="108" spans="1:26" s="409" customFormat="1" ht="30" customHeight="1">
      <c r="A108" s="775" t="s">
        <v>1754</v>
      </c>
      <c r="B108" s="171" t="s">
        <v>1572</v>
      </c>
      <c r="C108" s="171"/>
      <c r="D108" s="171"/>
      <c r="E108" s="171"/>
      <c r="F108" s="383"/>
      <c r="G108" s="612"/>
      <c r="H108" s="115"/>
      <c r="I108" s="115"/>
      <c r="J108" s="123"/>
      <c r="K108" s="380"/>
      <c r="L108" s="380"/>
      <c r="M108" s="614"/>
      <c r="N108" s="230"/>
      <c r="O108" s="43"/>
      <c r="P108" s="457"/>
      <c r="Q108" s="44"/>
      <c r="R108" s="44"/>
      <c r="S108" s="44"/>
      <c r="T108" s="44"/>
      <c r="U108" s="44"/>
      <c r="V108" s="44"/>
      <c r="W108" s="44"/>
      <c r="X108" s="44"/>
      <c r="Y108" s="44"/>
      <c r="Z108" s="44"/>
    </row>
    <row r="109" spans="1:26" s="409" customFormat="1" ht="18.75" customHeight="1">
      <c r="A109" s="776"/>
      <c r="B109" s="769" t="s">
        <v>1574</v>
      </c>
      <c r="C109" s="771">
        <v>177</v>
      </c>
      <c r="D109" s="768">
        <f>J109/J110</f>
        <v>308.75989172309579</v>
      </c>
      <c r="E109" s="768">
        <f>K109/K110</f>
        <v>99.629885801856304</v>
      </c>
      <c r="F109" s="768">
        <f>L109/L110</f>
        <v>126.72592204790902</v>
      </c>
      <c r="G109" s="768">
        <f>M109/M110</f>
        <v>336.89032019194184</v>
      </c>
      <c r="H109" s="243" t="s">
        <v>1171</v>
      </c>
      <c r="I109" s="236" t="s">
        <v>1575</v>
      </c>
      <c r="J109" s="678">
        <v>45796543.016906992</v>
      </c>
      <c r="K109" s="678">
        <v>11990953.485676881</v>
      </c>
      <c r="L109" s="678">
        <v>14442467.599892978</v>
      </c>
      <c r="M109" s="678">
        <v>10014378.154821718</v>
      </c>
      <c r="N109" s="772"/>
      <c r="O109" s="428"/>
      <c r="P109" s="457"/>
      <c r="Q109" s="44"/>
      <c r="R109" s="44"/>
      <c r="S109" s="44"/>
      <c r="T109" s="44"/>
      <c r="U109" s="44"/>
      <c r="V109" s="44"/>
      <c r="W109" s="44"/>
      <c r="X109" s="44"/>
      <c r="Y109" s="44"/>
      <c r="Z109" s="44"/>
    </row>
    <row r="110" spans="1:26" s="409" customFormat="1" ht="18.75" customHeight="1">
      <c r="A110" s="776"/>
      <c r="B110" s="770"/>
      <c r="C110" s="771"/>
      <c r="D110" s="768"/>
      <c r="E110" s="768"/>
      <c r="F110" s="768"/>
      <c r="G110" s="768"/>
      <c r="H110" s="243" t="s">
        <v>1172</v>
      </c>
      <c r="I110" s="297" t="s">
        <v>1576</v>
      </c>
      <c r="J110" s="656">
        <v>148324.13226125421</v>
      </c>
      <c r="K110" s="656">
        <v>120354.985747193</v>
      </c>
      <c r="L110" s="656">
        <v>113966.16703592001</v>
      </c>
      <c r="M110" s="656">
        <v>29725.930234849337</v>
      </c>
      <c r="N110" s="772"/>
      <c r="O110" s="428"/>
      <c r="P110" s="457"/>
      <c r="Q110" s="44"/>
      <c r="R110" s="44"/>
      <c r="S110" s="44"/>
      <c r="T110" s="44"/>
      <c r="U110" s="44"/>
      <c r="V110" s="44"/>
      <c r="W110" s="44"/>
      <c r="X110" s="44"/>
      <c r="Y110" s="44"/>
      <c r="Z110" s="44"/>
    </row>
    <row r="111" spans="1:26" s="409" customFormat="1" ht="18.75" customHeight="1">
      <c r="A111" s="776"/>
      <c r="B111" s="58"/>
      <c r="C111" s="584"/>
      <c r="D111" s="208"/>
      <c r="E111" s="208"/>
      <c r="F111" s="382"/>
      <c r="G111" s="382"/>
      <c r="H111" s="264"/>
      <c r="I111" s="58"/>
      <c r="J111" s="653"/>
      <c r="K111" s="653"/>
      <c r="L111" s="463"/>
      <c r="M111" s="463"/>
      <c r="N111" s="639"/>
      <c r="O111" s="428"/>
      <c r="P111" s="457"/>
      <c r="Q111" s="44"/>
      <c r="R111" s="44"/>
      <c r="S111" s="44"/>
      <c r="T111" s="44"/>
      <c r="U111" s="44"/>
      <c r="V111" s="44"/>
      <c r="W111" s="44"/>
      <c r="X111" s="44"/>
      <c r="Y111" s="44"/>
      <c r="Z111" s="44"/>
    </row>
    <row r="112" spans="1:26" s="409" customFormat="1" ht="18.75" customHeight="1">
      <c r="A112" s="776"/>
      <c r="B112" s="769" t="s">
        <v>1577</v>
      </c>
      <c r="C112" s="771">
        <v>178</v>
      </c>
      <c r="D112" s="768">
        <f>J112/J113</f>
        <v>6.2627121171113395E-2</v>
      </c>
      <c r="E112" s="768">
        <f>K112/K113</f>
        <v>2.1583563714012717E-2</v>
      </c>
      <c r="F112" s="768">
        <f>L112/L113</f>
        <v>3.0611934809421856E-2</v>
      </c>
      <c r="G112" s="768">
        <f>M112/M113</f>
        <v>7.386965584745582E-2</v>
      </c>
      <c r="H112" s="243" t="s">
        <v>1173</v>
      </c>
      <c r="I112" s="236" t="s">
        <v>1575</v>
      </c>
      <c r="J112" s="678">
        <v>45796543.016906992</v>
      </c>
      <c r="K112" s="678">
        <v>11990953.485676881</v>
      </c>
      <c r="L112" s="678">
        <f>L109</f>
        <v>14442467.599892978</v>
      </c>
      <c r="M112" s="678">
        <v>10014378.154821718</v>
      </c>
      <c r="N112" s="772"/>
      <c r="O112" s="428"/>
      <c r="P112" s="457"/>
      <c r="Q112" s="44"/>
      <c r="R112" s="44"/>
      <c r="S112" s="44"/>
      <c r="T112" s="44"/>
      <c r="U112" s="44"/>
      <c r="V112" s="44"/>
      <c r="W112" s="44"/>
      <c r="X112" s="44"/>
      <c r="Y112" s="44"/>
      <c r="Z112" s="44"/>
    </row>
    <row r="113" spans="1:26" s="409" customFormat="1" ht="15" customHeight="1">
      <c r="A113" s="776"/>
      <c r="B113" s="770"/>
      <c r="C113" s="771"/>
      <c r="D113" s="768"/>
      <c r="E113" s="768"/>
      <c r="F113" s="768"/>
      <c r="G113" s="768"/>
      <c r="H113" s="243" t="s">
        <v>1174</v>
      </c>
      <c r="I113" s="297" t="s">
        <v>1578</v>
      </c>
      <c r="J113" s="656">
        <v>731257355.6076299</v>
      </c>
      <c r="K113" s="656">
        <v>555559482.417261</v>
      </c>
      <c r="L113" s="656">
        <v>471792053.97522998</v>
      </c>
      <c r="M113" s="656">
        <v>135568225.40911606</v>
      </c>
      <c r="N113" s="772"/>
      <c r="O113" s="428"/>
      <c r="P113" s="457"/>
      <c r="Q113" s="44"/>
      <c r="R113" s="44"/>
      <c r="S113" s="44"/>
      <c r="T113" s="44"/>
      <c r="U113" s="44"/>
      <c r="V113" s="44"/>
      <c r="W113" s="44"/>
      <c r="X113" s="44"/>
      <c r="Y113" s="44"/>
      <c r="Z113" s="44"/>
    </row>
    <row r="114" spans="1:26" s="44" customFormat="1" ht="15" customHeight="1">
      <c r="A114" s="860"/>
      <c r="B114" s="422"/>
      <c r="C114" s="584"/>
      <c r="D114" s="423"/>
      <c r="E114" s="423"/>
      <c r="F114" s="423"/>
      <c r="G114" s="423"/>
      <c r="H114" s="424"/>
      <c r="I114" s="425"/>
      <c r="J114" s="426"/>
      <c r="K114" s="426"/>
      <c r="L114" s="426"/>
      <c r="M114" s="426"/>
      <c r="N114" s="636"/>
      <c r="O114" s="428"/>
      <c r="P114" s="457"/>
    </row>
    <row r="115" spans="1:26" s="409" customFormat="1" ht="15" customHeight="1">
      <c r="A115" s="860"/>
      <c r="B115" s="769" t="s">
        <v>1579</v>
      </c>
      <c r="C115" s="771">
        <v>179</v>
      </c>
      <c r="D115" s="768">
        <f>J115/J116</f>
        <v>0.4769468424327129</v>
      </c>
      <c r="E115" s="768">
        <f>K115/K116</f>
        <v>0.15564670308157966</v>
      </c>
      <c r="F115" s="768">
        <f>L115/L116</f>
        <v>0.29694917736404691</v>
      </c>
      <c r="G115" s="768">
        <f>M115/M116</f>
        <v>0.79477612732202296</v>
      </c>
      <c r="H115" s="243" t="s">
        <v>1175</v>
      </c>
      <c r="I115" s="236" t="s">
        <v>1575</v>
      </c>
      <c r="J115" s="678">
        <v>1447835.5841930027</v>
      </c>
      <c r="K115" s="678">
        <v>478500.99432312063</v>
      </c>
      <c r="L115" s="678">
        <v>669359.45360822114</v>
      </c>
      <c r="M115" s="678">
        <v>3012844.7418975066</v>
      </c>
      <c r="N115" s="637"/>
      <c r="O115" s="428"/>
      <c r="P115" s="457"/>
      <c r="Q115" s="44"/>
      <c r="R115" s="44"/>
      <c r="S115" s="44"/>
      <c r="T115" s="44"/>
      <c r="U115" s="44"/>
      <c r="V115" s="44"/>
      <c r="W115" s="44"/>
      <c r="X115" s="44"/>
      <c r="Y115" s="44"/>
      <c r="Z115" s="44"/>
    </row>
    <row r="116" spans="1:26" s="409" customFormat="1" ht="15" customHeight="1">
      <c r="A116" s="861"/>
      <c r="B116" s="784"/>
      <c r="C116" s="785"/>
      <c r="D116" s="773"/>
      <c r="E116" s="773"/>
      <c r="F116" s="773"/>
      <c r="G116" s="773"/>
      <c r="H116" s="251" t="s">
        <v>1176</v>
      </c>
      <c r="I116" s="298" t="s">
        <v>1580</v>
      </c>
      <c r="J116" s="659">
        <v>3035633.0210892665</v>
      </c>
      <c r="K116" s="659">
        <v>3074276.4533362598</v>
      </c>
      <c r="L116" s="659">
        <v>2254121.25923358</v>
      </c>
      <c r="M116" s="659">
        <v>3790809.3088417323</v>
      </c>
      <c r="N116" s="638"/>
      <c r="O116" s="428"/>
      <c r="P116" s="457"/>
      <c r="Q116" s="44"/>
      <c r="R116" s="44"/>
      <c r="S116" s="44"/>
      <c r="T116" s="44"/>
      <c r="U116" s="44"/>
      <c r="V116" s="44"/>
      <c r="W116" s="44"/>
      <c r="X116" s="44"/>
      <c r="Y116" s="44"/>
      <c r="Z116" s="44"/>
    </row>
    <row r="117" spans="1:26" s="409" customFormat="1" ht="15.75">
      <c r="A117" s="49"/>
      <c r="B117" s="42"/>
      <c r="C117" s="45"/>
      <c r="J117" s="44"/>
      <c r="K117" s="44"/>
      <c r="L117" s="44"/>
      <c r="M117" s="44"/>
      <c r="N117" s="46"/>
      <c r="O117" s="43"/>
      <c r="P117" s="457"/>
      <c r="Q117" s="44"/>
      <c r="R117" s="44"/>
      <c r="S117" s="44"/>
      <c r="T117" s="44"/>
      <c r="U117" s="44"/>
      <c r="V117" s="44"/>
      <c r="W117" s="44"/>
      <c r="X117" s="44"/>
      <c r="Y117" s="44"/>
      <c r="Z117" s="44"/>
    </row>
    <row r="118" spans="1:26" s="409" customFormat="1" ht="30" customHeight="1">
      <c r="A118" s="775" t="s">
        <v>1581</v>
      </c>
      <c r="B118" s="171" t="s">
        <v>1582</v>
      </c>
      <c r="C118" s="171"/>
      <c r="D118" s="171"/>
      <c r="E118" s="171"/>
      <c r="F118" s="383"/>
      <c r="G118" s="612"/>
      <c r="H118" s="115"/>
      <c r="I118" s="115"/>
      <c r="J118" s="657"/>
      <c r="K118" s="657"/>
      <c r="L118" s="657"/>
      <c r="M118" s="658"/>
      <c r="N118" s="230"/>
      <c r="O118" s="43"/>
      <c r="P118" s="458"/>
      <c r="Q118" s="44"/>
      <c r="R118" s="44"/>
      <c r="S118" s="44"/>
      <c r="T118" s="44"/>
      <c r="U118" s="44"/>
      <c r="V118" s="44"/>
      <c r="W118" s="44"/>
      <c r="X118" s="44"/>
      <c r="Y118" s="44"/>
      <c r="Z118" s="44"/>
    </row>
    <row r="119" spans="1:26" s="409" customFormat="1" ht="18.75" customHeight="1">
      <c r="A119" s="776"/>
      <c r="B119" s="769" t="s">
        <v>97</v>
      </c>
      <c r="C119" s="771">
        <v>180</v>
      </c>
      <c r="D119" s="768">
        <f>J119/J120</f>
        <v>376.71386639097682</v>
      </c>
      <c r="E119" s="768">
        <f>K119/K120</f>
        <v>201.62032026562042</v>
      </c>
      <c r="F119" s="768">
        <f>L119/L120</f>
        <v>176.21722775693706</v>
      </c>
      <c r="G119" s="768">
        <f>M119/M120</f>
        <v>423.55486988365419</v>
      </c>
      <c r="H119" s="243" t="s">
        <v>1177</v>
      </c>
      <c r="I119" s="236" t="s">
        <v>1583</v>
      </c>
      <c r="J119" s="678">
        <v>55875757.343223691</v>
      </c>
      <c r="K119" s="678">
        <v>24266010.771913234</v>
      </c>
      <c r="L119" s="678">
        <v>20082802.013153847</v>
      </c>
      <c r="M119" s="678">
        <v>12590562.512792192</v>
      </c>
      <c r="N119" s="772"/>
      <c r="O119" s="428"/>
      <c r="P119" s="458"/>
      <c r="Q119" s="44"/>
      <c r="R119" s="44"/>
      <c r="S119" s="44"/>
      <c r="T119" s="44"/>
      <c r="U119" s="44"/>
      <c r="V119" s="44"/>
      <c r="W119" s="44"/>
      <c r="X119" s="44"/>
      <c r="Y119" s="44"/>
      <c r="Z119" s="44"/>
    </row>
    <row r="120" spans="1:26" s="409" customFormat="1" ht="18.75" customHeight="1">
      <c r="A120" s="776"/>
      <c r="B120" s="770"/>
      <c r="C120" s="771"/>
      <c r="D120" s="768"/>
      <c r="E120" s="768"/>
      <c r="F120" s="768"/>
      <c r="G120" s="768"/>
      <c r="H120" s="243" t="s">
        <v>1178</v>
      </c>
      <c r="I120" s="297" t="s">
        <v>1584</v>
      </c>
      <c r="J120" s="656">
        <v>148324.13226125421</v>
      </c>
      <c r="K120" s="656">
        <v>120354.985747193</v>
      </c>
      <c r="L120" s="656">
        <f>L110</f>
        <v>113966.16703592001</v>
      </c>
      <c r="M120" s="656">
        <v>29725.930234849337</v>
      </c>
      <c r="N120" s="772"/>
      <c r="O120" s="428"/>
      <c r="P120" s="458"/>
      <c r="Q120" s="44"/>
      <c r="R120" s="44"/>
      <c r="S120" s="44"/>
      <c r="T120" s="44"/>
      <c r="U120" s="44"/>
      <c r="V120" s="44"/>
      <c r="W120" s="44"/>
      <c r="X120" s="44"/>
      <c r="Y120" s="44"/>
      <c r="Z120" s="44"/>
    </row>
    <row r="121" spans="1:26" s="44" customFormat="1" ht="15" customHeight="1">
      <c r="A121" s="776"/>
      <c r="B121" s="422"/>
      <c r="C121" s="584"/>
      <c r="D121" s="208"/>
      <c r="E121" s="423"/>
      <c r="F121" s="513"/>
      <c r="G121" s="513"/>
      <c r="H121" s="424"/>
      <c r="I121" s="425"/>
      <c r="J121" s="426"/>
      <c r="K121" s="426"/>
      <c r="L121" s="463"/>
      <c r="M121" s="463"/>
      <c r="N121" s="427"/>
      <c r="O121" s="428"/>
      <c r="P121" s="457"/>
    </row>
    <row r="122" spans="1:26" s="409" customFormat="1" ht="18.75" customHeight="1">
      <c r="A122" s="776"/>
      <c r="B122" s="769" t="s">
        <v>98</v>
      </c>
      <c r="C122" s="771">
        <v>181</v>
      </c>
      <c r="D122" s="768">
        <f>J122/J123</f>
        <v>7.6410523483615933E-2</v>
      </c>
      <c r="E122" s="768">
        <f>K122/K123</f>
        <v>4.3678510654396312E-2</v>
      </c>
      <c r="F122" s="768">
        <f>L122/L123</f>
        <v>4.2567062848854663E-2</v>
      </c>
      <c r="G122" s="768">
        <f>M122/M123</f>
        <v>9.2872518429717235E-2</v>
      </c>
      <c r="H122" s="243" t="s">
        <v>1179</v>
      </c>
      <c r="I122" s="236" t="s">
        <v>1583</v>
      </c>
      <c r="J122" s="678">
        <v>55875757.343223691</v>
      </c>
      <c r="K122" s="678">
        <v>24266010.771913234</v>
      </c>
      <c r="L122" s="678">
        <f>L119</f>
        <v>20082802.013153847</v>
      </c>
      <c r="M122" s="678">
        <v>12590562.512792192</v>
      </c>
      <c r="N122" s="637"/>
      <c r="O122" s="428"/>
      <c r="P122" s="457"/>
      <c r="Q122" s="44"/>
      <c r="R122" s="44"/>
      <c r="S122" s="44"/>
      <c r="T122" s="44"/>
      <c r="U122" s="44"/>
      <c r="V122" s="44"/>
      <c r="W122" s="44"/>
      <c r="X122" s="44"/>
      <c r="Y122" s="44"/>
      <c r="Z122" s="44"/>
    </row>
    <row r="123" spans="1:26" s="409" customFormat="1" ht="18.75" customHeight="1">
      <c r="A123" s="776"/>
      <c r="B123" s="770"/>
      <c r="C123" s="771"/>
      <c r="D123" s="768"/>
      <c r="E123" s="768"/>
      <c r="F123" s="768"/>
      <c r="G123" s="768"/>
      <c r="H123" s="243" t="s">
        <v>1180</v>
      </c>
      <c r="I123" s="297" t="s">
        <v>1584</v>
      </c>
      <c r="J123" s="656">
        <v>731257355.6076299</v>
      </c>
      <c r="K123" s="656">
        <v>555559482.417261</v>
      </c>
      <c r="L123" s="656">
        <f>L113</f>
        <v>471792053.97522998</v>
      </c>
      <c r="M123" s="656">
        <v>135568225.40911606</v>
      </c>
      <c r="N123" s="637"/>
      <c r="O123" s="428"/>
      <c r="P123" s="457"/>
      <c r="Q123" s="44"/>
      <c r="R123" s="44"/>
      <c r="S123" s="44"/>
      <c r="T123" s="44"/>
      <c r="U123" s="44"/>
      <c r="V123" s="44"/>
      <c r="W123" s="44"/>
      <c r="X123" s="44"/>
      <c r="Y123" s="44"/>
      <c r="Z123" s="44"/>
    </row>
    <row r="124" spans="1:26" s="409" customFormat="1" ht="18.75" customHeight="1">
      <c r="A124" s="776"/>
      <c r="B124" s="58"/>
      <c r="C124" s="584"/>
      <c r="D124" s="423"/>
      <c r="E124" s="208"/>
      <c r="F124" s="514"/>
      <c r="G124" s="514"/>
      <c r="H124" s="264"/>
      <c r="I124" s="58"/>
      <c r="J124" s="653"/>
      <c r="K124" s="653"/>
      <c r="L124" s="426"/>
      <c r="M124" s="426"/>
      <c r="N124" s="639"/>
      <c r="O124" s="428"/>
      <c r="P124" s="457"/>
      <c r="Q124" s="44"/>
      <c r="R124" s="44"/>
      <c r="S124" s="44"/>
      <c r="T124" s="44"/>
      <c r="U124" s="44"/>
      <c r="V124" s="44"/>
      <c r="W124" s="44"/>
      <c r="X124" s="44"/>
      <c r="Y124" s="44"/>
      <c r="Z124" s="44"/>
    </row>
    <row r="125" spans="1:26" s="409" customFormat="1" ht="18.75" customHeight="1">
      <c r="A125" s="776"/>
      <c r="B125" s="769" t="s">
        <v>99</v>
      </c>
      <c r="C125" s="771">
        <v>182</v>
      </c>
      <c r="D125" s="768">
        <f>J125/J126</f>
        <v>0.58191654386551739</v>
      </c>
      <c r="E125" s="768">
        <f>K125/K126</f>
        <v>0.31498117127231839</v>
      </c>
      <c r="F125" s="768">
        <f>L125/L126</f>
        <v>0.41291915635076459</v>
      </c>
      <c r="G125" s="768">
        <f>M125/M126</f>
        <v>0.99923114146681258</v>
      </c>
      <c r="H125" s="243" t="s">
        <v>1181</v>
      </c>
      <c r="I125" s="236" t="s">
        <v>1583</v>
      </c>
      <c r="J125" s="678">
        <v>1766485.0760763052</v>
      </c>
      <c r="K125" s="678">
        <v>968339.19808676408</v>
      </c>
      <c r="L125" s="678">
        <v>930769.84867505298</v>
      </c>
      <c r="M125" s="678">
        <v>3787894.712756943</v>
      </c>
      <c r="N125" s="772"/>
      <c r="O125" s="428"/>
      <c r="P125" s="457"/>
      <c r="Q125" s="44"/>
      <c r="R125" s="44"/>
      <c r="S125" s="44"/>
      <c r="T125" s="44"/>
      <c r="U125" s="44"/>
      <c r="V125" s="44"/>
      <c r="W125" s="44"/>
      <c r="X125" s="44"/>
      <c r="Y125" s="44"/>
      <c r="Z125" s="44"/>
    </row>
    <row r="126" spans="1:26" s="409" customFormat="1" ht="15" customHeight="1">
      <c r="A126" s="778"/>
      <c r="B126" s="784"/>
      <c r="C126" s="785"/>
      <c r="D126" s="773"/>
      <c r="E126" s="773"/>
      <c r="F126" s="773"/>
      <c r="G126" s="773"/>
      <c r="H126" s="251" t="s">
        <v>1182</v>
      </c>
      <c r="I126" s="298" t="s">
        <v>1584</v>
      </c>
      <c r="J126" s="659">
        <v>3035633.0210892665</v>
      </c>
      <c r="K126" s="659">
        <v>3074276.4533362598</v>
      </c>
      <c r="L126" s="659">
        <f>L116</f>
        <v>2254121.25923358</v>
      </c>
      <c r="M126" s="659">
        <v>3790809.3088417323</v>
      </c>
      <c r="N126" s="774"/>
      <c r="O126" s="428"/>
      <c r="P126" s="457"/>
      <c r="Q126" s="44"/>
      <c r="R126" s="44"/>
      <c r="S126" s="44"/>
      <c r="T126" s="44"/>
      <c r="U126" s="44"/>
      <c r="V126" s="44"/>
      <c r="W126" s="44"/>
      <c r="X126" s="44"/>
      <c r="Y126" s="44"/>
      <c r="Z126" s="44"/>
    </row>
    <row r="127" spans="1:26" s="409" customFormat="1" ht="15.95" customHeight="1">
      <c r="A127" s="49"/>
      <c r="D127" s="119"/>
      <c r="E127" s="119"/>
      <c r="F127" s="119"/>
      <c r="G127" s="119"/>
      <c r="H127" s="59"/>
      <c r="I127" s="239"/>
      <c r="J127" s="209"/>
      <c r="K127" s="209"/>
      <c r="L127" s="80"/>
      <c r="M127" s="80"/>
      <c r="N127" s="174"/>
      <c r="P127" s="456"/>
    </row>
    <row r="128" spans="1:26">
      <c r="A128" s="82"/>
      <c r="D128" s="80"/>
      <c r="E128" s="80"/>
      <c r="F128" s="80"/>
      <c r="G128" s="80"/>
      <c r="I128" s="80"/>
      <c r="J128" s="81"/>
      <c r="K128" s="80"/>
      <c r="L128" s="80"/>
      <c r="M128" s="80"/>
      <c r="N128" s="204"/>
    </row>
    <row r="129" spans="1:14">
      <c r="A129" s="308" t="s">
        <v>1755</v>
      </c>
      <c r="D129" s="80"/>
      <c r="E129" s="80"/>
      <c r="F129" s="80"/>
      <c r="G129" s="80"/>
      <c r="I129" s="80"/>
      <c r="J129" s="81"/>
      <c r="K129" s="80"/>
      <c r="L129" s="80"/>
      <c r="M129" s="80"/>
      <c r="N129" s="204"/>
    </row>
    <row r="130" spans="1:14">
      <c r="A130" s="82"/>
      <c r="D130" s="80"/>
      <c r="E130" s="80"/>
      <c r="F130" s="80"/>
      <c r="G130" s="80"/>
      <c r="I130" s="80"/>
      <c r="J130" s="81"/>
      <c r="K130" s="80"/>
      <c r="L130" s="80"/>
      <c r="M130" s="80"/>
      <c r="N130" s="204"/>
    </row>
    <row r="131" spans="1:14">
      <c r="A131" s="82"/>
      <c r="D131" s="80"/>
      <c r="E131" s="80"/>
      <c r="F131" s="80"/>
      <c r="G131" s="80"/>
      <c r="I131" s="80"/>
      <c r="J131" s="81"/>
      <c r="K131" s="80"/>
      <c r="L131" s="80"/>
      <c r="M131" s="80"/>
      <c r="N131" s="204"/>
    </row>
    <row r="132" spans="1:14">
      <c r="A132" s="460" t="s">
        <v>1885</v>
      </c>
      <c r="D132" s="80"/>
      <c r="E132" s="80"/>
      <c r="F132" s="80"/>
      <c r="G132" s="80"/>
      <c r="I132" s="80"/>
      <c r="J132" s="81"/>
      <c r="K132" s="80"/>
      <c r="L132" s="80"/>
      <c r="M132" s="80"/>
      <c r="N132" s="204"/>
    </row>
    <row r="133" spans="1:14">
      <c r="A133" s="460" t="s">
        <v>1883</v>
      </c>
      <c r="D133" s="80"/>
      <c r="E133" s="80"/>
      <c r="F133" s="80"/>
      <c r="G133" s="80"/>
      <c r="I133" s="80"/>
      <c r="J133" s="81"/>
      <c r="K133" s="80"/>
      <c r="L133" s="80"/>
      <c r="M133" s="80"/>
      <c r="N133" s="204"/>
    </row>
    <row r="134" spans="1:14">
      <c r="A134" s="82"/>
      <c r="D134" s="80"/>
      <c r="E134" s="80"/>
      <c r="F134" s="80"/>
      <c r="G134" s="80"/>
      <c r="I134" s="80"/>
      <c r="J134" s="81"/>
      <c r="K134" s="80"/>
      <c r="L134" s="80"/>
      <c r="M134" s="80"/>
      <c r="N134" s="204"/>
    </row>
    <row r="135" spans="1:14">
      <c r="A135" s="82"/>
      <c r="D135" s="80"/>
      <c r="E135" s="80"/>
      <c r="F135" s="80"/>
      <c r="G135" s="80"/>
      <c r="I135" s="80"/>
      <c r="J135" s="81"/>
      <c r="K135" s="80"/>
      <c r="L135" s="80"/>
      <c r="M135" s="80"/>
      <c r="N135" s="204"/>
    </row>
    <row r="136" spans="1:14">
      <c r="A136" s="82"/>
      <c r="D136" s="80"/>
      <c r="E136" s="80"/>
      <c r="F136" s="80"/>
      <c r="G136" s="80"/>
      <c r="I136" s="80"/>
      <c r="J136" s="81"/>
      <c r="K136" s="80"/>
      <c r="L136" s="80"/>
      <c r="M136" s="80"/>
      <c r="N136" s="204"/>
    </row>
    <row r="137" spans="1:14">
      <c r="A137" s="82"/>
      <c r="D137" s="80"/>
      <c r="E137" s="80"/>
      <c r="F137" s="80"/>
      <c r="G137" s="80"/>
      <c r="I137" s="80"/>
      <c r="J137" s="81"/>
      <c r="K137" s="80"/>
      <c r="L137" s="80"/>
      <c r="M137" s="80"/>
      <c r="N137" s="204"/>
    </row>
    <row r="138" spans="1:14">
      <c r="A138" s="82"/>
      <c r="D138" s="80"/>
      <c r="E138" s="80"/>
      <c r="F138" s="80"/>
      <c r="G138" s="80"/>
      <c r="I138" s="80"/>
      <c r="J138" s="81"/>
      <c r="K138" s="80"/>
      <c r="L138" s="80"/>
      <c r="M138" s="80"/>
      <c r="N138" s="204"/>
    </row>
    <row r="139" spans="1:14">
      <c r="A139" s="82"/>
      <c r="D139" s="80"/>
      <c r="E139" s="80"/>
      <c r="F139" s="80"/>
      <c r="G139" s="80"/>
      <c r="I139" s="80"/>
      <c r="J139" s="81"/>
      <c r="K139" s="80"/>
      <c r="L139" s="80"/>
      <c r="M139" s="80"/>
      <c r="N139" s="204"/>
    </row>
    <row r="140" spans="1:14">
      <c r="A140" s="82"/>
      <c r="D140" s="80"/>
      <c r="E140" s="80"/>
      <c r="F140" s="80"/>
      <c r="G140" s="80"/>
      <c r="I140" s="80"/>
      <c r="J140" s="81"/>
      <c r="K140" s="80"/>
      <c r="L140" s="80"/>
      <c r="M140" s="80"/>
      <c r="N140" s="204"/>
    </row>
    <row r="141" spans="1:14">
      <c r="A141" s="82"/>
      <c r="D141" s="80"/>
      <c r="E141" s="80"/>
      <c r="F141" s="80"/>
      <c r="G141" s="80"/>
      <c r="I141" s="80"/>
      <c r="J141" s="81"/>
      <c r="K141" s="80"/>
      <c r="N141" s="204"/>
    </row>
    <row r="143" spans="1:14">
      <c r="A143" s="477"/>
    </row>
    <row r="152" spans="1:14" ht="30.95" customHeight="1">
      <c r="A152" s="779" t="s">
        <v>1756</v>
      </c>
      <c r="B152" s="779"/>
      <c r="C152" s="779"/>
      <c r="D152" s="779"/>
      <c r="E152" s="779"/>
      <c r="F152" s="568"/>
      <c r="G152" s="593"/>
      <c r="N152" s="204"/>
    </row>
    <row r="153" spans="1:14" ht="15.75">
      <c r="A153" s="131" t="s">
        <v>1757</v>
      </c>
      <c r="B153" s="71"/>
      <c r="C153" s="71"/>
      <c r="D153" s="79"/>
      <c r="E153" s="71"/>
      <c r="F153" s="71"/>
      <c r="G153" s="71"/>
      <c r="N153" s="204"/>
    </row>
    <row r="154" spans="1:14" ht="15.75">
      <c r="A154" s="131" t="s">
        <v>1758</v>
      </c>
      <c r="B154" s="71"/>
      <c r="C154" s="71"/>
      <c r="D154" s="71"/>
      <c r="E154" s="71"/>
      <c r="F154" s="71"/>
      <c r="G154" s="71"/>
    </row>
    <row r="155" spans="1:14" ht="33.950000000000003" customHeight="1">
      <c r="A155" s="856" t="s">
        <v>1759</v>
      </c>
      <c r="B155" s="856"/>
      <c r="C155" s="856"/>
      <c r="D155" s="856"/>
      <c r="E155" s="856"/>
      <c r="F155" s="583"/>
      <c r="G155" s="594"/>
    </row>
    <row r="156" spans="1:14" ht="15.75">
      <c r="A156" s="131" t="s">
        <v>1760</v>
      </c>
      <c r="B156" s="71"/>
      <c r="C156" s="71"/>
      <c r="D156" s="71"/>
      <c r="E156" s="71"/>
      <c r="F156" s="71"/>
      <c r="G156" s="71"/>
    </row>
    <row r="157" spans="1:14" ht="15.75">
      <c r="A157" s="131" t="s">
        <v>1761</v>
      </c>
      <c r="B157" s="71"/>
      <c r="C157" s="71"/>
      <c r="D157" s="71"/>
      <c r="E157" s="71"/>
      <c r="F157" s="71"/>
      <c r="G157" s="71"/>
    </row>
    <row r="158" spans="1:14" ht="15.75">
      <c r="A158" s="181" t="s">
        <v>1762</v>
      </c>
      <c r="B158" s="71"/>
      <c r="C158" s="71"/>
      <c r="D158" s="71"/>
      <c r="E158" s="71"/>
      <c r="F158" s="71"/>
      <c r="G158" s="71"/>
    </row>
    <row r="159" spans="1:14" ht="15.75">
      <c r="A159" s="180" t="s">
        <v>1763</v>
      </c>
      <c r="B159" s="71"/>
      <c r="C159" s="71"/>
      <c r="D159" s="71"/>
      <c r="E159" s="71"/>
      <c r="F159" s="71"/>
      <c r="G159" s="71"/>
    </row>
    <row r="160" spans="1:14" ht="15.75">
      <c r="A160" s="131" t="s">
        <v>1764</v>
      </c>
      <c r="B160" s="71"/>
      <c r="C160" s="71"/>
      <c r="D160" s="71"/>
      <c r="E160" s="71"/>
      <c r="F160" s="71"/>
      <c r="G160" s="71"/>
    </row>
  </sheetData>
  <mergeCells count="221">
    <mergeCell ref="N86:N87"/>
    <mergeCell ref="F115:F116"/>
    <mergeCell ref="D86:D87"/>
    <mergeCell ref="E86:E87"/>
    <mergeCell ref="F119:F120"/>
    <mergeCell ref="F109:F110"/>
    <mergeCell ref="F86:F87"/>
    <mergeCell ref="F125:F126"/>
    <mergeCell ref="N125:N126"/>
    <mergeCell ref="N109:N110"/>
    <mergeCell ref="N104:N105"/>
    <mergeCell ref="N89:N90"/>
    <mergeCell ref="D105:D106"/>
    <mergeCell ref="E105:E106"/>
    <mergeCell ref="D90:D91"/>
    <mergeCell ref="E90:E91"/>
    <mergeCell ref="D97:D98"/>
    <mergeCell ref="E97:E98"/>
    <mergeCell ref="D100:D101"/>
    <mergeCell ref="E100:E101"/>
    <mergeCell ref="D94:D95"/>
    <mergeCell ref="E94:E95"/>
    <mergeCell ref="F94:F95"/>
    <mergeCell ref="F97:F98"/>
    <mergeCell ref="B112:B113"/>
    <mergeCell ref="C112:C113"/>
    <mergeCell ref="D112:D113"/>
    <mergeCell ref="E112:E113"/>
    <mergeCell ref="F112:F113"/>
    <mergeCell ref="N112:N113"/>
    <mergeCell ref="N119:N120"/>
    <mergeCell ref="B122:B123"/>
    <mergeCell ref="C122:C123"/>
    <mergeCell ref="D122:D123"/>
    <mergeCell ref="E122:E123"/>
    <mergeCell ref="F122:F123"/>
    <mergeCell ref="G119:G120"/>
    <mergeCell ref="G122:G123"/>
    <mergeCell ref="F63:F64"/>
    <mergeCell ref="N65:N66"/>
    <mergeCell ref="B66:B67"/>
    <mergeCell ref="C66:C67"/>
    <mergeCell ref="D66:D67"/>
    <mergeCell ref="E66:E67"/>
    <mergeCell ref="F66:F67"/>
    <mergeCell ref="D74:D75"/>
    <mergeCell ref="E74:E75"/>
    <mergeCell ref="B71:B72"/>
    <mergeCell ref="C71:C72"/>
    <mergeCell ref="D71:D72"/>
    <mergeCell ref="E71:E72"/>
    <mergeCell ref="B74:B75"/>
    <mergeCell ref="N62:N63"/>
    <mergeCell ref="D63:D64"/>
    <mergeCell ref="G63:G64"/>
    <mergeCell ref="G66:G67"/>
    <mergeCell ref="G71:G72"/>
    <mergeCell ref="G74:G75"/>
    <mergeCell ref="D77:D78"/>
    <mergeCell ref="D81:D82"/>
    <mergeCell ref="E81:E82"/>
    <mergeCell ref="N81:N82"/>
    <mergeCell ref="A3:A16"/>
    <mergeCell ref="A56:A57"/>
    <mergeCell ref="A70:A78"/>
    <mergeCell ref="A80:A82"/>
    <mergeCell ref="A18:A54"/>
    <mergeCell ref="B32:B33"/>
    <mergeCell ref="C32:C33"/>
    <mergeCell ref="B38:B39"/>
    <mergeCell ref="C38:C39"/>
    <mergeCell ref="B20:B21"/>
    <mergeCell ref="B35:B36"/>
    <mergeCell ref="C35:C36"/>
    <mergeCell ref="B41:B42"/>
    <mergeCell ref="C41:C42"/>
    <mergeCell ref="C20:C21"/>
    <mergeCell ref="B47:B48"/>
    <mergeCell ref="C47:C48"/>
    <mergeCell ref="A59:A67"/>
    <mergeCell ref="B50:B51"/>
    <mergeCell ref="C50:C51"/>
    <mergeCell ref="C53:C54"/>
    <mergeCell ref="B60:B61"/>
    <mergeCell ref="C60:C61"/>
    <mergeCell ref="A85:A87"/>
    <mergeCell ref="B105:B106"/>
    <mergeCell ref="C105:C106"/>
    <mergeCell ref="C74:C75"/>
    <mergeCell ref="B100:B101"/>
    <mergeCell ref="C100:C101"/>
    <mergeCell ref="B94:B95"/>
    <mergeCell ref="C94:C95"/>
    <mergeCell ref="A104:A106"/>
    <mergeCell ref="A93:A101"/>
    <mergeCell ref="B81:B82"/>
    <mergeCell ref="C81:C82"/>
    <mergeCell ref="B77:B78"/>
    <mergeCell ref="C77:C78"/>
    <mergeCell ref="C86:C87"/>
    <mergeCell ref="B97:B98"/>
    <mergeCell ref="C97:C98"/>
    <mergeCell ref="B90:B91"/>
    <mergeCell ref="C90:C91"/>
    <mergeCell ref="C63:C64"/>
    <mergeCell ref="N51:N52"/>
    <mergeCell ref="N59:N60"/>
    <mergeCell ref="N3:N13"/>
    <mergeCell ref="N46:N47"/>
    <mergeCell ref="N48:N49"/>
    <mergeCell ref="N43:N45"/>
    <mergeCell ref="N56:N57"/>
    <mergeCell ref="N31:N33"/>
    <mergeCell ref="N34:N35"/>
    <mergeCell ref="N36:N37"/>
    <mergeCell ref="N39:N40"/>
    <mergeCell ref="F100:F101"/>
    <mergeCell ref="F105:F106"/>
    <mergeCell ref="F90:F91"/>
    <mergeCell ref="F81:F82"/>
    <mergeCell ref="B86:B87"/>
    <mergeCell ref="A152:E152"/>
    <mergeCell ref="A155:E155"/>
    <mergeCell ref="A89:A91"/>
    <mergeCell ref="B109:B110"/>
    <mergeCell ref="C109:C110"/>
    <mergeCell ref="D109:D110"/>
    <mergeCell ref="E109:E110"/>
    <mergeCell ref="A118:A126"/>
    <mergeCell ref="B119:B120"/>
    <mergeCell ref="C119:C120"/>
    <mergeCell ref="D119:D120"/>
    <mergeCell ref="E119:E120"/>
    <mergeCell ref="D115:D116"/>
    <mergeCell ref="E115:E116"/>
    <mergeCell ref="A108:A116"/>
    <mergeCell ref="B115:B116"/>
    <mergeCell ref="C115:C116"/>
    <mergeCell ref="B125:B126"/>
    <mergeCell ref="C125:C126"/>
    <mergeCell ref="B23:B24"/>
    <mergeCell ref="C23:C24"/>
    <mergeCell ref="D23:D24"/>
    <mergeCell ref="E23:E24"/>
    <mergeCell ref="F23:F24"/>
    <mergeCell ref="B26:B27"/>
    <mergeCell ref="D125:D126"/>
    <mergeCell ref="E125:E126"/>
    <mergeCell ref="F74:F75"/>
    <mergeCell ref="F77:F78"/>
    <mergeCell ref="D41:D42"/>
    <mergeCell ref="E41:E42"/>
    <mergeCell ref="F41:F42"/>
    <mergeCell ref="E77:E78"/>
    <mergeCell ref="E47:E48"/>
    <mergeCell ref="E53:E54"/>
    <mergeCell ref="E60:E61"/>
    <mergeCell ref="E50:E51"/>
    <mergeCell ref="E63:E64"/>
    <mergeCell ref="B56:E56"/>
    <mergeCell ref="B44:B45"/>
    <mergeCell ref="C44:C45"/>
    <mergeCell ref="D47:D48"/>
    <mergeCell ref="D50:D51"/>
    <mergeCell ref="B29:B30"/>
    <mergeCell ref="C29:C30"/>
    <mergeCell ref="D29:D30"/>
    <mergeCell ref="F47:F48"/>
    <mergeCell ref="F50:F51"/>
    <mergeCell ref="F53:F54"/>
    <mergeCell ref="F60:F61"/>
    <mergeCell ref="F71:F72"/>
    <mergeCell ref="E32:E33"/>
    <mergeCell ref="F32:F33"/>
    <mergeCell ref="D35:D36"/>
    <mergeCell ref="E35:E36"/>
    <mergeCell ref="F35:F36"/>
    <mergeCell ref="D38:D39"/>
    <mergeCell ref="E38:E39"/>
    <mergeCell ref="F38:F39"/>
    <mergeCell ref="D32:D33"/>
    <mergeCell ref="D53:D54"/>
    <mergeCell ref="D60:D61"/>
    <mergeCell ref="B63:B64"/>
    <mergeCell ref="F44:F45"/>
    <mergeCell ref="E44:E45"/>
    <mergeCell ref="D44:D45"/>
    <mergeCell ref="B53:B54"/>
    <mergeCell ref="E29:E30"/>
    <mergeCell ref="F29:F30"/>
    <mergeCell ref="E20:E21"/>
    <mergeCell ref="F20:F21"/>
    <mergeCell ref="G44:G45"/>
    <mergeCell ref="G47:G48"/>
    <mergeCell ref="G50:G51"/>
    <mergeCell ref="C26:C27"/>
    <mergeCell ref="D26:D27"/>
    <mergeCell ref="E26:E27"/>
    <mergeCell ref="F26:F27"/>
    <mergeCell ref="G20:G21"/>
    <mergeCell ref="G26:G27"/>
    <mergeCell ref="G29:G30"/>
    <mergeCell ref="G32:G33"/>
    <mergeCell ref="G35:G36"/>
    <mergeCell ref="D20:D21"/>
    <mergeCell ref="G23:G24"/>
    <mergeCell ref="G109:G110"/>
    <mergeCell ref="G112:G113"/>
    <mergeCell ref="G115:G116"/>
    <mergeCell ref="G38:G39"/>
    <mergeCell ref="G41:G42"/>
    <mergeCell ref="G125:G126"/>
    <mergeCell ref="G77:G78"/>
    <mergeCell ref="G81:G82"/>
    <mergeCell ref="G86:G87"/>
    <mergeCell ref="G90:G91"/>
    <mergeCell ref="G94:G95"/>
    <mergeCell ref="G97:G98"/>
    <mergeCell ref="G105:G106"/>
    <mergeCell ref="G53:G54"/>
    <mergeCell ref="G60:G61"/>
  </mergeCells>
  <pageMargins left="0.7" right="0.7" top="0.75" bottom="0.75" header="0.3" footer="0.3"/>
  <pageSetup scale="75" fitToWidth="0" fitToHeight="0" orientation="landscape" r:id="rId1"/>
  <headerFooter>
    <oddFooter>&amp;RMay 1, 2019</oddFooter>
  </headerFooter>
  <rowBreaks count="2" manualBreakCount="2">
    <brk id="69" max="16383" man="1"/>
    <brk id="92" max="16383" man="1"/>
  </rowBreaks>
  <colBreaks count="2" manualBreakCount="2">
    <brk id="7" max="1048575" man="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I17"/>
  <sheetViews>
    <sheetView zoomScaleNormal="100" zoomScaleSheetLayoutView="100" workbookViewId="0">
      <selection sqref="A1:C1"/>
    </sheetView>
  </sheetViews>
  <sheetFormatPr defaultColWidth="9.140625" defaultRowHeight="15"/>
  <cols>
    <col min="1" max="1" width="4.28515625" style="1" customWidth="1"/>
    <col min="2" max="2" width="69.7109375" style="1" customWidth="1"/>
    <col min="3" max="3" width="7.42578125" style="1" customWidth="1"/>
    <col min="4" max="16384" width="9.140625" style="1"/>
  </cols>
  <sheetData>
    <row r="1" spans="1:9" ht="52.9" customHeight="1">
      <c r="A1" s="749" t="s">
        <v>2</v>
      </c>
      <c r="B1" s="749"/>
      <c r="C1" s="749"/>
    </row>
    <row r="3" spans="1:9" ht="18.75">
      <c r="A3" s="7"/>
      <c r="B3" s="7"/>
      <c r="C3" s="7"/>
    </row>
    <row r="4" spans="1:9" s="6" customFormat="1" ht="20.100000000000001" customHeight="1">
      <c r="A4" s="7"/>
      <c r="B4" s="7"/>
      <c r="C4" s="9"/>
      <c r="D4" s="11"/>
    </row>
    <row r="5" spans="1:9" s="6" customFormat="1" ht="20.100000000000001" customHeight="1">
      <c r="A5" s="7"/>
      <c r="B5" s="10" t="s">
        <v>3</v>
      </c>
      <c r="C5" s="8"/>
      <c r="I5" s="1"/>
    </row>
    <row r="6" spans="1:9" s="6" customFormat="1" ht="20.100000000000001" customHeight="1">
      <c r="A6" s="7"/>
      <c r="B6" s="10" t="s">
        <v>4</v>
      </c>
      <c r="C6" s="8"/>
      <c r="I6" s="1"/>
    </row>
    <row r="7" spans="1:9" s="6" customFormat="1" ht="20.100000000000001" customHeight="1">
      <c r="A7" s="7"/>
      <c r="B7" s="10" t="s">
        <v>5</v>
      </c>
      <c r="C7" s="8"/>
      <c r="I7" s="1"/>
    </row>
    <row r="8" spans="1:9" s="6" customFormat="1" ht="20.100000000000001" customHeight="1">
      <c r="A8" s="7"/>
      <c r="B8" s="10" t="s">
        <v>6</v>
      </c>
      <c r="C8" s="8"/>
      <c r="I8" s="1"/>
    </row>
    <row r="9" spans="1:9" ht="20.100000000000001" customHeight="1">
      <c r="A9" s="330"/>
      <c r="B9" s="10" t="s">
        <v>7</v>
      </c>
      <c r="C9" s="8"/>
    </row>
    <row r="10" spans="1:9" ht="20.100000000000001" customHeight="1">
      <c r="B10" s="10" t="s">
        <v>8</v>
      </c>
      <c r="C10" s="8"/>
    </row>
    <row r="11" spans="1:9" ht="20.100000000000001" customHeight="1">
      <c r="B11" s="10" t="s">
        <v>9</v>
      </c>
      <c r="C11" s="8"/>
    </row>
    <row r="12" spans="1:9" ht="20.100000000000001" customHeight="1">
      <c r="B12" s="10" t="s">
        <v>10</v>
      </c>
      <c r="C12" s="8"/>
    </row>
    <row r="13" spans="1:9" ht="20.100000000000001" customHeight="1">
      <c r="B13" s="10" t="s">
        <v>11</v>
      </c>
      <c r="C13" s="8"/>
    </row>
    <row r="14" spans="1:9" ht="20.100000000000001" customHeight="1">
      <c r="B14" s="10" t="s">
        <v>12</v>
      </c>
      <c r="C14" s="8"/>
    </row>
    <row r="15" spans="1:9" ht="20.100000000000001" customHeight="1">
      <c r="B15" s="10" t="s">
        <v>13</v>
      </c>
      <c r="C15" s="8"/>
    </row>
    <row r="16" spans="1:9" ht="20.100000000000001" customHeight="1">
      <c r="B16" s="10" t="s">
        <v>14</v>
      </c>
      <c r="C16" s="8"/>
    </row>
    <row r="17" spans="2:3" ht="20.100000000000001" customHeight="1">
      <c r="B17" s="10"/>
      <c r="C17" s="8"/>
    </row>
  </sheetData>
  <mergeCells count="1">
    <mergeCell ref="A1:C1"/>
  </mergeCells>
  <pageMargins left="0.7" right="0.7" top="0.75" bottom="0.75" header="0.3" footer="0.3"/>
  <pageSetup fitToWidth="0" orientation="portrait" r:id="rId1"/>
  <headerFooter>
    <oddFooter>&amp;RMay 1, 2019</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8">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564" t="s">
        <v>1765</v>
      </c>
    </row>
    <row r="2" spans="1:1" ht="18.75">
      <c r="A2" s="8" t="s">
        <v>39</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Z94"/>
  <sheetViews>
    <sheetView zoomScaleNormal="100" zoomScaleSheetLayoutView="90" workbookViewId="0">
      <pane xSplit="2" ySplit="2" topLeftCell="C27" activePane="bottomRight" state="frozen"/>
      <selection pane="topRight" sqref="A1:A2"/>
      <selection pane="bottomLeft" sqref="A1:A2"/>
      <selection pane="bottomRight" activeCell="A3" sqref="A3:A17"/>
    </sheetView>
  </sheetViews>
  <sheetFormatPr defaultColWidth="9.140625" defaultRowHeight="15"/>
  <cols>
    <col min="1" max="1" width="17.140625" style="38" customWidth="1"/>
    <col min="2" max="2" width="50.7109375" style="38" customWidth="1"/>
    <col min="3" max="3" width="7.85546875" style="38" customWidth="1"/>
    <col min="4" max="7" width="15.85546875" style="38" customWidth="1"/>
    <col min="8" max="8" width="6.85546875" style="218" customWidth="1"/>
    <col min="9" max="9" width="57.28515625" style="38" customWidth="1"/>
    <col min="10" max="13" width="24.42578125" style="38" customWidth="1"/>
    <col min="14" max="14" width="80.7109375" style="77" customWidth="1"/>
    <col min="15" max="18" width="9.140625" style="77"/>
    <col min="19" max="16384" width="9.140625" style="38"/>
  </cols>
  <sheetData>
    <row r="1" spans="1:18" ht="24.95" customHeight="1">
      <c r="A1" s="220" t="s">
        <v>1766</v>
      </c>
    </row>
    <row r="2" spans="1:18" ht="24.95" customHeight="1">
      <c r="A2" s="221" t="s">
        <v>27</v>
      </c>
      <c r="B2" s="222" t="s">
        <v>1563</v>
      </c>
      <c r="C2" s="221" t="s">
        <v>1564</v>
      </c>
      <c r="D2" s="334">
        <v>2016</v>
      </c>
      <c r="E2" s="334">
        <v>2017</v>
      </c>
      <c r="F2" s="334">
        <v>2018</v>
      </c>
      <c r="G2" s="334">
        <v>2019</v>
      </c>
      <c r="H2" s="223" t="s">
        <v>1565</v>
      </c>
      <c r="I2" s="224"/>
      <c r="J2" s="225">
        <v>2016</v>
      </c>
      <c r="K2" s="225">
        <v>2017</v>
      </c>
      <c r="L2" s="225">
        <v>2018</v>
      </c>
      <c r="M2" s="225">
        <v>2019</v>
      </c>
      <c r="N2" s="226" t="s">
        <v>1566</v>
      </c>
    </row>
    <row r="3" spans="1:18" s="41" customFormat="1" ht="60">
      <c r="A3" s="775" t="s">
        <v>1767</v>
      </c>
      <c r="B3" s="127" t="s">
        <v>1695</v>
      </c>
      <c r="C3" s="115"/>
      <c r="D3" s="116"/>
      <c r="E3" s="116"/>
      <c r="F3" s="116"/>
      <c r="G3" s="620"/>
      <c r="H3" s="263"/>
      <c r="I3" s="116"/>
      <c r="J3" s="116"/>
      <c r="K3" s="116"/>
      <c r="L3" s="116"/>
      <c r="M3" s="620"/>
      <c r="N3" s="252"/>
      <c r="O3" s="64"/>
      <c r="P3" s="64"/>
      <c r="Q3" s="64"/>
      <c r="R3" s="64"/>
    </row>
    <row r="4" spans="1:18" s="409" customFormat="1">
      <c r="A4" s="776"/>
      <c r="B4" s="58" t="s">
        <v>52</v>
      </c>
      <c r="C4" s="107">
        <v>188</v>
      </c>
      <c r="D4" s="440">
        <v>4590.9439276523699</v>
      </c>
      <c r="E4" s="440">
        <v>2120.2284962919252</v>
      </c>
      <c r="F4" s="440">
        <v>4869.3797351635285</v>
      </c>
      <c r="G4" s="440">
        <v>2898.0948820547387</v>
      </c>
      <c r="H4" s="147"/>
      <c r="I4" s="117"/>
      <c r="J4" s="117"/>
      <c r="K4" s="117"/>
      <c r="L4" s="117"/>
      <c r="M4" s="117"/>
      <c r="N4" s="248"/>
      <c r="O4" s="64"/>
      <c r="P4" s="64"/>
      <c r="Q4" s="64"/>
      <c r="R4" s="64"/>
    </row>
    <row r="5" spans="1:18" s="409" customFormat="1">
      <c r="A5" s="776"/>
      <c r="B5" s="58" t="s">
        <v>55</v>
      </c>
      <c r="C5" s="107">
        <v>189</v>
      </c>
      <c r="D5" s="440">
        <v>3554.7299791819801</v>
      </c>
      <c r="E5" s="440">
        <v>1561.293975827205</v>
      </c>
      <c r="F5" s="440">
        <v>3771.8348593808496</v>
      </c>
      <c r="G5" s="440">
        <v>2497.9844953547299</v>
      </c>
      <c r="H5" s="147"/>
      <c r="I5" s="117"/>
      <c r="J5" s="117"/>
      <c r="K5" s="117"/>
      <c r="L5" s="117"/>
      <c r="M5" s="117"/>
      <c r="N5" s="248"/>
      <c r="O5" s="64"/>
      <c r="P5" s="64"/>
      <c r="Q5" s="64"/>
      <c r="R5" s="64"/>
    </row>
    <row r="6" spans="1:18" s="409" customFormat="1">
      <c r="A6" s="776"/>
      <c r="B6" s="58" t="s">
        <v>56</v>
      </c>
      <c r="C6" s="107">
        <v>190</v>
      </c>
      <c r="D6" s="440">
        <v>17529533.075263601</v>
      </c>
      <c r="E6" s="440">
        <v>11829233.779383814</v>
      </c>
      <c r="F6" s="440">
        <v>25281292.089263417</v>
      </c>
      <c r="G6" s="440">
        <v>12199569.293464012</v>
      </c>
      <c r="H6" s="147"/>
      <c r="I6" s="117"/>
      <c r="J6" s="117"/>
      <c r="K6" s="117"/>
      <c r="L6" s="117"/>
      <c r="M6" s="117"/>
      <c r="N6" s="248"/>
      <c r="O6" s="64"/>
      <c r="P6" s="64"/>
      <c r="Q6" s="64"/>
      <c r="R6" s="64"/>
    </row>
    <row r="7" spans="1:18" s="409" customFormat="1">
      <c r="A7" s="776"/>
      <c r="B7" s="58" t="s">
        <v>57</v>
      </c>
      <c r="C7" s="107">
        <v>191</v>
      </c>
      <c r="D7" s="440">
        <v>12908801.461421</v>
      </c>
      <c r="E7" s="440">
        <v>8187370.7973197354</v>
      </c>
      <c r="F7" s="440">
        <v>19629014.223912973</v>
      </c>
      <c r="G7" s="440">
        <v>10464686.287194207</v>
      </c>
      <c r="H7" s="147"/>
      <c r="I7" s="117"/>
      <c r="J7" s="117"/>
      <c r="K7" s="117"/>
      <c r="L7" s="117"/>
      <c r="M7" s="117"/>
      <c r="N7" s="248"/>
      <c r="O7" s="64"/>
      <c r="P7" s="64"/>
      <c r="Q7" s="64"/>
      <c r="R7" s="64"/>
    </row>
    <row r="8" spans="1:18" s="409" customFormat="1">
      <c r="A8" s="776"/>
      <c r="B8" s="58" t="s">
        <v>58</v>
      </c>
      <c r="C8" s="107">
        <v>192</v>
      </c>
      <c r="D8" s="440">
        <v>658150.57731771597</v>
      </c>
      <c r="E8" s="440">
        <v>717123.36628211441</v>
      </c>
      <c r="F8" s="440">
        <v>165007.97731415418</v>
      </c>
      <c r="G8" s="440">
        <v>29882.156361386344</v>
      </c>
      <c r="H8" s="147"/>
      <c r="I8" s="117"/>
      <c r="J8" s="117"/>
      <c r="K8" s="117"/>
      <c r="L8" s="117"/>
      <c r="M8" s="117"/>
      <c r="N8" s="248"/>
      <c r="O8" s="64"/>
      <c r="P8" s="64"/>
      <c r="Q8" s="64"/>
      <c r="R8" s="64"/>
    </row>
    <row r="9" spans="1:18" s="409" customFormat="1">
      <c r="A9" s="776"/>
      <c r="B9" s="58" t="s">
        <v>60</v>
      </c>
      <c r="C9" s="107">
        <v>193</v>
      </c>
      <c r="D9" s="440">
        <v>395429.50560636498</v>
      </c>
      <c r="E9" s="440">
        <v>428364.72049244336</v>
      </c>
      <c r="F9" s="440">
        <v>99632.881440777332</v>
      </c>
      <c r="G9" s="440">
        <v>17095.51933578297</v>
      </c>
      <c r="H9" s="147"/>
      <c r="I9" s="117"/>
      <c r="J9" s="117"/>
      <c r="K9" s="117"/>
      <c r="L9" s="117"/>
      <c r="M9" s="117"/>
      <c r="N9" s="248"/>
      <c r="O9" s="64"/>
      <c r="P9" s="64"/>
      <c r="Q9" s="64"/>
      <c r="R9" s="64"/>
    </row>
    <row r="10" spans="1:18" s="409" customFormat="1">
      <c r="A10" s="776"/>
      <c r="B10" s="58" t="s">
        <v>61</v>
      </c>
      <c r="C10" s="107">
        <v>194</v>
      </c>
      <c r="D10" s="440">
        <v>55180.001106433003</v>
      </c>
      <c r="E10" s="440">
        <v>18670.744517401385</v>
      </c>
      <c r="F10" s="440">
        <v>44541.967750757394</v>
      </c>
      <c r="G10" s="440">
        <v>23630.438480622244</v>
      </c>
      <c r="H10" s="147"/>
      <c r="I10" s="117"/>
      <c r="J10" s="117"/>
      <c r="K10" s="117"/>
      <c r="L10" s="117"/>
      <c r="M10" s="117"/>
      <c r="N10" s="248"/>
      <c r="O10" s="64"/>
      <c r="P10" s="64"/>
      <c r="Q10" s="64"/>
      <c r="R10" s="64"/>
    </row>
    <row r="11" spans="1:18" s="409" customFormat="1">
      <c r="A11" s="776"/>
      <c r="B11" s="58" t="s">
        <v>62</v>
      </c>
      <c r="C11" s="107">
        <v>195</v>
      </c>
      <c r="D11" s="440">
        <v>41747.003227813402</v>
      </c>
      <c r="E11" s="440">
        <v>13285.931537879211</v>
      </c>
      <c r="F11" s="440">
        <v>34211.996240279623</v>
      </c>
      <c r="G11" s="440">
        <v>20075.722901657369</v>
      </c>
      <c r="H11" s="147"/>
      <c r="I11" s="117"/>
      <c r="J11" s="117"/>
      <c r="K11" s="117"/>
      <c r="L11" s="117"/>
      <c r="M11" s="117"/>
      <c r="N11" s="248"/>
      <c r="O11" s="64"/>
      <c r="P11" s="64"/>
      <c r="Q11" s="64"/>
      <c r="R11" s="64"/>
    </row>
    <row r="12" spans="1:18" s="409" customFormat="1">
      <c r="A12" s="776"/>
      <c r="B12" s="58" t="s">
        <v>63</v>
      </c>
      <c r="C12" s="107">
        <v>196</v>
      </c>
      <c r="D12" s="440">
        <v>215162157.76574799</v>
      </c>
      <c r="E12" s="440">
        <v>102078374.17575823</v>
      </c>
      <c r="F12" s="440">
        <v>264032344.80648011</v>
      </c>
      <c r="G12" s="440">
        <v>102671892.85767052</v>
      </c>
      <c r="H12" s="147"/>
      <c r="I12" s="117"/>
      <c r="J12" s="117"/>
      <c r="K12" s="117"/>
      <c r="L12" s="117"/>
      <c r="M12" s="117"/>
      <c r="N12" s="248"/>
      <c r="O12" s="64"/>
      <c r="P12" s="64"/>
      <c r="Q12" s="64"/>
      <c r="R12" s="64"/>
    </row>
    <row r="13" spans="1:18" s="409" customFormat="1">
      <c r="A13" s="776"/>
      <c r="B13" s="58" t="s">
        <v>64</v>
      </c>
      <c r="C13" s="107">
        <v>197</v>
      </c>
      <c r="D13" s="440">
        <v>155638967.50607699</v>
      </c>
      <c r="E13" s="440">
        <v>70335418.773030251</v>
      </c>
      <c r="F13" s="440">
        <v>203184949.41917124</v>
      </c>
      <c r="G13" s="440">
        <v>85450449.032280743</v>
      </c>
      <c r="H13" s="147"/>
      <c r="I13" s="117"/>
      <c r="J13" s="117"/>
      <c r="K13" s="117"/>
      <c r="L13" s="117"/>
      <c r="M13" s="117"/>
      <c r="N13" s="248"/>
      <c r="O13" s="64"/>
      <c r="P13" s="64"/>
      <c r="Q13" s="64"/>
      <c r="R13" s="64"/>
    </row>
    <row r="14" spans="1:18" s="409" customFormat="1">
      <c r="A14" s="776"/>
      <c r="B14" s="58" t="s">
        <v>65</v>
      </c>
      <c r="C14" s="107">
        <v>198</v>
      </c>
      <c r="D14" s="440">
        <v>9847643.0532631408</v>
      </c>
      <c r="E14" s="440">
        <v>7906120.7257685047</v>
      </c>
      <c r="F14" s="440">
        <v>1457968.9561695815</v>
      </c>
      <c r="G14" s="440">
        <v>480219.7888017107</v>
      </c>
      <c r="H14" s="147"/>
      <c r="I14" s="117"/>
      <c r="J14" s="117"/>
      <c r="K14" s="117"/>
      <c r="L14" s="117"/>
      <c r="M14" s="117"/>
      <c r="N14" s="248"/>
      <c r="O14" s="64"/>
      <c r="P14" s="64"/>
      <c r="Q14" s="64"/>
      <c r="R14" s="64"/>
    </row>
    <row r="15" spans="1:18" s="409" customFormat="1">
      <c r="A15" s="776"/>
      <c r="B15" s="58" t="s">
        <v>66</v>
      </c>
      <c r="C15" s="107">
        <v>199</v>
      </c>
      <c r="D15" s="440">
        <v>6000837.5956774</v>
      </c>
      <c r="E15" s="440">
        <v>4701231.2561380565</v>
      </c>
      <c r="F15" s="440">
        <v>908171.25417388184</v>
      </c>
      <c r="G15" s="440">
        <v>210730.83388234445</v>
      </c>
      <c r="H15" s="147"/>
      <c r="I15" s="117"/>
      <c r="J15" s="117"/>
      <c r="K15" s="117"/>
      <c r="L15" s="117"/>
      <c r="M15" s="117"/>
      <c r="N15" s="248"/>
      <c r="O15" s="64"/>
      <c r="P15" s="64"/>
      <c r="Q15" s="64"/>
      <c r="R15" s="64"/>
    </row>
    <row r="16" spans="1:18" s="409" customFormat="1">
      <c r="A16" s="776"/>
      <c r="B16" s="435"/>
      <c r="C16" s="58"/>
      <c r="D16" s="117"/>
      <c r="E16" s="117"/>
      <c r="F16" s="117"/>
      <c r="G16" s="117"/>
      <c r="H16" s="147"/>
      <c r="I16" s="117"/>
      <c r="J16" s="117"/>
      <c r="K16" s="117"/>
      <c r="L16" s="117"/>
      <c r="M16" s="117"/>
      <c r="N16" s="248"/>
      <c r="O16" s="64"/>
      <c r="P16" s="64"/>
      <c r="Q16" s="64"/>
      <c r="R16" s="64"/>
    </row>
    <row r="17" spans="1:18" s="41" customFormat="1" ht="15.95" customHeight="1">
      <c r="A17" s="778"/>
      <c r="B17" s="47"/>
      <c r="C17" s="48"/>
      <c r="D17" s="118"/>
      <c r="E17" s="118"/>
      <c r="F17" s="118"/>
      <c r="G17" s="118"/>
      <c r="H17" s="265"/>
      <c r="I17" s="47"/>
      <c r="J17" s="47"/>
      <c r="K17" s="47"/>
      <c r="L17" s="47"/>
      <c r="M17" s="47"/>
      <c r="N17" s="577"/>
      <c r="O17" s="64"/>
      <c r="P17" s="64"/>
      <c r="Q17" s="64"/>
      <c r="R17" s="64"/>
    </row>
    <row r="18" spans="1:18" s="41" customFormat="1" ht="15.95" customHeight="1">
      <c r="A18" s="62"/>
      <c r="B18" s="409"/>
      <c r="C18" s="409"/>
      <c r="D18" s="119"/>
      <c r="E18" s="119"/>
      <c r="F18" s="119"/>
      <c r="G18" s="119"/>
      <c r="H18" s="74"/>
      <c r="I18" s="409"/>
      <c r="J18" s="409"/>
      <c r="K18" s="409"/>
      <c r="L18" s="409"/>
      <c r="M18" s="409"/>
      <c r="N18" s="131"/>
      <c r="O18" s="64"/>
      <c r="P18" s="64"/>
      <c r="Q18" s="64"/>
      <c r="R18" s="64"/>
    </row>
    <row r="19" spans="1:18" s="41" customFormat="1" ht="15.95" customHeight="1">
      <c r="A19" s="775" t="s">
        <v>1768</v>
      </c>
      <c r="B19" s="812" t="s">
        <v>1879</v>
      </c>
      <c r="C19" s="812"/>
      <c r="D19" s="812"/>
      <c r="E19" s="812"/>
      <c r="F19" s="123"/>
      <c r="G19" s="623"/>
      <c r="H19" s="263"/>
      <c r="I19" s="115"/>
      <c r="J19" s="270"/>
      <c r="K19" s="270"/>
      <c r="L19" s="270"/>
      <c r="M19" s="629"/>
      <c r="N19" s="896"/>
      <c r="O19" s="64"/>
      <c r="P19" s="64"/>
      <c r="Q19" s="64"/>
      <c r="R19" s="64"/>
    </row>
    <row r="20" spans="1:18" s="41" customFormat="1" ht="15.95" customHeight="1">
      <c r="A20" s="778"/>
      <c r="B20" s="47"/>
      <c r="C20" s="201">
        <v>200</v>
      </c>
      <c r="D20" s="118">
        <f t="shared" ref="D20:F20" si="0">(D7*0.000707) + (D9*0.0053)</f>
        <v>11222.29901293838</v>
      </c>
      <c r="E20" s="118">
        <f t="shared" si="0"/>
        <v>8058.8041723150018</v>
      </c>
      <c r="F20" s="118">
        <f t="shared" si="0"/>
        <v>14405.767327942591</v>
      </c>
      <c r="G20" s="118">
        <f>(G7*0.000707) + (G9*0.0053)</f>
        <v>7489.1394575259537</v>
      </c>
      <c r="H20" s="265"/>
      <c r="I20" s="58"/>
      <c r="J20" s="210"/>
      <c r="K20" s="210"/>
      <c r="L20" s="210"/>
      <c r="M20" s="210"/>
      <c r="N20" s="897"/>
      <c r="O20" s="64"/>
      <c r="P20" s="64"/>
      <c r="Q20" s="64"/>
      <c r="R20" s="64"/>
    </row>
    <row r="21" spans="1:18" s="409" customFormat="1" ht="15.95" customHeight="1">
      <c r="A21" s="271"/>
      <c r="B21" s="47"/>
      <c r="C21" s="47"/>
      <c r="D21" s="122"/>
      <c r="E21" s="122"/>
      <c r="F21" s="122"/>
      <c r="G21" s="122"/>
      <c r="H21" s="60"/>
      <c r="I21" s="47"/>
      <c r="J21" s="52"/>
      <c r="K21" s="52"/>
      <c r="L21" s="52"/>
      <c r="M21" s="57"/>
      <c r="N21" s="897"/>
      <c r="O21" s="64"/>
      <c r="P21" s="64"/>
      <c r="Q21" s="64"/>
      <c r="R21" s="64"/>
    </row>
    <row r="22" spans="1:18" s="409" customFormat="1" ht="20.100000000000001" customHeight="1">
      <c r="A22" s="790" t="s">
        <v>219</v>
      </c>
      <c r="B22" s="116"/>
      <c r="C22" s="115"/>
      <c r="D22" s="123"/>
      <c r="E22" s="123"/>
      <c r="F22" s="123"/>
      <c r="G22" s="623"/>
      <c r="H22" s="263"/>
      <c r="I22" s="116"/>
      <c r="J22" s="188"/>
      <c r="K22" s="188"/>
      <c r="L22" s="188"/>
      <c r="M22" s="188"/>
      <c r="N22" s="897"/>
      <c r="O22" s="64"/>
      <c r="P22" s="64"/>
      <c r="Q22" s="64"/>
      <c r="R22" s="64"/>
    </row>
    <row r="23" spans="1:18" s="409" customFormat="1" ht="24.6" customHeight="1">
      <c r="A23" s="791"/>
      <c r="B23" s="769" t="s">
        <v>401</v>
      </c>
      <c r="C23" s="771">
        <v>201</v>
      </c>
      <c r="D23" s="893" t="s">
        <v>1685</v>
      </c>
      <c r="E23" s="893" t="s">
        <v>1685</v>
      </c>
      <c r="F23" s="893" t="s">
        <v>1685</v>
      </c>
      <c r="G23" s="605"/>
      <c r="H23" s="243" t="s">
        <v>1220</v>
      </c>
      <c r="I23" s="216" t="s">
        <v>1769</v>
      </c>
      <c r="J23" s="515" t="s">
        <v>59</v>
      </c>
      <c r="K23" s="515" t="s">
        <v>59</v>
      </c>
      <c r="L23" s="515" t="s">
        <v>59</v>
      </c>
      <c r="M23" s="515" t="s">
        <v>59</v>
      </c>
      <c r="N23" s="897"/>
      <c r="O23" s="64"/>
      <c r="P23" s="64"/>
      <c r="Q23" s="64"/>
      <c r="R23" s="64"/>
    </row>
    <row r="24" spans="1:18" s="409" customFormat="1" ht="24.6" customHeight="1">
      <c r="A24" s="791"/>
      <c r="B24" s="784"/>
      <c r="C24" s="785"/>
      <c r="D24" s="889"/>
      <c r="E24" s="889"/>
      <c r="F24" s="889"/>
      <c r="G24" s="604"/>
      <c r="H24" s="251" t="s">
        <v>1221</v>
      </c>
      <c r="I24" s="412" t="s">
        <v>1770</v>
      </c>
      <c r="J24" s="537" t="s">
        <v>59</v>
      </c>
      <c r="K24" s="537" t="s">
        <v>59</v>
      </c>
      <c r="L24" s="537" t="s">
        <v>59</v>
      </c>
      <c r="M24" s="537" t="s">
        <v>59</v>
      </c>
      <c r="N24" s="897"/>
      <c r="O24" s="64"/>
      <c r="P24" s="64"/>
      <c r="Q24" s="64"/>
      <c r="R24" s="64"/>
    </row>
    <row r="25" spans="1:18" s="409" customFormat="1" ht="24.6" customHeight="1">
      <c r="A25" s="894"/>
      <c r="B25" s="116"/>
      <c r="C25" s="115"/>
      <c r="D25" s="123"/>
      <c r="E25" s="123"/>
      <c r="F25" s="123"/>
      <c r="G25" s="623"/>
      <c r="H25" s="263"/>
      <c r="I25" s="116"/>
      <c r="J25" s="188"/>
      <c r="K25" s="188"/>
      <c r="L25" s="188"/>
      <c r="M25" s="188"/>
      <c r="N25" s="897"/>
      <c r="O25" s="64"/>
      <c r="P25" s="64"/>
      <c r="Q25" s="64"/>
      <c r="R25" s="64"/>
    </row>
    <row r="26" spans="1:18" s="409" customFormat="1" ht="24.6" customHeight="1">
      <c r="A26" s="894"/>
      <c r="B26" s="769" t="s">
        <v>403</v>
      </c>
      <c r="C26" s="771">
        <v>202</v>
      </c>
      <c r="D26" s="893" t="s">
        <v>1685</v>
      </c>
      <c r="E26" s="893" t="s">
        <v>1685</v>
      </c>
      <c r="F26" s="893" t="s">
        <v>1685</v>
      </c>
      <c r="G26" s="605"/>
      <c r="H26" s="243" t="s">
        <v>1222</v>
      </c>
      <c r="I26" s="216" t="s">
        <v>1769</v>
      </c>
      <c r="J26" s="515" t="s">
        <v>59</v>
      </c>
      <c r="K26" s="515" t="s">
        <v>59</v>
      </c>
      <c r="L26" s="515" t="s">
        <v>59</v>
      </c>
      <c r="M26" s="515" t="s">
        <v>59</v>
      </c>
      <c r="N26" s="897"/>
      <c r="O26" s="64"/>
      <c r="P26" s="64"/>
      <c r="Q26" s="64"/>
      <c r="R26" s="64"/>
    </row>
    <row r="27" spans="1:18" s="409" customFormat="1" ht="24.6" customHeight="1">
      <c r="A27" s="894"/>
      <c r="B27" s="784"/>
      <c r="C27" s="785"/>
      <c r="D27" s="889"/>
      <c r="E27" s="889"/>
      <c r="F27" s="889"/>
      <c r="G27" s="604"/>
      <c r="H27" s="251" t="s">
        <v>1223</v>
      </c>
      <c r="I27" s="412" t="s">
        <v>1770</v>
      </c>
      <c r="J27" s="537" t="s">
        <v>59</v>
      </c>
      <c r="K27" s="537" t="s">
        <v>59</v>
      </c>
      <c r="L27" s="537" t="s">
        <v>59</v>
      </c>
      <c r="M27" s="537" t="s">
        <v>59</v>
      </c>
      <c r="N27" s="897"/>
      <c r="O27" s="64"/>
      <c r="P27" s="64"/>
      <c r="Q27" s="64"/>
      <c r="R27" s="64"/>
    </row>
    <row r="28" spans="1:18" s="41" customFormat="1" ht="24.6" customHeight="1">
      <c r="A28" s="894"/>
      <c r="B28" s="116"/>
      <c r="C28" s="115"/>
      <c r="D28" s="123"/>
      <c r="E28" s="123"/>
      <c r="F28" s="123"/>
      <c r="G28" s="623"/>
      <c r="H28" s="263"/>
      <c r="I28" s="116"/>
      <c r="J28" s="188"/>
      <c r="K28" s="188"/>
      <c r="L28" s="188"/>
      <c r="M28" s="188"/>
      <c r="N28" s="862"/>
      <c r="O28" s="64"/>
      <c r="P28" s="64"/>
      <c r="Q28" s="64"/>
      <c r="R28" s="64"/>
    </row>
    <row r="29" spans="1:18" s="41" customFormat="1" ht="24.6" customHeight="1">
      <c r="A29" s="894"/>
      <c r="B29" s="769" t="s">
        <v>405</v>
      </c>
      <c r="C29" s="771">
        <v>203</v>
      </c>
      <c r="D29" s="893" t="s">
        <v>1685</v>
      </c>
      <c r="E29" s="893" t="s">
        <v>1685</v>
      </c>
      <c r="F29" s="893" t="s">
        <v>1685</v>
      </c>
      <c r="G29" s="605"/>
      <c r="H29" s="243" t="s">
        <v>1224</v>
      </c>
      <c r="I29" s="216" t="s">
        <v>1769</v>
      </c>
      <c r="J29" s="515" t="s">
        <v>59</v>
      </c>
      <c r="K29" s="515" t="s">
        <v>59</v>
      </c>
      <c r="L29" s="515" t="s">
        <v>59</v>
      </c>
      <c r="M29" s="515" t="s">
        <v>59</v>
      </c>
      <c r="N29" s="819"/>
      <c r="O29" s="64"/>
      <c r="P29" s="64"/>
      <c r="Q29" s="64"/>
      <c r="R29" s="64"/>
    </row>
    <row r="30" spans="1:18" s="41" customFormat="1" ht="24.6" customHeight="1">
      <c r="A30" s="895"/>
      <c r="B30" s="784"/>
      <c r="C30" s="785"/>
      <c r="D30" s="889"/>
      <c r="E30" s="889"/>
      <c r="F30" s="889"/>
      <c r="G30" s="604"/>
      <c r="H30" s="251" t="s">
        <v>1225</v>
      </c>
      <c r="I30" s="412" t="s">
        <v>1770</v>
      </c>
      <c r="J30" s="537" t="s">
        <v>59</v>
      </c>
      <c r="K30" s="537" t="s">
        <v>59</v>
      </c>
      <c r="L30" s="537" t="s">
        <v>59</v>
      </c>
      <c r="M30" s="537" t="s">
        <v>59</v>
      </c>
      <c r="N30" s="233"/>
      <c r="O30" s="64"/>
      <c r="P30" s="64"/>
      <c r="Q30" s="64"/>
      <c r="R30" s="64"/>
    </row>
    <row r="31" spans="1:18" s="41" customFormat="1" ht="15.95" customHeight="1">
      <c r="A31" s="62"/>
      <c r="B31" s="409"/>
      <c r="C31" s="42"/>
      <c r="D31" s="119"/>
      <c r="E31" s="119"/>
      <c r="F31" s="119"/>
      <c r="G31" s="119"/>
      <c r="H31" s="59"/>
      <c r="I31" s="58"/>
      <c r="J31" s="57"/>
      <c r="K31" s="57"/>
      <c r="L31" s="57"/>
      <c r="M31" s="57"/>
      <c r="N31" s="204"/>
      <c r="O31" s="64"/>
      <c r="P31" s="64"/>
      <c r="Q31" s="64"/>
      <c r="R31" s="64"/>
    </row>
    <row r="32" spans="1:18" s="409" customFormat="1" ht="27.95" customHeight="1">
      <c r="A32" s="790" t="s">
        <v>1771</v>
      </c>
      <c r="B32" s="478" t="s">
        <v>1772</v>
      </c>
      <c r="C32" s="115"/>
      <c r="D32" s="123"/>
      <c r="E32" s="123"/>
      <c r="F32" s="123"/>
      <c r="G32" s="623"/>
      <c r="H32" s="263"/>
      <c r="I32" s="115"/>
      <c r="J32" s="188"/>
      <c r="K32" s="188"/>
      <c r="L32" s="188"/>
      <c r="M32" s="188"/>
      <c r="N32" s="873"/>
      <c r="O32" s="64"/>
      <c r="P32" s="64"/>
      <c r="Q32" s="64"/>
      <c r="R32" s="64"/>
    </row>
    <row r="33" spans="1:18" s="409" customFormat="1" ht="26.45" customHeight="1">
      <c r="A33" s="791"/>
      <c r="B33" s="821" t="s">
        <v>1773</v>
      </c>
      <c r="C33" s="771">
        <v>204</v>
      </c>
      <c r="D33" s="893" t="s">
        <v>1685</v>
      </c>
      <c r="E33" s="893" t="s">
        <v>1685</v>
      </c>
      <c r="F33" s="893" t="s">
        <v>1685</v>
      </c>
      <c r="G33" s="605"/>
      <c r="H33" s="243" t="s">
        <v>1226</v>
      </c>
      <c r="I33" s="216" t="s">
        <v>1774</v>
      </c>
      <c r="J33" s="515" t="s">
        <v>59</v>
      </c>
      <c r="K33" s="515" t="s">
        <v>59</v>
      </c>
      <c r="L33" s="515" t="s">
        <v>59</v>
      </c>
      <c r="M33" s="515" t="s">
        <v>59</v>
      </c>
      <c r="N33" s="874"/>
      <c r="O33" s="64"/>
      <c r="P33" s="64"/>
      <c r="Q33" s="64"/>
      <c r="R33" s="64"/>
    </row>
    <row r="34" spans="1:18" s="409" customFormat="1" ht="27.95" customHeight="1">
      <c r="A34" s="791"/>
      <c r="B34" s="784"/>
      <c r="C34" s="785"/>
      <c r="D34" s="889"/>
      <c r="E34" s="889"/>
      <c r="F34" s="889"/>
      <c r="G34" s="604"/>
      <c r="H34" s="251" t="s">
        <v>1227</v>
      </c>
      <c r="I34" s="128" t="s">
        <v>1775</v>
      </c>
      <c r="J34" s="537" t="s">
        <v>59</v>
      </c>
      <c r="K34" s="537" t="s">
        <v>59</v>
      </c>
      <c r="L34" s="537" t="s">
        <v>59</v>
      </c>
      <c r="M34" s="537" t="s">
        <v>59</v>
      </c>
      <c r="N34" s="410"/>
      <c r="O34" s="64"/>
      <c r="P34" s="64"/>
      <c r="Q34" s="64"/>
      <c r="R34" s="64"/>
    </row>
    <row r="35" spans="1:18" s="409" customFormat="1" ht="26.45" customHeight="1">
      <c r="A35" s="894"/>
      <c r="B35" s="821" t="s">
        <v>1773</v>
      </c>
      <c r="C35" s="771">
        <v>205</v>
      </c>
      <c r="D35" s="893" t="s">
        <v>1685</v>
      </c>
      <c r="E35" s="893" t="s">
        <v>1685</v>
      </c>
      <c r="F35" s="893" t="s">
        <v>1685</v>
      </c>
      <c r="G35" s="605"/>
      <c r="H35" s="243" t="s">
        <v>1228</v>
      </c>
      <c r="I35" s="216" t="s">
        <v>1774</v>
      </c>
      <c r="J35" s="515" t="s">
        <v>59</v>
      </c>
      <c r="K35" s="515" t="s">
        <v>59</v>
      </c>
      <c r="L35" s="515" t="s">
        <v>59</v>
      </c>
      <c r="M35" s="515" t="s">
        <v>59</v>
      </c>
      <c r="N35" s="579"/>
      <c r="O35" s="64"/>
      <c r="P35" s="64"/>
      <c r="Q35" s="64"/>
      <c r="R35" s="64"/>
    </row>
    <row r="36" spans="1:18" s="409" customFormat="1" ht="27.95" customHeight="1">
      <c r="A36" s="894"/>
      <c r="B36" s="784"/>
      <c r="C36" s="785"/>
      <c r="D36" s="889"/>
      <c r="E36" s="889"/>
      <c r="F36" s="889"/>
      <c r="G36" s="604"/>
      <c r="H36" s="251" t="s">
        <v>1229</v>
      </c>
      <c r="I36" s="128" t="s">
        <v>1775</v>
      </c>
      <c r="J36" s="537" t="s">
        <v>59</v>
      </c>
      <c r="K36" s="537" t="s">
        <v>59</v>
      </c>
      <c r="L36" s="537" t="s">
        <v>59</v>
      </c>
      <c r="M36" s="537" t="s">
        <v>59</v>
      </c>
      <c r="N36" s="410"/>
      <c r="O36" s="64"/>
      <c r="P36" s="64"/>
      <c r="Q36" s="64"/>
      <c r="R36" s="64"/>
    </row>
    <row r="37" spans="1:18" s="41" customFormat="1" ht="26.45" customHeight="1">
      <c r="A37" s="894"/>
      <c r="B37" s="821" t="s">
        <v>1773</v>
      </c>
      <c r="C37" s="771">
        <v>206</v>
      </c>
      <c r="D37" s="893" t="s">
        <v>1685</v>
      </c>
      <c r="E37" s="893" t="s">
        <v>1685</v>
      </c>
      <c r="F37" s="893" t="s">
        <v>1685</v>
      </c>
      <c r="G37" s="605"/>
      <c r="H37" s="243" t="s">
        <v>1230</v>
      </c>
      <c r="I37" s="216" t="s">
        <v>1774</v>
      </c>
      <c r="J37" s="515" t="s">
        <v>59</v>
      </c>
      <c r="K37" s="515" t="s">
        <v>59</v>
      </c>
      <c r="L37" s="515" t="s">
        <v>59</v>
      </c>
      <c r="M37" s="515" t="s">
        <v>59</v>
      </c>
      <c r="N37" s="579"/>
      <c r="O37" s="64"/>
      <c r="P37" s="64"/>
      <c r="Q37" s="64"/>
      <c r="R37" s="64"/>
    </row>
    <row r="38" spans="1:18" s="41" customFormat="1" ht="27.95" customHeight="1">
      <c r="A38" s="895"/>
      <c r="B38" s="784"/>
      <c r="C38" s="785"/>
      <c r="D38" s="889"/>
      <c r="E38" s="889"/>
      <c r="F38" s="889"/>
      <c r="G38" s="604"/>
      <c r="H38" s="251" t="s">
        <v>1231</v>
      </c>
      <c r="I38" s="128" t="s">
        <v>1775</v>
      </c>
      <c r="J38" s="537" t="s">
        <v>59</v>
      </c>
      <c r="K38" s="537" t="s">
        <v>59</v>
      </c>
      <c r="L38" s="537" t="s">
        <v>59</v>
      </c>
      <c r="M38" s="537" t="s">
        <v>59</v>
      </c>
      <c r="N38" s="410"/>
      <c r="O38" s="64"/>
      <c r="P38" s="64"/>
      <c r="Q38" s="64"/>
      <c r="R38" s="64"/>
    </row>
    <row r="39" spans="1:18" s="41" customFormat="1" ht="15.95" customHeight="1">
      <c r="A39" s="62"/>
      <c r="B39" s="409"/>
      <c r="C39" s="42"/>
      <c r="D39" s="124"/>
      <c r="E39" s="124"/>
      <c r="F39" s="124"/>
      <c r="G39" s="124"/>
      <c r="H39" s="59"/>
      <c r="I39" s="58"/>
      <c r="J39" s="130"/>
      <c r="K39" s="130"/>
      <c r="L39" s="130"/>
      <c r="M39" s="130"/>
      <c r="N39" s="204"/>
      <c r="O39" s="64"/>
      <c r="P39" s="64"/>
      <c r="Q39" s="64"/>
      <c r="R39" s="64"/>
    </row>
    <row r="40" spans="1:18" s="41" customFormat="1" ht="15.95" customHeight="1">
      <c r="A40" s="775" t="s">
        <v>416</v>
      </c>
      <c r="B40" s="116" t="s">
        <v>1776</v>
      </c>
      <c r="C40" s="105"/>
      <c r="D40" s="123"/>
      <c r="E40" s="123"/>
      <c r="F40" s="123"/>
      <c r="G40" s="623"/>
      <c r="H40" s="263"/>
      <c r="I40" s="115"/>
      <c r="J40" s="188"/>
      <c r="K40" s="188"/>
      <c r="L40" s="188"/>
      <c r="M40" s="188"/>
      <c r="N40" s="250"/>
      <c r="O40" s="64"/>
      <c r="P40" s="64"/>
      <c r="Q40" s="64"/>
      <c r="R40" s="64"/>
    </row>
    <row r="41" spans="1:18" s="41" customFormat="1" ht="15.95" customHeight="1">
      <c r="A41" s="776"/>
      <c r="B41" s="898" t="s">
        <v>1777</v>
      </c>
      <c r="C41" s="771">
        <v>209</v>
      </c>
      <c r="D41" s="893" t="s">
        <v>1685</v>
      </c>
      <c r="E41" s="893" t="s">
        <v>1685</v>
      </c>
      <c r="F41" s="893" t="s">
        <v>1685</v>
      </c>
      <c r="G41" s="605"/>
      <c r="H41" s="243" t="s">
        <v>1236</v>
      </c>
      <c r="I41" s="216" t="s">
        <v>1778</v>
      </c>
      <c r="J41" s="515" t="s">
        <v>59</v>
      </c>
      <c r="K41" s="515" t="s">
        <v>59</v>
      </c>
      <c r="L41" s="515" t="s">
        <v>59</v>
      </c>
      <c r="M41" s="515" t="s">
        <v>59</v>
      </c>
      <c r="N41" s="292"/>
      <c r="O41" s="64"/>
      <c r="P41" s="64"/>
      <c r="Q41" s="64"/>
      <c r="R41" s="64"/>
    </row>
    <row r="42" spans="1:18" s="41" customFormat="1" ht="15.95" customHeight="1">
      <c r="A42" s="778"/>
      <c r="B42" s="899"/>
      <c r="C42" s="785"/>
      <c r="D42" s="889"/>
      <c r="E42" s="889"/>
      <c r="F42" s="889"/>
      <c r="G42" s="604"/>
      <c r="H42" s="251" t="s">
        <v>1237</v>
      </c>
      <c r="I42" s="128" t="s">
        <v>1779</v>
      </c>
      <c r="J42" s="269"/>
      <c r="K42" s="269"/>
      <c r="L42" s="269"/>
      <c r="M42" s="269"/>
      <c r="N42" s="233"/>
      <c r="O42" s="64"/>
      <c r="P42" s="64"/>
      <c r="Q42" s="64"/>
      <c r="R42" s="64"/>
    </row>
    <row r="43" spans="1:18" s="41" customFormat="1" ht="15.95" customHeight="1">
      <c r="A43" s="62"/>
      <c r="B43" s="409"/>
      <c r="C43" s="409"/>
      <c r="D43" s="119"/>
      <c r="E43" s="119"/>
      <c r="F43" s="119"/>
      <c r="G43" s="119"/>
      <c r="H43" s="59"/>
      <c r="I43" s="58"/>
      <c r="J43" s="211"/>
      <c r="K43" s="57"/>
      <c r="L43" s="57"/>
      <c r="M43" s="57"/>
      <c r="N43" s="131"/>
      <c r="O43" s="64"/>
      <c r="P43" s="64"/>
      <c r="Q43" s="64"/>
      <c r="R43" s="64"/>
    </row>
    <row r="44" spans="1:18" s="41" customFormat="1" ht="45">
      <c r="A44" s="775" t="s">
        <v>1780</v>
      </c>
      <c r="B44" s="203" t="s">
        <v>1781</v>
      </c>
      <c r="C44" s="203"/>
      <c r="D44" s="123"/>
      <c r="E44" s="123"/>
      <c r="F44" s="123"/>
      <c r="G44" s="623"/>
      <c r="H44" s="263"/>
      <c r="I44" s="115"/>
      <c r="J44" s="188"/>
      <c r="K44" s="188"/>
      <c r="L44" s="188"/>
      <c r="M44" s="626"/>
      <c r="N44" s="250"/>
      <c r="O44" s="64"/>
      <c r="P44" s="64"/>
      <c r="Q44" s="64"/>
      <c r="R44" s="64"/>
    </row>
    <row r="45" spans="1:18" s="41" customFormat="1" ht="15.95" customHeight="1">
      <c r="A45" s="776"/>
      <c r="B45" s="821" t="s">
        <v>424</v>
      </c>
      <c r="C45" s="771">
        <v>210</v>
      </c>
      <c r="D45" s="884">
        <f>J45/J46</f>
        <v>3.4340854264225909E-2</v>
      </c>
      <c r="E45" s="884">
        <f>K45/K46</f>
        <v>2.4270826047422537E-2</v>
      </c>
      <c r="F45" s="884">
        <f t="shared" ref="F45:G45" si="1">L45/L46</f>
        <v>2.2501747030048917E-2</v>
      </c>
      <c r="G45" s="884">
        <f t="shared" si="1"/>
        <v>1.644697779361121E-2</v>
      </c>
      <c r="H45" s="243" t="s">
        <v>1238</v>
      </c>
      <c r="I45" s="177" t="s">
        <v>1782</v>
      </c>
      <c r="J45" s="183">
        <v>484</v>
      </c>
      <c r="K45" s="183">
        <v>347</v>
      </c>
      <c r="L45" s="183">
        <v>322</v>
      </c>
      <c r="M45" s="183">
        <v>277</v>
      </c>
      <c r="N45" s="819"/>
      <c r="O45" s="64"/>
      <c r="P45" s="64"/>
      <c r="Q45" s="877" t="s">
        <v>761</v>
      </c>
      <c r="R45" s="64"/>
    </row>
    <row r="46" spans="1:18" s="41" customFormat="1" ht="15.95" customHeight="1">
      <c r="A46" s="776"/>
      <c r="B46" s="821"/>
      <c r="C46" s="771"/>
      <c r="D46" s="885"/>
      <c r="E46" s="885"/>
      <c r="F46" s="885"/>
      <c r="G46" s="885"/>
      <c r="H46" s="243" t="s">
        <v>1239</v>
      </c>
      <c r="I46" s="411" t="s">
        <v>1783</v>
      </c>
      <c r="J46" s="161">
        <v>14094</v>
      </c>
      <c r="K46" s="161">
        <v>14297</v>
      </c>
      <c r="L46" s="161">
        <v>14310</v>
      </c>
      <c r="M46" s="161">
        <v>16842</v>
      </c>
      <c r="N46" s="819"/>
      <c r="O46" s="64"/>
      <c r="P46" s="64"/>
      <c r="Q46" s="877"/>
      <c r="R46" s="64"/>
    </row>
    <row r="47" spans="1:18" s="41" customFormat="1" ht="24.6" customHeight="1">
      <c r="A47" s="776"/>
      <c r="B47" s="227"/>
      <c r="C47" s="227"/>
      <c r="D47" s="125"/>
      <c r="E47" s="125"/>
      <c r="F47" s="125"/>
      <c r="G47" s="125"/>
      <c r="H47" s="147"/>
      <c r="I47" s="117"/>
      <c r="J47" s="189"/>
      <c r="K47" s="189"/>
      <c r="L47" s="189"/>
      <c r="M47" s="189"/>
      <c r="N47" s="579"/>
      <c r="O47" s="64"/>
      <c r="P47" s="64"/>
      <c r="Q47" s="877"/>
      <c r="R47" s="64"/>
    </row>
    <row r="48" spans="1:18" s="409" customFormat="1" ht="15.95" customHeight="1">
      <c r="A48" s="62"/>
      <c r="D48" s="119"/>
      <c r="E48" s="119"/>
      <c r="F48" s="119"/>
      <c r="G48" s="119"/>
      <c r="H48" s="59"/>
      <c r="I48" s="58"/>
      <c r="J48" s="211"/>
      <c r="K48" s="57"/>
      <c r="L48" s="57"/>
      <c r="M48" s="57"/>
      <c r="N48" s="131"/>
      <c r="O48" s="64"/>
      <c r="P48" s="64"/>
      <c r="Q48" s="877"/>
      <c r="R48" s="64"/>
    </row>
    <row r="49" spans="1:26" s="409" customFormat="1" ht="15.95" customHeight="1">
      <c r="A49" s="900" t="s">
        <v>1784</v>
      </c>
      <c r="B49" s="886" t="s">
        <v>424</v>
      </c>
      <c r="C49" s="887">
        <v>211</v>
      </c>
      <c r="D49" s="888" t="s">
        <v>1685</v>
      </c>
      <c r="E49" s="890"/>
      <c r="F49" s="891">
        <f t="shared" ref="F49" si="2">L49/L50</f>
        <v>2.2501747030048917E-2</v>
      </c>
      <c r="G49" s="627"/>
      <c r="H49" s="488" t="s">
        <v>1240</v>
      </c>
      <c r="I49" s="489" t="s">
        <v>1785</v>
      </c>
      <c r="J49" s="516" t="s">
        <v>59</v>
      </c>
      <c r="K49" s="490">
        <v>7969202</v>
      </c>
      <c r="L49" s="490">
        <v>7395052</v>
      </c>
      <c r="M49" s="630">
        <v>6361582</v>
      </c>
      <c r="N49" s="862"/>
      <c r="O49" s="64"/>
      <c r="P49" s="64"/>
      <c r="Q49" s="64"/>
      <c r="R49" s="64"/>
    </row>
    <row r="50" spans="1:26" s="409" customFormat="1" ht="15.95" customHeight="1">
      <c r="A50" s="901"/>
      <c r="B50" s="878"/>
      <c r="C50" s="785"/>
      <c r="D50" s="889"/>
      <c r="E50" s="880"/>
      <c r="F50" s="892"/>
      <c r="G50" s="606"/>
      <c r="H50" s="251" t="s">
        <v>1241</v>
      </c>
      <c r="I50" s="284" t="s">
        <v>1786</v>
      </c>
      <c r="J50" s="537" t="s">
        <v>59</v>
      </c>
      <c r="K50" s="129">
        <v>328344902</v>
      </c>
      <c r="L50" s="129">
        <v>328643460</v>
      </c>
      <c r="M50" s="129">
        <v>386793372</v>
      </c>
      <c r="N50" s="831"/>
      <c r="O50" s="64"/>
      <c r="P50" s="64"/>
      <c r="Q50" s="64"/>
      <c r="R50" s="64"/>
    </row>
    <row r="51" spans="1:26" s="409" customFormat="1" ht="15.95" customHeight="1">
      <c r="B51" s="227"/>
      <c r="C51" s="227"/>
      <c r="D51" s="125"/>
      <c r="E51" s="125"/>
      <c r="F51" s="125"/>
      <c r="G51" s="125"/>
      <c r="H51" s="147"/>
      <c r="I51" s="117"/>
      <c r="J51" s="189"/>
      <c r="K51" s="189"/>
      <c r="L51" s="189"/>
      <c r="M51" s="189"/>
      <c r="N51" s="491"/>
      <c r="O51" s="64"/>
      <c r="P51" s="64"/>
      <c r="Q51" s="64"/>
      <c r="R51" s="64"/>
    </row>
    <row r="52" spans="1:26" s="409" customFormat="1" ht="15.95" customHeight="1">
      <c r="A52" s="900" t="s">
        <v>1787</v>
      </c>
      <c r="B52" s="902" t="s">
        <v>1788</v>
      </c>
      <c r="C52" s="887">
        <v>212</v>
      </c>
      <c r="D52" s="888" t="s">
        <v>1685</v>
      </c>
      <c r="E52" s="888" t="s">
        <v>1685</v>
      </c>
      <c r="F52" s="888" t="s">
        <v>1685</v>
      </c>
      <c r="G52" s="628"/>
      <c r="H52" s="488" t="s">
        <v>1242</v>
      </c>
      <c r="I52" s="489" t="s">
        <v>1789</v>
      </c>
      <c r="J52" s="516" t="s">
        <v>59</v>
      </c>
      <c r="K52" s="516" t="s">
        <v>59</v>
      </c>
      <c r="L52" s="516" t="s">
        <v>59</v>
      </c>
      <c r="M52" s="516" t="s">
        <v>59</v>
      </c>
      <c r="N52" s="862"/>
      <c r="O52" s="64"/>
      <c r="P52" s="64"/>
      <c r="Q52" s="64"/>
      <c r="R52" s="64"/>
    </row>
    <row r="53" spans="1:26" s="409" customFormat="1" ht="15.95" customHeight="1">
      <c r="A53" s="901"/>
      <c r="B53" s="878"/>
      <c r="C53" s="785"/>
      <c r="D53" s="889"/>
      <c r="E53" s="889"/>
      <c r="F53" s="889"/>
      <c r="G53" s="604"/>
      <c r="H53" s="251" t="s">
        <v>1243</v>
      </c>
      <c r="I53" s="284" t="s">
        <v>1790</v>
      </c>
      <c r="J53" s="129"/>
      <c r="K53" s="129"/>
      <c r="L53" s="129"/>
      <c r="M53" s="129"/>
      <c r="N53" s="831"/>
      <c r="O53" s="64"/>
      <c r="P53" s="64"/>
      <c r="Q53" s="64"/>
      <c r="R53" s="64"/>
    </row>
    <row r="54" spans="1:26" s="41" customFormat="1" ht="15.95" customHeight="1">
      <c r="A54" s="62"/>
      <c r="B54" s="409"/>
      <c r="C54" s="409"/>
      <c r="D54" s="119"/>
      <c r="E54" s="119"/>
      <c r="F54" s="119"/>
      <c r="G54" s="119"/>
      <c r="H54" s="59"/>
      <c r="I54" s="58"/>
      <c r="J54" s="130"/>
      <c r="K54" s="130"/>
      <c r="L54" s="130"/>
      <c r="M54" s="130"/>
      <c r="N54" s="204"/>
      <c r="O54" s="64"/>
      <c r="P54" s="64"/>
      <c r="Q54" s="64"/>
      <c r="R54" s="64"/>
      <c r="S54" s="409"/>
      <c r="T54" s="409"/>
      <c r="U54" s="409"/>
      <c r="V54" s="409"/>
      <c r="W54" s="409"/>
      <c r="X54" s="409"/>
      <c r="Y54" s="409"/>
      <c r="Z54" s="409"/>
    </row>
    <row r="55" spans="1:26" s="409" customFormat="1" ht="30" customHeight="1">
      <c r="A55" s="775" t="s">
        <v>1754</v>
      </c>
      <c r="B55" s="171" t="s">
        <v>1572</v>
      </c>
      <c r="C55" s="171"/>
      <c r="D55" s="171"/>
      <c r="E55" s="171"/>
      <c r="F55" s="383"/>
      <c r="G55" s="612"/>
      <c r="H55" s="115"/>
      <c r="I55" s="115"/>
      <c r="J55" s="123"/>
      <c r="K55" s="380"/>
      <c r="L55" s="380"/>
      <c r="M55" s="614"/>
      <c r="N55" s="230"/>
      <c r="O55" s="43"/>
      <c r="P55" s="457"/>
      <c r="Q55" s="44"/>
      <c r="R55" s="44"/>
      <c r="S55" s="44"/>
      <c r="T55" s="44"/>
      <c r="U55" s="44"/>
      <c r="V55" s="44"/>
      <c r="W55" s="44"/>
      <c r="X55" s="44"/>
      <c r="Y55" s="44"/>
      <c r="Z55" s="44"/>
    </row>
    <row r="56" spans="1:26" s="409" customFormat="1" ht="18.75" customHeight="1">
      <c r="A56" s="776"/>
      <c r="B56" s="769" t="s">
        <v>1574</v>
      </c>
      <c r="C56" s="771">
        <v>213</v>
      </c>
      <c r="D56" s="768">
        <f>J56/J57</f>
        <v>252.79448034943113</v>
      </c>
      <c r="E56" s="768">
        <f>K56/K57</f>
        <v>218.18298505594356</v>
      </c>
      <c r="F56" s="768">
        <f>L56/L57</f>
        <v>219.63457345377984</v>
      </c>
      <c r="G56" s="768">
        <f>M56/M57</f>
        <v>259.84504371055107</v>
      </c>
      <c r="H56" s="243" t="s">
        <v>1244</v>
      </c>
      <c r="I56" s="236" t="s">
        <v>1575</v>
      </c>
      <c r="J56" s="213">
        <v>10553411.987121101</v>
      </c>
      <c r="K56" s="213">
        <v>2898764.2021833868</v>
      </c>
      <c r="L56" s="213">
        <v>7514137.2012361949</v>
      </c>
      <c r="M56" s="213">
        <v>5216577.0949020712</v>
      </c>
      <c r="N56" s="772"/>
      <c r="O56" s="428"/>
      <c r="P56" s="457"/>
      <c r="Q56" s="44"/>
      <c r="R56" s="44"/>
      <c r="S56" s="44"/>
      <c r="T56" s="44"/>
      <c r="U56" s="44"/>
      <c r="V56" s="44"/>
      <c r="W56" s="44"/>
      <c r="X56" s="44"/>
      <c r="Y56" s="44"/>
      <c r="Z56" s="44"/>
    </row>
    <row r="57" spans="1:26" s="409" customFormat="1" ht="18.75" customHeight="1">
      <c r="A57" s="776"/>
      <c r="B57" s="770"/>
      <c r="C57" s="771"/>
      <c r="D57" s="768"/>
      <c r="E57" s="768"/>
      <c r="F57" s="768"/>
      <c r="G57" s="768"/>
      <c r="H57" s="243" t="s">
        <v>1245</v>
      </c>
      <c r="I57" s="297" t="s">
        <v>1576</v>
      </c>
      <c r="J57" s="207">
        <v>41747.003227813359</v>
      </c>
      <c r="K57" s="207">
        <v>13285.9315378792</v>
      </c>
      <c r="L57" s="207">
        <v>34211.996240279899</v>
      </c>
      <c r="M57" s="207">
        <v>20075.722901657373</v>
      </c>
      <c r="N57" s="772"/>
      <c r="O57" s="428"/>
      <c r="P57" s="457"/>
      <c r="Q57" s="44"/>
      <c r="R57" s="44"/>
      <c r="S57" s="44"/>
      <c r="T57" s="44"/>
      <c r="U57" s="44"/>
      <c r="V57" s="44"/>
      <c r="W57" s="44"/>
      <c r="X57" s="44"/>
      <c r="Y57" s="44"/>
      <c r="Z57" s="44"/>
    </row>
    <row r="58" spans="1:26" s="409" customFormat="1" ht="18.75" customHeight="1">
      <c r="A58" s="776"/>
      <c r="B58" s="58"/>
      <c r="C58" s="584"/>
      <c r="D58" s="208"/>
      <c r="E58" s="208"/>
      <c r="F58" s="382"/>
      <c r="G58" s="382"/>
      <c r="H58" s="264"/>
      <c r="I58" s="58"/>
      <c r="J58" s="126"/>
      <c r="K58" s="381"/>
      <c r="L58" s="379"/>
      <c r="M58" s="379"/>
      <c r="N58" s="579"/>
      <c r="O58" s="428"/>
      <c r="P58" s="457"/>
      <c r="Q58" s="44"/>
      <c r="R58" s="44"/>
      <c r="S58" s="44"/>
      <c r="T58" s="44"/>
      <c r="U58" s="44"/>
      <c r="V58" s="44"/>
      <c r="W58" s="44"/>
      <c r="X58" s="44"/>
      <c r="Y58" s="44"/>
      <c r="Z58" s="44"/>
    </row>
    <row r="59" spans="1:26" s="409" customFormat="1" ht="18.75" customHeight="1">
      <c r="A59" s="776"/>
      <c r="B59" s="769" t="s">
        <v>1577</v>
      </c>
      <c r="C59" s="771">
        <v>214</v>
      </c>
      <c r="D59" s="768">
        <f>J59/J60</f>
        <v>6.7807003324595175E-2</v>
      </c>
      <c r="E59" s="768">
        <f>K59/K60</f>
        <v>4.1213434891709221E-2</v>
      </c>
      <c r="F59" s="768">
        <f>L59/L60</f>
        <v>3.6981760817995001E-2</v>
      </c>
      <c r="G59" s="768">
        <f>M59/M60</f>
        <v>6.1047977558683082E-2</v>
      </c>
      <c r="H59" s="243" t="s">
        <v>1246</v>
      </c>
      <c r="I59" s="236" t="s">
        <v>1575</v>
      </c>
      <c r="J59" s="213">
        <v>10553411.987121101</v>
      </c>
      <c r="K59" s="213">
        <v>2898764.2021833868</v>
      </c>
      <c r="L59" s="655">
        <f>L56</f>
        <v>7514137.2012361949</v>
      </c>
      <c r="M59" s="655">
        <v>5216577.0949020712</v>
      </c>
      <c r="N59" s="772"/>
      <c r="O59" s="428"/>
      <c r="P59" s="457"/>
      <c r="Q59" s="44"/>
      <c r="R59" s="44"/>
      <c r="S59" s="44"/>
      <c r="T59" s="44"/>
      <c r="U59" s="44"/>
      <c r="V59" s="44"/>
      <c r="W59" s="44"/>
      <c r="X59" s="44"/>
      <c r="Y59" s="44"/>
      <c r="Z59" s="44"/>
    </row>
    <row r="60" spans="1:26" s="409" customFormat="1" ht="15" customHeight="1">
      <c r="A60" s="776"/>
      <c r="B60" s="770"/>
      <c r="C60" s="771"/>
      <c r="D60" s="768"/>
      <c r="E60" s="768"/>
      <c r="F60" s="768"/>
      <c r="G60" s="768"/>
      <c r="H60" s="243" t="s">
        <v>1247</v>
      </c>
      <c r="I60" s="297" t="s">
        <v>1578</v>
      </c>
      <c r="J60" s="207">
        <v>155638967.50607666</v>
      </c>
      <c r="K60" s="207">
        <v>70335418.773030296</v>
      </c>
      <c r="L60" s="656">
        <v>203184949.41917101</v>
      </c>
      <c r="M60" s="656">
        <v>85450449.032280803</v>
      </c>
      <c r="N60" s="772"/>
      <c r="O60" s="428"/>
      <c r="P60" s="457"/>
      <c r="Q60" s="44"/>
      <c r="R60" s="44"/>
      <c r="S60" s="44"/>
      <c r="T60" s="44"/>
      <c r="U60" s="44"/>
      <c r="V60" s="44"/>
      <c r="W60" s="44"/>
      <c r="X60" s="44"/>
      <c r="Y60" s="44"/>
      <c r="Z60" s="44"/>
    </row>
    <row r="61" spans="1:26" s="44" customFormat="1" ht="15" customHeight="1">
      <c r="A61" s="860"/>
      <c r="B61" s="422"/>
      <c r="C61" s="584"/>
      <c r="D61" s="423"/>
      <c r="E61" s="423"/>
      <c r="F61" s="423"/>
      <c r="G61" s="423"/>
      <c r="H61" s="424"/>
      <c r="I61" s="425"/>
      <c r="J61" s="426"/>
      <c r="K61" s="426"/>
      <c r="L61" s="426"/>
      <c r="M61" s="426"/>
      <c r="N61" s="570"/>
      <c r="O61" s="428"/>
      <c r="P61" s="457"/>
    </row>
    <row r="62" spans="1:26" s="409" customFormat="1" ht="15" customHeight="1">
      <c r="A62" s="860"/>
      <c r="B62" s="769" t="s">
        <v>1579</v>
      </c>
      <c r="C62" s="771">
        <v>215</v>
      </c>
      <c r="D62" s="768">
        <f>J62/J63</f>
        <v>0.47732983132924717</v>
      </c>
      <c r="E62" s="768">
        <f>K62/K63</f>
        <v>0.27974754402891922</v>
      </c>
      <c r="F62" s="768">
        <f>L62/L63</f>
        <v>0.41831196269124932</v>
      </c>
      <c r="G62" s="768">
        <f>M62/M63</f>
        <v>0.78441307302490493</v>
      </c>
      <c r="H62" s="243" t="s">
        <v>1248</v>
      </c>
      <c r="I62" s="236" t="s">
        <v>1575</v>
      </c>
      <c r="J62" s="213">
        <v>2864378.7973788986</v>
      </c>
      <c r="K62" s="213">
        <v>1315157.8978166131</v>
      </c>
      <c r="L62" s="213">
        <v>379898.89979324501</v>
      </c>
      <c r="M62" s="213">
        <v>165300.02098675133</v>
      </c>
      <c r="N62" s="571"/>
      <c r="O62" s="428"/>
      <c r="P62" s="457"/>
      <c r="Q62" s="44"/>
      <c r="R62" s="44"/>
      <c r="S62" s="44"/>
      <c r="T62" s="44"/>
      <c r="U62" s="44"/>
      <c r="V62" s="44"/>
      <c r="W62" s="44"/>
      <c r="X62" s="44"/>
      <c r="Y62" s="44"/>
      <c r="Z62" s="44"/>
    </row>
    <row r="63" spans="1:26" s="409" customFormat="1" ht="15" customHeight="1">
      <c r="A63" s="861"/>
      <c r="B63" s="784"/>
      <c r="C63" s="785"/>
      <c r="D63" s="773"/>
      <c r="E63" s="773"/>
      <c r="F63" s="773"/>
      <c r="G63" s="773"/>
      <c r="H63" s="251" t="s">
        <v>1249</v>
      </c>
      <c r="I63" s="298" t="s">
        <v>1580</v>
      </c>
      <c r="J63" s="291">
        <v>6000837.5956774</v>
      </c>
      <c r="K63" s="291">
        <v>4701231.2561380602</v>
      </c>
      <c r="L63" s="129">
        <v>908171.25417386997</v>
      </c>
      <c r="M63" s="129">
        <v>210730.83388234544</v>
      </c>
      <c r="N63" s="572"/>
      <c r="O63" s="428"/>
      <c r="P63" s="457"/>
      <c r="Q63" s="44"/>
      <c r="R63" s="44"/>
      <c r="S63" s="44"/>
      <c r="T63" s="44"/>
      <c r="U63" s="44"/>
      <c r="V63" s="44"/>
      <c r="W63" s="44"/>
      <c r="X63" s="44"/>
      <c r="Y63" s="44"/>
      <c r="Z63" s="44"/>
    </row>
    <row r="64" spans="1:26" s="409" customFormat="1" ht="15.75">
      <c r="A64" s="49"/>
      <c r="B64" s="42"/>
      <c r="C64" s="45"/>
      <c r="N64" s="46"/>
      <c r="O64" s="43"/>
      <c r="P64" s="457"/>
      <c r="Q64" s="44"/>
      <c r="R64" s="44"/>
      <c r="S64" s="44"/>
      <c r="T64" s="44"/>
      <c r="U64" s="44"/>
      <c r="V64" s="44"/>
      <c r="W64" s="44"/>
      <c r="X64" s="44"/>
      <c r="Y64" s="44"/>
      <c r="Z64" s="44"/>
    </row>
    <row r="65" spans="1:26" s="409" customFormat="1" ht="30" customHeight="1">
      <c r="A65" s="775" t="s">
        <v>1581</v>
      </c>
      <c r="B65" s="171" t="s">
        <v>1582</v>
      </c>
      <c r="C65" s="171"/>
      <c r="D65" s="171"/>
      <c r="E65" s="171"/>
      <c r="F65" s="383"/>
      <c r="G65" s="612"/>
      <c r="H65" s="115"/>
      <c r="I65" s="115"/>
      <c r="J65" s="123"/>
      <c r="K65" s="380"/>
      <c r="L65" s="380"/>
      <c r="M65" s="614"/>
      <c r="N65" s="230"/>
      <c r="O65" s="43"/>
      <c r="P65" s="458"/>
      <c r="Q65" s="44"/>
      <c r="R65" s="44"/>
      <c r="S65" s="44"/>
      <c r="T65" s="44"/>
      <c r="U65" s="44"/>
      <c r="V65" s="44"/>
      <c r="W65" s="44"/>
      <c r="X65" s="44"/>
      <c r="Y65" s="44"/>
      <c r="Z65" s="44"/>
    </row>
    <row r="66" spans="1:26" s="409" customFormat="1" ht="18.75" customHeight="1">
      <c r="A66" s="776"/>
      <c r="B66" s="769" t="s">
        <v>97</v>
      </c>
      <c r="C66" s="771">
        <v>216</v>
      </c>
      <c r="D66" s="768">
        <f>J66/J67</f>
        <v>511.94720125703424</v>
      </c>
      <c r="E66" s="768">
        <f>K66/K67</f>
        <v>611.31127848128483</v>
      </c>
      <c r="F66" s="768">
        <f>L66/L67</f>
        <v>587.01052905849212</v>
      </c>
      <c r="G66" s="768">
        <f>M66/M67</f>
        <v>393.1078073186211</v>
      </c>
      <c r="H66" s="243" t="s">
        <v>1250</v>
      </c>
      <c r="I66" s="236" t="s">
        <v>1583</v>
      </c>
      <c r="J66" s="213">
        <v>21372261.463347424</v>
      </c>
      <c r="K66" s="213">
        <v>8121839.7942357566</v>
      </c>
      <c r="L66" s="655">
        <v>20082802.013153847</v>
      </c>
      <c r="M66" s="655">
        <v>7891923.4102067556</v>
      </c>
      <c r="N66" s="772"/>
      <c r="O66" s="428"/>
      <c r="P66" s="458"/>
      <c r="Q66" s="44"/>
      <c r="R66" s="44"/>
      <c r="S66" s="44"/>
      <c r="T66" s="44"/>
      <c r="U66" s="44"/>
      <c r="V66" s="44"/>
      <c r="W66" s="44"/>
      <c r="X66" s="44"/>
      <c r="Y66" s="44"/>
      <c r="Z66" s="44"/>
    </row>
    <row r="67" spans="1:26" s="409" customFormat="1" ht="18.75" customHeight="1">
      <c r="A67" s="776"/>
      <c r="B67" s="770"/>
      <c r="C67" s="771"/>
      <c r="D67" s="768"/>
      <c r="E67" s="768"/>
      <c r="F67" s="768"/>
      <c r="G67" s="768"/>
      <c r="H67" s="243" t="s">
        <v>1251</v>
      </c>
      <c r="I67" s="297" t="s">
        <v>1791</v>
      </c>
      <c r="J67" s="207">
        <v>41747.003227813359</v>
      </c>
      <c r="K67" s="207">
        <v>13285.9315378792</v>
      </c>
      <c r="L67" s="656">
        <f>L57</f>
        <v>34211.996240279899</v>
      </c>
      <c r="M67" s="656">
        <v>20075.722901657373</v>
      </c>
      <c r="N67" s="772"/>
      <c r="O67" s="428"/>
      <c r="P67" s="458"/>
      <c r="Q67" s="44"/>
      <c r="R67" s="44"/>
      <c r="S67" s="44"/>
      <c r="T67" s="44"/>
      <c r="U67" s="44"/>
      <c r="V67" s="44"/>
      <c r="W67" s="44"/>
      <c r="X67" s="44"/>
      <c r="Y67" s="44"/>
      <c r="Z67" s="44"/>
    </row>
    <row r="68" spans="1:26" s="44" customFormat="1" ht="15" customHeight="1">
      <c r="A68" s="776"/>
      <c r="B68" s="422"/>
      <c r="C68" s="584"/>
      <c r="D68" s="208"/>
      <c r="E68" s="423"/>
      <c r="F68" s="423"/>
      <c r="G68" s="423"/>
      <c r="H68" s="424"/>
      <c r="I68" s="425"/>
      <c r="J68" s="426"/>
      <c r="K68" s="426"/>
      <c r="L68" s="463"/>
      <c r="M68" s="463"/>
      <c r="N68" s="706"/>
      <c r="O68" s="428"/>
      <c r="P68" s="457"/>
    </row>
    <row r="69" spans="1:26" s="409" customFormat="1" ht="18.75" customHeight="1">
      <c r="A69" s="776"/>
      <c r="B69" s="769" t="s">
        <v>98</v>
      </c>
      <c r="C69" s="771">
        <v>217</v>
      </c>
      <c r="D69" s="768">
        <f>J69/J70</f>
        <v>0.1373194760014903</v>
      </c>
      <c r="E69" s="768">
        <f>K69/K70</f>
        <v>0.11547297131257045</v>
      </c>
      <c r="F69" s="768">
        <f>L69/L70</f>
        <v>9.8840007936429303E-2</v>
      </c>
      <c r="G69" s="768">
        <f>M69/M70</f>
        <v>9.2356722516758291E-2</v>
      </c>
      <c r="H69" s="243" t="s">
        <v>1252</v>
      </c>
      <c r="I69" s="236" t="s">
        <v>1583</v>
      </c>
      <c r="J69" s="213">
        <v>21372261.463347424</v>
      </c>
      <c r="K69" s="213">
        <v>8121839.7942357566</v>
      </c>
      <c r="L69" s="655">
        <f>L66</f>
        <v>20082802.013153847</v>
      </c>
      <c r="M69" s="655">
        <v>7891923.4102067556</v>
      </c>
      <c r="N69" s="571"/>
      <c r="O69" s="428"/>
      <c r="P69" s="457"/>
      <c r="Q69" s="44"/>
      <c r="R69" s="44"/>
      <c r="S69" s="44"/>
      <c r="T69" s="44"/>
      <c r="U69" s="44"/>
      <c r="V69" s="44"/>
      <c r="W69" s="44"/>
      <c r="X69" s="44"/>
      <c r="Y69" s="44"/>
      <c r="Z69" s="44"/>
    </row>
    <row r="70" spans="1:26" s="409" customFormat="1" ht="18.75" customHeight="1">
      <c r="A70" s="776"/>
      <c r="B70" s="770"/>
      <c r="C70" s="771"/>
      <c r="D70" s="768"/>
      <c r="E70" s="768"/>
      <c r="F70" s="768"/>
      <c r="G70" s="768"/>
      <c r="H70" s="243" t="s">
        <v>1253</v>
      </c>
      <c r="I70" s="297" t="s">
        <v>1584</v>
      </c>
      <c r="J70" s="207">
        <v>155638967.50607666</v>
      </c>
      <c r="K70" s="207">
        <v>70335418.773030296</v>
      </c>
      <c r="L70" s="656">
        <f>L60</f>
        <v>203184949.41917101</v>
      </c>
      <c r="M70" s="656">
        <v>85450449.032280803</v>
      </c>
      <c r="N70" s="571"/>
      <c r="O70" s="428"/>
      <c r="P70" s="457"/>
      <c r="Q70" s="44"/>
      <c r="R70" s="44"/>
      <c r="S70" s="44"/>
      <c r="T70" s="44"/>
      <c r="U70" s="44"/>
      <c r="V70" s="44"/>
      <c r="W70" s="44"/>
      <c r="X70" s="44"/>
      <c r="Y70" s="44"/>
      <c r="Z70" s="44"/>
    </row>
    <row r="71" spans="1:26" s="409" customFormat="1" ht="18.75" customHeight="1">
      <c r="A71" s="776"/>
      <c r="B71" s="58"/>
      <c r="C71" s="584"/>
      <c r="D71" s="423"/>
      <c r="E71" s="208"/>
      <c r="F71" s="382"/>
      <c r="G71" s="382"/>
      <c r="H71" s="264"/>
      <c r="I71" s="58"/>
      <c r="J71" s="126"/>
      <c r="K71" s="381"/>
      <c r="L71" s="426"/>
      <c r="M71" s="426"/>
      <c r="N71" s="579"/>
      <c r="O71" s="428"/>
      <c r="P71" s="457"/>
      <c r="Q71" s="44"/>
      <c r="R71" s="44"/>
      <c r="S71" s="44"/>
      <c r="T71" s="44"/>
      <c r="U71" s="44"/>
      <c r="V71" s="44"/>
      <c r="W71" s="44"/>
      <c r="X71" s="44"/>
      <c r="Y71" s="44"/>
      <c r="Z71" s="44"/>
    </row>
    <row r="72" spans="1:26" s="409" customFormat="1" ht="18.75" customHeight="1">
      <c r="A72" s="776"/>
      <c r="B72" s="769" t="s">
        <v>99</v>
      </c>
      <c r="C72" s="771">
        <v>218</v>
      </c>
      <c r="D72" s="768">
        <f>J72/J73</f>
        <v>0.96666537531878627</v>
      </c>
      <c r="E72" s="768">
        <f>K72/K73</f>
        <v>0.78380460670876462</v>
      </c>
      <c r="F72" s="768">
        <f>L72/L73</f>
        <v>1.0248836267359509</v>
      </c>
      <c r="G72" s="768">
        <f>M72/M73</f>
        <v>1.18670303949446</v>
      </c>
      <c r="H72" s="243" t="s">
        <v>1254</v>
      </c>
      <c r="I72" s="236" t="s">
        <v>1583</v>
      </c>
      <c r="J72" s="213">
        <v>5800801.9266525768</v>
      </c>
      <c r="K72" s="213">
        <v>3684846.7157642436</v>
      </c>
      <c r="L72" s="655">
        <v>930769.84867505298</v>
      </c>
      <c r="M72" s="655">
        <v>250074.92108338146</v>
      </c>
      <c r="N72" s="772"/>
      <c r="O72" s="428"/>
      <c r="P72" s="457"/>
      <c r="Q72" s="44"/>
      <c r="R72" s="44"/>
      <c r="S72" s="44"/>
      <c r="T72" s="44"/>
      <c r="U72" s="44"/>
      <c r="V72" s="44"/>
      <c r="W72" s="44"/>
      <c r="X72" s="44"/>
      <c r="Y72" s="44"/>
      <c r="Z72" s="44"/>
    </row>
    <row r="73" spans="1:26" s="409" customFormat="1" ht="15" customHeight="1">
      <c r="A73" s="778"/>
      <c r="B73" s="784"/>
      <c r="C73" s="785"/>
      <c r="D73" s="773"/>
      <c r="E73" s="773"/>
      <c r="F73" s="773"/>
      <c r="G73" s="773"/>
      <c r="H73" s="251" t="s">
        <v>1255</v>
      </c>
      <c r="I73" s="298" t="s">
        <v>1584</v>
      </c>
      <c r="J73" s="291">
        <v>6000837.5956774</v>
      </c>
      <c r="K73" s="291">
        <v>4701231.2561380602</v>
      </c>
      <c r="L73" s="659">
        <f>L63</f>
        <v>908171.25417386997</v>
      </c>
      <c r="M73" s="659">
        <v>210730.83388234544</v>
      </c>
      <c r="N73" s="774"/>
      <c r="O73" s="428"/>
      <c r="P73" s="457"/>
      <c r="Q73" s="44"/>
      <c r="R73" s="44"/>
      <c r="S73" s="44"/>
      <c r="T73" s="44"/>
      <c r="U73" s="44"/>
      <c r="V73" s="44"/>
      <c r="W73" s="44"/>
      <c r="X73" s="44"/>
      <c r="Y73" s="44"/>
      <c r="Z73" s="44"/>
    </row>
    <row r="74" spans="1:26" s="409" customFormat="1">
      <c r="A74" s="62"/>
      <c r="D74" s="119"/>
      <c r="E74" s="119"/>
      <c r="F74" s="119"/>
      <c r="G74" s="119"/>
      <c r="H74" s="59"/>
      <c r="I74" s="58"/>
      <c r="J74" s="130"/>
      <c r="K74" s="130"/>
      <c r="L74" s="130"/>
      <c r="M74" s="130"/>
      <c r="N74" s="204"/>
      <c r="O74" s="64"/>
      <c r="P74" s="64"/>
      <c r="Q74" s="64"/>
      <c r="R74" s="64"/>
    </row>
    <row r="75" spans="1:26" s="41" customFormat="1" ht="30">
      <c r="A75" s="775" t="s">
        <v>1792</v>
      </c>
      <c r="B75" s="203" t="s">
        <v>1793</v>
      </c>
      <c r="C75" s="121"/>
      <c r="D75" s="123"/>
      <c r="E75" s="123"/>
      <c r="F75" s="123"/>
      <c r="G75" s="623"/>
      <c r="H75" s="263"/>
      <c r="I75" s="116"/>
      <c r="J75" s="123"/>
      <c r="K75" s="123"/>
      <c r="L75" s="123"/>
      <c r="M75" s="623"/>
      <c r="N75" s="255"/>
      <c r="O75" s="64"/>
      <c r="P75" s="64"/>
      <c r="Q75" s="64"/>
      <c r="R75" s="64"/>
      <c r="S75" s="409"/>
      <c r="T75" s="409"/>
      <c r="U75" s="409"/>
      <c r="V75" s="409"/>
      <c r="W75" s="409"/>
      <c r="X75" s="409"/>
      <c r="Y75" s="409"/>
      <c r="Z75" s="409"/>
    </row>
    <row r="76" spans="1:26" s="41" customFormat="1" ht="20.100000000000001" customHeight="1">
      <c r="A76" s="776"/>
      <c r="B76" s="769" t="s">
        <v>1794</v>
      </c>
      <c r="C76" s="771">
        <v>221</v>
      </c>
      <c r="D76" s="881">
        <f>J76/J77</f>
        <v>25.492516880921073</v>
      </c>
      <c r="E76" s="881">
        <f>K76/K77</f>
        <v>24.237238356781308</v>
      </c>
      <c r="F76" s="881">
        <f>L76/L77</f>
        <v>20.415816246080006</v>
      </c>
      <c r="G76" s="881">
        <f>M76/M77</f>
        <v>44.01682570672628</v>
      </c>
      <c r="H76" s="243" t="s">
        <v>1260</v>
      </c>
      <c r="I76" s="217" t="s">
        <v>1795</v>
      </c>
      <c r="J76" s="667">
        <f>2439720266*3.412142</f>
        <v>8324671987.869771</v>
      </c>
      <c r="K76" s="667">
        <v>7958173653.0079994</v>
      </c>
      <c r="L76" s="712">
        <f>2421132747*3.412142</f>
        <v>8261248733.6140738</v>
      </c>
      <c r="M76" s="712">
        <v>17025416439.84094</v>
      </c>
      <c r="N76" s="292"/>
      <c r="O76" s="64"/>
      <c r="P76" s="64"/>
      <c r="Q76" s="64"/>
      <c r="R76" s="64"/>
      <c r="S76" s="409"/>
      <c r="T76" s="409"/>
      <c r="U76" s="409"/>
      <c r="V76" s="409"/>
      <c r="W76" s="409"/>
      <c r="X76" s="409"/>
      <c r="Y76" s="409"/>
      <c r="Z76" s="409"/>
    </row>
    <row r="77" spans="1:26" s="41" customFormat="1" ht="20.100000000000001" customHeight="1">
      <c r="A77" s="778"/>
      <c r="B77" s="784"/>
      <c r="C77" s="785"/>
      <c r="D77" s="882"/>
      <c r="E77" s="882"/>
      <c r="F77" s="882"/>
      <c r="G77" s="882"/>
      <c r="H77" s="251" t="s">
        <v>1261</v>
      </c>
      <c r="I77" s="289" t="s">
        <v>1796</v>
      </c>
      <c r="J77" s="129">
        <v>326553554</v>
      </c>
      <c r="K77" s="668">
        <v>328344902</v>
      </c>
      <c r="L77" s="469">
        <v>404649446</v>
      </c>
      <c r="M77" s="704">
        <v>386793372</v>
      </c>
      <c r="N77" s="722"/>
      <c r="O77" s="64"/>
      <c r="P77" s="64"/>
      <c r="Q77" s="64"/>
      <c r="R77" s="64"/>
      <c r="S77" s="409"/>
      <c r="T77" s="409"/>
      <c r="U77" s="409"/>
      <c r="V77" s="409"/>
      <c r="W77" s="409"/>
      <c r="X77" s="409"/>
      <c r="Y77" s="409"/>
      <c r="Z77" s="409"/>
    </row>
    <row r="78" spans="1:26" s="41" customFormat="1" ht="15.95" customHeight="1">
      <c r="A78" s="62"/>
      <c r="B78" s="63"/>
      <c r="C78" s="63"/>
      <c r="D78" s="98"/>
      <c r="E78" s="98"/>
      <c r="F78" s="98"/>
      <c r="G78" s="98"/>
      <c r="H78" s="59"/>
      <c r="I78" s="215"/>
      <c r="J78" s="189"/>
      <c r="K78" s="189"/>
      <c r="L78" s="189"/>
      <c r="M78" s="189"/>
      <c r="N78" s="204"/>
      <c r="O78" s="64"/>
      <c r="P78" s="64"/>
      <c r="Q78" s="64"/>
      <c r="R78" s="64"/>
      <c r="S78" s="409"/>
      <c r="T78" s="409"/>
      <c r="U78" s="409"/>
      <c r="V78" s="409"/>
      <c r="W78" s="409"/>
      <c r="X78" s="409"/>
      <c r="Y78" s="409"/>
      <c r="Z78" s="409"/>
    </row>
    <row r="79" spans="1:26" s="41" customFormat="1" ht="15.95" customHeight="1">
      <c r="A79" s="62"/>
      <c r="B79" s="63"/>
      <c r="C79" s="63"/>
      <c r="D79" s="98"/>
      <c r="E79" s="98"/>
      <c r="F79" s="98"/>
      <c r="G79" s="98"/>
      <c r="H79" s="59"/>
      <c r="I79" s="215"/>
      <c r="J79" s="189"/>
      <c r="K79" s="189"/>
      <c r="L79" s="189"/>
      <c r="M79" s="189"/>
      <c r="N79" s="204"/>
      <c r="O79" s="64"/>
      <c r="P79" s="64"/>
      <c r="Q79" s="64"/>
      <c r="R79" s="64"/>
      <c r="S79" s="409"/>
      <c r="T79" s="409"/>
      <c r="U79" s="409"/>
      <c r="V79" s="409"/>
      <c r="W79" s="409"/>
      <c r="X79" s="409"/>
      <c r="Y79" s="409"/>
      <c r="Z79" s="409"/>
    </row>
    <row r="80" spans="1:26" s="41" customFormat="1" ht="15.95" customHeight="1">
      <c r="A80" s="775" t="s">
        <v>446</v>
      </c>
      <c r="B80" s="203" t="s">
        <v>1797</v>
      </c>
      <c r="C80" s="121"/>
      <c r="D80" s="123"/>
      <c r="E80" s="123"/>
      <c r="F80" s="123"/>
      <c r="G80" s="623"/>
      <c r="H80" s="263"/>
      <c r="I80" s="268"/>
      <c r="J80" s="188"/>
      <c r="K80" s="188"/>
      <c r="L80" s="188"/>
      <c r="M80" s="626"/>
      <c r="N80" s="862"/>
      <c r="O80" s="64"/>
      <c r="P80" s="64"/>
      <c r="Q80" s="64"/>
      <c r="R80" s="64"/>
      <c r="S80" s="409"/>
      <c r="T80" s="409"/>
      <c r="U80" s="409"/>
      <c r="V80" s="409"/>
      <c r="W80" s="409"/>
      <c r="X80" s="409"/>
      <c r="Y80" s="409"/>
      <c r="Z80" s="409"/>
    </row>
    <row r="81" spans="1:18" s="41" customFormat="1" ht="15.95" customHeight="1">
      <c r="A81" s="776"/>
      <c r="B81" s="820" t="s">
        <v>448</v>
      </c>
      <c r="C81" s="771">
        <v>220</v>
      </c>
      <c r="D81" s="883">
        <f>J81/J82</f>
        <v>1.4687100893997445E-2</v>
      </c>
      <c r="E81" s="883">
        <f>K81/K82</f>
        <v>1.4758340910680562E-2</v>
      </c>
      <c r="F81" s="883">
        <f>L81/L82</f>
        <v>1.4744933612858141E-2</v>
      </c>
      <c r="G81" s="883">
        <f>M81/M82</f>
        <v>0.21392946205913788</v>
      </c>
      <c r="H81" s="243" t="s">
        <v>1258</v>
      </c>
      <c r="I81" s="217" t="s">
        <v>1798</v>
      </c>
      <c r="J81" s="183">
        <v>207</v>
      </c>
      <c r="K81" s="183">
        <v>211</v>
      </c>
      <c r="L81" s="183">
        <v>211</v>
      </c>
      <c r="M81" s="667">
        <v>3603</v>
      </c>
      <c r="N81" s="819"/>
      <c r="O81" s="64"/>
      <c r="P81" s="64"/>
      <c r="Q81" s="64"/>
      <c r="R81" s="64"/>
    </row>
    <row r="82" spans="1:18" s="41" customFormat="1" ht="15.95" customHeight="1">
      <c r="A82" s="776"/>
      <c r="B82" s="821"/>
      <c r="C82" s="771"/>
      <c r="D82" s="883"/>
      <c r="E82" s="883"/>
      <c r="F82" s="883"/>
      <c r="G82" s="883"/>
      <c r="H82" s="243" t="s">
        <v>1259</v>
      </c>
      <c r="I82" s="214" t="s">
        <v>1783</v>
      </c>
      <c r="J82" s="161">
        <v>14094</v>
      </c>
      <c r="K82" s="161">
        <v>14297</v>
      </c>
      <c r="L82" s="161">
        <v>14310</v>
      </c>
      <c r="M82" s="130">
        <v>16842</v>
      </c>
      <c r="N82" s="818"/>
      <c r="O82" s="64"/>
      <c r="P82" s="64"/>
      <c r="Q82" s="64"/>
      <c r="R82" s="64"/>
    </row>
    <row r="83" spans="1:18" s="41" customFormat="1" ht="15.95" customHeight="1">
      <c r="A83" s="776"/>
      <c r="B83" s="227"/>
      <c r="C83" s="227"/>
      <c r="D83" s="126"/>
      <c r="E83" s="126"/>
      <c r="F83" s="126"/>
      <c r="G83" s="126"/>
      <c r="H83" s="147"/>
      <c r="I83" s="215"/>
      <c r="J83" s="189"/>
      <c r="K83" s="189"/>
      <c r="L83" s="189"/>
      <c r="M83" s="189"/>
      <c r="N83" s="819"/>
      <c r="O83" s="64"/>
      <c r="P83" s="64"/>
      <c r="Q83" s="64"/>
      <c r="R83" s="64"/>
    </row>
    <row r="84" spans="1:18" s="41" customFormat="1" ht="15.95" customHeight="1">
      <c r="A84" s="776"/>
      <c r="B84" s="820" t="s">
        <v>460</v>
      </c>
      <c r="C84" s="771">
        <v>222</v>
      </c>
      <c r="D84" s="879">
        <f>J84/J85</f>
        <v>2.1558751079034769E-2</v>
      </c>
      <c r="E84" s="879">
        <f>K84/K85</f>
        <v>6.1371219340570118E-2</v>
      </c>
      <c r="F84" s="879">
        <f>L84/L85</f>
        <v>6.1315466311120261E-2</v>
      </c>
      <c r="G84" s="879">
        <f>M84/M85</f>
        <v>0.21392946205913788</v>
      </c>
      <c r="H84" s="243" t="s">
        <v>1262</v>
      </c>
      <c r="I84" s="301" t="s">
        <v>1799</v>
      </c>
      <c r="J84" s="183">
        <v>6978197</v>
      </c>
      <c r="K84" s="183">
        <v>20150927</v>
      </c>
      <c r="L84" s="183">
        <v>20150927</v>
      </c>
      <c r="M84" s="667">
        <v>82746498</v>
      </c>
      <c r="N84" s="290"/>
      <c r="O84" s="64"/>
      <c r="P84" s="64"/>
      <c r="Q84" s="64"/>
      <c r="R84" s="64"/>
    </row>
    <row r="85" spans="1:18" s="41" customFormat="1" ht="15.95" customHeight="1">
      <c r="A85" s="778"/>
      <c r="B85" s="878"/>
      <c r="C85" s="785"/>
      <c r="D85" s="880"/>
      <c r="E85" s="880"/>
      <c r="F85" s="880"/>
      <c r="G85" s="880"/>
      <c r="H85" s="251" t="s">
        <v>1263</v>
      </c>
      <c r="I85" s="482" t="s">
        <v>1800</v>
      </c>
      <c r="J85" s="483">
        <v>323682804</v>
      </c>
      <c r="K85" s="483">
        <v>328344902</v>
      </c>
      <c r="L85" s="483">
        <v>328643460</v>
      </c>
      <c r="M85" s="705">
        <v>386793372</v>
      </c>
      <c r="N85" s="233"/>
      <c r="O85" s="64"/>
      <c r="P85" s="64"/>
      <c r="Q85" s="64"/>
      <c r="R85" s="64"/>
    </row>
    <row r="86" spans="1:18">
      <c r="N86" s="204"/>
    </row>
    <row r="87" spans="1:18" ht="27.6" customHeight="1">
      <c r="A87" s="779"/>
      <c r="B87" s="779"/>
      <c r="C87" s="779"/>
      <c r="D87" s="779"/>
      <c r="E87" s="779"/>
      <c r="F87" s="568"/>
      <c r="G87" s="597"/>
      <c r="N87" s="204"/>
    </row>
    <row r="88" spans="1:18">
      <c r="A88" s="308" t="s">
        <v>1755</v>
      </c>
      <c r="B88" s="55"/>
      <c r="N88" s="204"/>
    </row>
    <row r="89" spans="1:18" ht="15.75">
      <c r="A89" s="131"/>
      <c r="B89" s="71"/>
    </row>
    <row r="90" spans="1:18" ht="15.75">
      <c r="A90" s="460" t="s">
        <v>1885</v>
      </c>
      <c r="B90" s="71"/>
    </row>
    <row r="91" spans="1:18" ht="15.75">
      <c r="A91" s="460" t="s">
        <v>1883</v>
      </c>
      <c r="B91" s="71"/>
    </row>
    <row r="92" spans="1:18" ht="32.1" customHeight="1">
      <c r="A92" s="726"/>
      <c r="B92" s="726"/>
      <c r="C92" s="726"/>
      <c r="D92" s="726"/>
      <c r="E92" s="726"/>
      <c r="F92" s="583"/>
      <c r="G92" s="601"/>
    </row>
    <row r="93" spans="1:18" ht="31.7" customHeight="1">
      <c r="A93" s="856"/>
      <c r="B93" s="856"/>
      <c r="C93" s="856"/>
      <c r="D93" s="856"/>
      <c r="E93" s="856"/>
      <c r="F93" s="583"/>
      <c r="G93" s="601"/>
    </row>
    <row r="94" spans="1:18" ht="15.75">
      <c r="A94" s="131"/>
      <c r="B94" s="71"/>
    </row>
  </sheetData>
  <mergeCells count="133">
    <mergeCell ref="G56:G57"/>
    <mergeCell ref="G59:G60"/>
    <mergeCell ref="G62:G63"/>
    <mergeCell ref="G66:G67"/>
    <mergeCell ref="G69:G70"/>
    <mergeCell ref="G72:G73"/>
    <mergeCell ref="G76:G77"/>
    <mergeCell ref="G81:G82"/>
    <mergeCell ref="G84:G85"/>
    <mergeCell ref="A49:A50"/>
    <mergeCell ref="A52:A53"/>
    <mergeCell ref="B52:B53"/>
    <mergeCell ref="C52:C53"/>
    <mergeCell ref="D52:D53"/>
    <mergeCell ref="E52:E53"/>
    <mergeCell ref="F52:F53"/>
    <mergeCell ref="N52:N53"/>
    <mergeCell ref="N49:N50"/>
    <mergeCell ref="A32:A38"/>
    <mergeCell ref="B35:B36"/>
    <mergeCell ref="C35:C36"/>
    <mergeCell ref="D35:D36"/>
    <mergeCell ref="E35:E36"/>
    <mergeCell ref="F35:F36"/>
    <mergeCell ref="A40:A42"/>
    <mergeCell ref="D41:D42"/>
    <mergeCell ref="B33:B34"/>
    <mergeCell ref="C33:C34"/>
    <mergeCell ref="D33:D34"/>
    <mergeCell ref="E33:E34"/>
    <mergeCell ref="F33:F34"/>
    <mergeCell ref="A55:A63"/>
    <mergeCell ref="B56:B57"/>
    <mergeCell ref="C56:C57"/>
    <mergeCell ref="D56:D57"/>
    <mergeCell ref="E56:E57"/>
    <mergeCell ref="F56:F57"/>
    <mergeCell ref="B59:B60"/>
    <mergeCell ref="C59:C60"/>
    <mergeCell ref="D59:D60"/>
    <mergeCell ref="E59:E60"/>
    <mergeCell ref="F59:F60"/>
    <mergeCell ref="B62:B63"/>
    <mergeCell ref="C62:C63"/>
    <mergeCell ref="D62:D63"/>
    <mergeCell ref="E62:E63"/>
    <mergeCell ref="F62:F63"/>
    <mergeCell ref="N82:N83"/>
    <mergeCell ref="N80:N81"/>
    <mergeCell ref="N45:N46"/>
    <mergeCell ref="B37:B38"/>
    <mergeCell ref="C37:C38"/>
    <mergeCell ref="D37:D38"/>
    <mergeCell ref="F76:F77"/>
    <mergeCell ref="F81:F82"/>
    <mergeCell ref="N56:N57"/>
    <mergeCell ref="N59:N60"/>
    <mergeCell ref="B66:B67"/>
    <mergeCell ref="E66:E67"/>
    <mergeCell ref="F66:F67"/>
    <mergeCell ref="N66:N67"/>
    <mergeCell ref="E69:E70"/>
    <mergeCell ref="F69:F70"/>
    <mergeCell ref="B41:B42"/>
    <mergeCell ref="C41:C42"/>
    <mergeCell ref="N72:N73"/>
    <mergeCell ref="D66:D67"/>
    <mergeCell ref="B69:B70"/>
    <mergeCell ref="C69:C70"/>
    <mergeCell ref="D69:D70"/>
    <mergeCell ref="B45:B46"/>
    <mergeCell ref="N19:N27"/>
    <mergeCell ref="N28:N29"/>
    <mergeCell ref="F29:F30"/>
    <mergeCell ref="F37:F38"/>
    <mergeCell ref="F41:F42"/>
    <mergeCell ref="F45:F46"/>
    <mergeCell ref="E29:E30"/>
    <mergeCell ref="E45:E46"/>
    <mergeCell ref="E23:E24"/>
    <mergeCell ref="F23:F24"/>
    <mergeCell ref="E37:E38"/>
    <mergeCell ref="N32:N33"/>
    <mergeCell ref="E41:E42"/>
    <mergeCell ref="E26:E27"/>
    <mergeCell ref="F26:F27"/>
    <mergeCell ref="G45:G46"/>
    <mergeCell ref="A3:A17"/>
    <mergeCell ref="B29:B30"/>
    <mergeCell ref="C29:C30"/>
    <mergeCell ref="D29:D30"/>
    <mergeCell ref="A19:A20"/>
    <mergeCell ref="B23:B24"/>
    <mergeCell ref="C23:C24"/>
    <mergeCell ref="D23:D24"/>
    <mergeCell ref="B26:B27"/>
    <mergeCell ref="C26:C27"/>
    <mergeCell ref="D26:D27"/>
    <mergeCell ref="A22:A30"/>
    <mergeCell ref="B19:E19"/>
    <mergeCell ref="D45:D46"/>
    <mergeCell ref="D72:D73"/>
    <mergeCell ref="E72:E73"/>
    <mergeCell ref="F72:F73"/>
    <mergeCell ref="B49:B50"/>
    <mergeCell ref="C49:C50"/>
    <mergeCell ref="D49:D50"/>
    <mergeCell ref="E49:E50"/>
    <mergeCell ref="F49:F50"/>
    <mergeCell ref="Q45:Q48"/>
    <mergeCell ref="A93:E93"/>
    <mergeCell ref="A44:A47"/>
    <mergeCell ref="A75:A77"/>
    <mergeCell ref="A80:A85"/>
    <mergeCell ref="B84:B85"/>
    <mergeCell ref="C84:C85"/>
    <mergeCell ref="D84:D85"/>
    <mergeCell ref="E84:E85"/>
    <mergeCell ref="A87:E87"/>
    <mergeCell ref="E76:E77"/>
    <mergeCell ref="B81:B82"/>
    <mergeCell ref="C81:C82"/>
    <mergeCell ref="D81:D82"/>
    <mergeCell ref="E81:E82"/>
    <mergeCell ref="A65:A73"/>
    <mergeCell ref="C66:C67"/>
    <mergeCell ref="B72:B73"/>
    <mergeCell ref="C72:C73"/>
    <mergeCell ref="B76:B77"/>
    <mergeCell ref="C76:C77"/>
    <mergeCell ref="D76:D77"/>
    <mergeCell ref="F84:F85"/>
    <mergeCell ref="C45:C46"/>
  </mergeCells>
  <pageMargins left="0.7" right="0.7" top="0.75" bottom="0.75" header="0.3" footer="0.3"/>
  <pageSetup scale="75" fitToWidth="0" fitToHeight="0" orientation="landscape" r:id="rId1"/>
  <headerFooter>
    <oddFooter>&amp;RMay 1, 2019</oddFooter>
  </headerFooter>
  <colBreaks count="2" manualBreakCount="2">
    <brk id="7" max="1048575" man="1"/>
    <brk id="13"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9">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564" t="s">
        <v>1801</v>
      </c>
    </row>
    <row r="2" spans="1:1" ht="18.75">
      <c r="A2" s="8" t="s">
        <v>39</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Z103"/>
  <sheetViews>
    <sheetView zoomScale="90" zoomScaleNormal="90" zoomScaleSheetLayoutView="90" workbookViewId="0">
      <pane ySplit="2" topLeftCell="A39" activePane="bottomLeft" state="frozen"/>
      <selection sqref="A1:A2"/>
      <selection pane="bottomLeft" activeCell="J26" sqref="J26"/>
    </sheetView>
  </sheetViews>
  <sheetFormatPr defaultColWidth="9.140625" defaultRowHeight="15"/>
  <cols>
    <col min="1" max="1" width="14.7109375" style="95" customWidth="1"/>
    <col min="2" max="2" width="59.42578125" style="95" customWidth="1"/>
    <col min="3" max="3" width="9.85546875" style="95" customWidth="1"/>
    <col min="4" max="7" width="13.7109375" style="95" customWidth="1"/>
    <col min="8" max="8" width="6.85546875" style="95" customWidth="1"/>
    <col min="9" max="9" width="50.7109375" style="95" customWidth="1"/>
    <col min="10" max="13" width="13.7109375" style="95" customWidth="1"/>
    <col min="14" max="14" width="93.85546875" style="100" customWidth="1"/>
    <col min="15" max="16384" width="9.140625" style="95"/>
  </cols>
  <sheetData>
    <row r="1" spans="1:14" ht="21.95" customHeight="1">
      <c r="A1" s="257" t="s">
        <v>1802</v>
      </c>
    </row>
    <row r="2" spans="1:14" ht="21.95" customHeight="1">
      <c r="A2" s="221" t="s">
        <v>27</v>
      </c>
      <c r="B2" s="222" t="s">
        <v>1563</v>
      </c>
      <c r="C2" s="221" t="s">
        <v>1564</v>
      </c>
      <c r="D2" s="334">
        <v>2016</v>
      </c>
      <c r="E2" s="334">
        <v>2017</v>
      </c>
      <c r="F2" s="334">
        <v>2018</v>
      </c>
      <c r="G2" s="334">
        <v>2019</v>
      </c>
      <c r="H2" s="259" t="s">
        <v>1565</v>
      </c>
      <c r="I2" s="259"/>
      <c r="J2" s="260">
        <v>2016</v>
      </c>
      <c r="K2" s="260">
        <v>2017</v>
      </c>
      <c r="L2" s="260">
        <v>2018</v>
      </c>
      <c r="M2" s="260">
        <v>2019</v>
      </c>
      <c r="N2" s="226" t="s">
        <v>1566</v>
      </c>
    </row>
    <row r="3" spans="1:14" s="78" customFormat="1" ht="30" customHeight="1">
      <c r="A3" s="580" t="s">
        <v>53</v>
      </c>
      <c r="B3" s="587" t="s">
        <v>1695</v>
      </c>
      <c r="C3" s="587"/>
      <c r="D3" s="587"/>
      <c r="E3" s="587"/>
      <c r="F3" s="587"/>
      <c r="G3" s="631"/>
      <c r="H3" s="110"/>
      <c r="I3" s="104"/>
      <c r="J3" s="104"/>
      <c r="K3" s="104"/>
      <c r="L3" s="104"/>
      <c r="M3" s="607"/>
      <c r="N3" s="252"/>
    </row>
    <row r="4" spans="1:14" s="78" customFormat="1" ht="15.95" customHeight="1">
      <c r="A4" s="581"/>
      <c r="B4" s="58" t="s">
        <v>52</v>
      </c>
      <c r="C4" s="107">
        <v>223</v>
      </c>
      <c r="D4" s="166">
        <v>646.382896032644</v>
      </c>
      <c r="E4" s="166">
        <v>47.503317920000001</v>
      </c>
      <c r="F4" s="166">
        <v>302.2910458942402</v>
      </c>
      <c r="G4" s="166">
        <v>248.094280785423</v>
      </c>
      <c r="H4" s="109"/>
      <c r="I4" s="404"/>
      <c r="J4" s="258"/>
      <c r="K4" s="258"/>
      <c r="L4" s="258"/>
      <c r="M4" s="258"/>
      <c r="N4" s="290"/>
    </row>
    <row r="5" spans="1:14" s="78" customFormat="1" ht="15.95" customHeight="1">
      <c r="A5" s="581"/>
      <c r="B5" s="58" t="s">
        <v>55</v>
      </c>
      <c r="C5" s="107">
        <v>224</v>
      </c>
      <c r="D5" s="166">
        <v>420.14889831378099</v>
      </c>
      <c r="E5" s="166">
        <v>35.609316123607819</v>
      </c>
      <c r="F5" s="166">
        <v>212.64288722449444</v>
      </c>
      <c r="G5" s="166">
        <v>175.97140330581982</v>
      </c>
      <c r="H5" s="109"/>
      <c r="I5" s="404"/>
      <c r="J5" s="258"/>
      <c r="K5" s="258"/>
      <c r="L5" s="258"/>
      <c r="M5" s="258"/>
      <c r="N5" s="290"/>
    </row>
    <row r="6" spans="1:14" s="78" customFormat="1" ht="15.95" customHeight="1">
      <c r="A6" s="581"/>
      <c r="B6" s="58" t="s">
        <v>56</v>
      </c>
      <c r="C6" s="107">
        <v>225</v>
      </c>
      <c r="D6" s="166">
        <v>3264127.5240094699</v>
      </c>
      <c r="E6" s="166">
        <v>291761.2069689713</v>
      </c>
      <c r="F6" s="166">
        <v>2474643.6614470836</v>
      </c>
      <c r="G6" s="166">
        <v>3813183.5491236742</v>
      </c>
      <c r="H6" s="109"/>
      <c r="I6" s="404"/>
      <c r="J6" s="258"/>
      <c r="K6" s="258"/>
      <c r="L6" s="258"/>
      <c r="M6" s="258"/>
      <c r="N6" s="290"/>
    </row>
    <row r="7" spans="1:14" s="78" customFormat="1" ht="15.95" customHeight="1">
      <c r="A7" s="581"/>
      <c r="B7" s="58" t="s">
        <v>57</v>
      </c>
      <c r="C7" s="107">
        <v>226</v>
      </c>
      <c r="D7" s="166">
        <v>2121682.97086098</v>
      </c>
      <c r="E7" s="166">
        <v>209409.92369477506</v>
      </c>
      <c r="F7" s="166">
        <v>1679031.8749347455</v>
      </c>
      <c r="G7" s="166">
        <v>3619901.8057929631</v>
      </c>
      <c r="H7" s="109"/>
      <c r="I7" s="404"/>
      <c r="J7" s="258"/>
      <c r="K7" s="258"/>
      <c r="L7" s="258"/>
      <c r="M7" s="258"/>
      <c r="N7" s="290"/>
    </row>
    <row r="8" spans="1:14" s="78" customFormat="1" ht="15.95" customHeight="1">
      <c r="A8" s="581"/>
      <c r="B8" s="58" t="s">
        <v>58</v>
      </c>
      <c r="C8" s="107">
        <v>227</v>
      </c>
      <c r="D8" s="166">
        <v>48436.624184992601</v>
      </c>
      <c r="E8" s="166">
        <v>-1941.6546065559999</v>
      </c>
      <c r="F8" s="166">
        <v>-4152.9136129688195</v>
      </c>
      <c r="G8" s="166">
        <v>20164.972400358296</v>
      </c>
      <c r="H8" s="109"/>
      <c r="I8" s="404"/>
      <c r="J8" s="258"/>
      <c r="K8" s="258"/>
      <c r="L8" s="258"/>
      <c r="M8" s="258"/>
      <c r="N8" s="290"/>
    </row>
    <row r="9" spans="1:14" s="78" customFormat="1" ht="15.95" customHeight="1">
      <c r="A9" s="581"/>
      <c r="B9" s="58" t="s">
        <v>60</v>
      </c>
      <c r="C9" s="107">
        <v>228</v>
      </c>
      <c r="D9" s="166">
        <v>31483.806911152398</v>
      </c>
      <c r="E9" s="166">
        <v>-1456.1893425801695</v>
      </c>
      <c r="F9" s="166">
        <v>-3327.7555219824312</v>
      </c>
      <c r="G9" s="166">
        <v>24234.285731187785</v>
      </c>
      <c r="H9" s="109"/>
      <c r="I9" s="404"/>
      <c r="J9" s="258"/>
      <c r="K9" s="258"/>
      <c r="L9" s="258"/>
      <c r="M9" s="258"/>
      <c r="N9" s="290"/>
    </row>
    <row r="10" spans="1:14" s="78" customFormat="1" ht="15.95" customHeight="1">
      <c r="A10" s="581"/>
      <c r="B10" s="58" t="s">
        <v>61</v>
      </c>
      <c r="C10" s="107">
        <v>229</v>
      </c>
      <c r="D10" s="166">
        <v>7727.1798534766604</v>
      </c>
      <c r="E10" s="166">
        <v>489.68608959999995</v>
      </c>
      <c r="F10" s="166">
        <v>1878.559677919385</v>
      </c>
      <c r="G10" s="166">
        <v>1677.5531917804171</v>
      </c>
      <c r="H10" s="109"/>
      <c r="I10" s="404"/>
      <c r="J10" s="258"/>
      <c r="K10" s="258"/>
      <c r="L10" s="258"/>
      <c r="M10" s="258"/>
      <c r="N10" s="290"/>
    </row>
    <row r="11" spans="1:14" s="78" customFormat="1" ht="15.95" customHeight="1">
      <c r="A11" s="581"/>
      <c r="B11" s="58" t="s">
        <v>62</v>
      </c>
      <c r="C11" s="107">
        <v>230</v>
      </c>
      <c r="D11" s="166">
        <v>5022.6670947473503</v>
      </c>
      <c r="E11" s="166">
        <v>367.17370279982521</v>
      </c>
      <c r="F11" s="166">
        <v>1341.5709739246363</v>
      </c>
      <c r="G11" s="166">
        <v>1216.4466901061928</v>
      </c>
      <c r="H11" s="109"/>
      <c r="I11" s="404"/>
      <c r="J11" s="258"/>
      <c r="K11" s="258"/>
      <c r="L11" s="258"/>
      <c r="M11" s="258"/>
      <c r="N11" s="290"/>
    </row>
    <row r="12" spans="1:14" s="78" customFormat="1" ht="15.95" customHeight="1">
      <c r="A12" s="581"/>
      <c r="B12" s="58" t="s">
        <v>63</v>
      </c>
      <c r="C12" s="107">
        <v>231</v>
      </c>
      <c r="D12" s="166">
        <v>39626177.006536797</v>
      </c>
      <c r="E12" s="166">
        <v>3179336.26369166</v>
      </c>
      <c r="F12" s="166">
        <v>19950472.589892048</v>
      </c>
      <c r="G12" s="166">
        <v>10966376.625013541</v>
      </c>
      <c r="H12" s="109"/>
      <c r="I12" s="404"/>
      <c r="J12" s="258"/>
      <c r="K12" s="258"/>
      <c r="L12" s="258"/>
      <c r="M12" s="258"/>
      <c r="N12" s="290"/>
    </row>
    <row r="13" spans="1:14" s="78" customFormat="1" ht="15.95" customHeight="1">
      <c r="A13" s="581"/>
      <c r="B13" s="58" t="s">
        <v>64</v>
      </c>
      <c r="C13" s="107">
        <v>232</v>
      </c>
      <c r="D13" s="166">
        <v>25757016.028534401</v>
      </c>
      <c r="E13" s="166">
        <v>2271941.1560426923</v>
      </c>
      <c r="F13" s="166">
        <v>13511816.746513564</v>
      </c>
      <c r="G13" s="166">
        <v>8743089.0239656307</v>
      </c>
      <c r="H13" s="109"/>
      <c r="I13" s="404"/>
      <c r="J13" s="258"/>
      <c r="K13" s="258"/>
      <c r="L13" s="258"/>
      <c r="M13" s="258"/>
      <c r="N13" s="290"/>
    </row>
    <row r="14" spans="1:14" s="78" customFormat="1" ht="15.95" customHeight="1">
      <c r="A14" s="581"/>
      <c r="B14" s="58" t="s">
        <v>65</v>
      </c>
      <c r="C14" s="107">
        <v>233</v>
      </c>
      <c r="D14" s="166">
        <v>479625.92932918598</v>
      </c>
      <c r="E14" s="166">
        <v>-20172.72153278</v>
      </c>
      <c r="F14" s="166">
        <v>-20162.196607501144</v>
      </c>
      <c r="G14" s="166">
        <v>-24820.18808390445</v>
      </c>
      <c r="H14" s="109"/>
      <c r="I14" s="404"/>
      <c r="J14" s="258"/>
      <c r="K14" s="258"/>
      <c r="L14" s="258"/>
      <c r="M14" s="258"/>
      <c r="N14" s="290"/>
    </row>
    <row r="15" spans="1:14" s="78" customFormat="1" ht="15.95" customHeight="1">
      <c r="A15" s="581"/>
      <c r="B15" s="58" t="s">
        <v>66</v>
      </c>
      <c r="C15" s="107">
        <v>234</v>
      </c>
      <c r="D15" s="166">
        <v>311756.86585649301</v>
      </c>
      <c r="E15" s="166">
        <v>-15129.282970951517</v>
      </c>
      <c r="F15" s="166">
        <v>-17678.491556422654</v>
      </c>
      <c r="G15" s="166">
        <v>-8735.7087914481344</v>
      </c>
      <c r="H15" s="109"/>
      <c r="I15" s="109"/>
      <c r="J15" s="109"/>
      <c r="K15" s="109"/>
      <c r="L15" s="109"/>
      <c r="M15" s="109"/>
      <c r="N15" s="248"/>
    </row>
    <row r="16" spans="1:14" s="78" customFormat="1" ht="15.95" customHeight="1">
      <c r="A16" s="581"/>
      <c r="B16" s="90"/>
      <c r="C16" s="107"/>
      <c r="D16" s="166"/>
      <c r="E16" s="166"/>
      <c r="F16" s="166"/>
      <c r="G16" s="166"/>
      <c r="H16" s="109"/>
      <c r="I16" s="90"/>
      <c r="J16" s="90"/>
      <c r="K16" s="90"/>
      <c r="L16" s="90"/>
      <c r="M16" s="90"/>
      <c r="N16" s="248"/>
    </row>
    <row r="17" spans="1:14" s="78" customFormat="1" ht="15.95" customHeight="1">
      <c r="A17" s="911" t="s">
        <v>44</v>
      </c>
      <c r="B17" s="812" t="s">
        <v>1606</v>
      </c>
      <c r="C17" s="812"/>
      <c r="D17" s="812"/>
      <c r="E17" s="812"/>
      <c r="F17" s="573"/>
      <c r="G17" s="632"/>
      <c r="H17" s="110"/>
      <c r="I17" s="110"/>
      <c r="J17" s="110"/>
      <c r="K17" s="110"/>
      <c r="L17" s="110"/>
      <c r="M17" s="608"/>
      <c r="N17" s="862"/>
    </row>
    <row r="18" spans="1:14" s="78" customFormat="1" ht="15.95" customHeight="1">
      <c r="A18" s="912"/>
      <c r="B18" s="87"/>
      <c r="C18" s="48">
        <v>235</v>
      </c>
      <c r="D18" s="91">
        <v>991.57051930418072</v>
      </c>
      <c r="E18" s="91">
        <v>73.481251156629554</v>
      </c>
      <c r="F18" s="91"/>
      <c r="G18" s="91">
        <v>437.39377055400996</v>
      </c>
      <c r="H18" s="256"/>
      <c r="I18" s="87"/>
      <c r="J18" s="91"/>
      <c r="K18" s="91"/>
      <c r="L18" s="91"/>
      <c r="M18" s="91"/>
      <c r="N18" s="831"/>
    </row>
    <row r="19" spans="1:14" s="78" customFormat="1" ht="15.95" customHeight="1">
      <c r="A19" s="471"/>
      <c r="B19" s="90"/>
      <c r="C19" s="107"/>
      <c r="D19" s="166"/>
      <c r="E19" s="166"/>
      <c r="F19" s="166"/>
      <c r="G19" s="166"/>
      <c r="H19" s="109"/>
      <c r="I19" s="90"/>
      <c r="J19" s="166"/>
      <c r="K19" s="166"/>
      <c r="L19" s="166"/>
      <c r="M19" s="166"/>
      <c r="N19" s="179"/>
    </row>
    <row r="20" spans="1:14" s="78" customFormat="1" ht="15.95" customHeight="1">
      <c r="A20" s="94"/>
      <c r="D20" s="103"/>
      <c r="E20" s="103"/>
      <c r="F20" s="103"/>
      <c r="G20" s="103"/>
      <c r="N20" s="204"/>
    </row>
    <row r="21" spans="1:14" s="78" customFormat="1" ht="52.5" customHeight="1">
      <c r="A21" s="857" t="s">
        <v>1803</v>
      </c>
      <c r="B21" s="205" t="s">
        <v>1804</v>
      </c>
      <c r="C21" s="205"/>
      <c r="D21" s="205"/>
      <c r="E21" s="205"/>
      <c r="F21" s="205"/>
      <c r="G21" s="633"/>
      <c r="H21" s="110"/>
      <c r="I21" s="104"/>
      <c r="J21" s="106"/>
      <c r="K21" s="106"/>
      <c r="L21" s="106"/>
      <c r="M21" s="609"/>
      <c r="N21" s="252"/>
    </row>
    <row r="22" spans="1:14" s="78" customFormat="1" ht="15.95" customHeight="1">
      <c r="A22" s="858"/>
      <c r="B22" s="910" t="s">
        <v>1805</v>
      </c>
      <c r="C22" s="906">
        <v>236</v>
      </c>
      <c r="D22" s="908">
        <f>J22/J23</f>
        <v>7.1428571428571425E-2</v>
      </c>
      <c r="E22" s="908">
        <f>K22/K23</f>
        <v>1.8761726078799251E-2</v>
      </c>
      <c r="F22" s="908">
        <f>L22/L23</f>
        <v>3.2015065913370999E-2</v>
      </c>
      <c r="G22" s="908">
        <f>M22/M23</f>
        <v>0.06</v>
      </c>
      <c r="H22" s="243" t="s">
        <v>1291</v>
      </c>
      <c r="I22" s="484" t="s">
        <v>1806</v>
      </c>
      <c r="J22" s="545">
        <v>39</v>
      </c>
      <c r="K22" s="376">
        <v>10</v>
      </c>
      <c r="L22" s="376">
        <v>17</v>
      </c>
      <c r="M22" s="376">
        <v>39</v>
      </c>
      <c r="N22" s="292"/>
    </row>
    <row r="23" spans="1:14" s="78" customFormat="1" ht="15.95" customHeight="1">
      <c r="A23" s="858"/>
      <c r="B23" s="910"/>
      <c r="C23" s="906"/>
      <c r="D23" s="908"/>
      <c r="E23" s="908"/>
      <c r="F23" s="908"/>
      <c r="G23" s="908"/>
      <c r="H23" s="243" t="s">
        <v>1292</v>
      </c>
      <c r="I23" s="293" t="s">
        <v>1807</v>
      </c>
      <c r="J23" s="182">
        <v>546</v>
      </c>
      <c r="K23" s="182">
        <v>533</v>
      </c>
      <c r="L23" s="182">
        <v>531</v>
      </c>
      <c r="M23" s="182">
        <v>650</v>
      </c>
      <c r="N23" s="292"/>
    </row>
    <row r="24" spans="1:14" s="78" customFormat="1" ht="15.95" customHeight="1">
      <c r="A24" s="858"/>
      <c r="B24" s="585"/>
      <c r="C24" s="107"/>
      <c r="D24" s="167"/>
      <c r="E24" s="167"/>
      <c r="F24" s="167"/>
      <c r="G24" s="167"/>
      <c r="H24" s="90"/>
      <c r="I24" s="109"/>
      <c r="J24" s="169"/>
      <c r="K24" s="169"/>
      <c r="L24" s="169"/>
      <c r="M24" s="169"/>
      <c r="N24" s="290"/>
    </row>
    <row r="25" spans="1:14" s="78" customFormat="1" ht="15.95" customHeight="1">
      <c r="A25" s="858"/>
      <c r="B25" s="910" t="s">
        <v>1808</v>
      </c>
      <c r="C25" s="906">
        <v>237</v>
      </c>
      <c r="D25" s="908" t="s">
        <v>59</v>
      </c>
      <c r="E25" s="908" t="s">
        <v>59</v>
      </c>
      <c r="F25" s="908" t="s">
        <v>59</v>
      </c>
      <c r="G25" s="908" t="s">
        <v>59</v>
      </c>
      <c r="H25" s="243" t="s">
        <v>1293</v>
      </c>
      <c r="I25" s="377" t="s">
        <v>1809</v>
      </c>
      <c r="J25" s="376">
        <v>0</v>
      </c>
      <c r="K25" s="376">
        <v>0</v>
      </c>
      <c r="L25" s="376">
        <v>0</v>
      </c>
      <c r="M25" s="376">
        <v>0</v>
      </c>
      <c r="N25" s="290"/>
    </row>
    <row r="26" spans="1:14" s="78" customFormat="1" ht="15.95" customHeight="1">
      <c r="A26" s="858"/>
      <c r="B26" s="910"/>
      <c r="C26" s="906"/>
      <c r="D26" s="908"/>
      <c r="E26" s="908"/>
      <c r="F26" s="908"/>
      <c r="G26" s="908"/>
      <c r="H26" s="243" t="s">
        <v>1294</v>
      </c>
      <c r="I26" s="279" t="s">
        <v>1810</v>
      </c>
      <c r="J26" s="182">
        <v>0</v>
      </c>
      <c r="K26" s="182">
        <v>0</v>
      </c>
      <c r="L26" s="182">
        <v>0</v>
      </c>
      <c r="M26" s="182">
        <v>0</v>
      </c>
      <c r="N26" s="290"/>
    </row>
    <row r="27" spans="1:14" s="78" customFormat="1" ht="15.95" customHeight="1">
      <c r="A27" s="858"/>
      <c r="B27" s="585"/>
      <c r="C27" s="585"/>
      <c r="D27" s="167"/>
      <c r="E27" s="167"/>
      <c r="F27" s="168"/>
      <c r="G27" s="168"/>
      <c r="H27" s="90"/>
      <c r="I27" s="109"/>
      <c r="J27" s="191"/>
      <c r="K27" s="191"/>
      <c r="L27" s="191"/>
      <c r="M27" s="191"/>
      <c r="N27" s="290"/>
    </row>
    <row r="28" spans="1:14" s="78" customFormat="1" ht="15.95" customHeight="1">
      <c r="A28" s="858"/>
      <c r="B28" s="904" t="s">
        <v>1811</v>
      </c>
      <c r="C28" s="906">
        <v>238</v>
      </c>
      <c r="D28" s="908" t="s">
        <v>59</v>
      </c>
      <c r="E28" s="908" t="s">
        <v>59</v>
      </c>
      <c r="F28" s="908" t="s">
        <v>59</v>
      </c>
      <c r="G28" s="908" t="s">
        <v>59</v>
      </c>
      <c r="H28" s="243" t="s">
        <v>1295</v>
      </c>
      <c r="I28" s="484" t="s">
        <v>1812</v>
      </c>
      <c r="J28" s="376">
        <v>0</v>
      </c>
      <c r="K28" s="376">
        <v>0</v>
      </c>
      <c r="L28" s="376">
        <v>0</v>
      </c>
      <c r="M28" s="376">
        <v>0</v>
      </c>
      <c r="N28" s="290"/>
    </row>
    <row r="29" spans="1:14" s="78" customFormat="1" ht="15.95" customHeight="1">
      <c r="A29" s="859"/>
      <c r="B29" s="905"/>
      <c r="C29" s="907"/>
      <c r="D29" s="909"/>
      <c r="E29" s="909"/>
      <c r="F29" s="909"/>
      <c r="G29" s="909"/>
      <c r="H29" s="251" t="s">
        <v>1296</v>
      </c>
      <c r="I29" s="294" t="s">
        <v>1813</v>
      </c>
      <c r="J29" s="378">
        <v>0</v>
      </c>
      <c r="K29" s="378">
        <v>0</v>
      </c>
      <c r="L29" s="378">
        <v>0</v>
      </c>
      <c r="M29" s="378">
        <v>0</v>
      </c>
      <c r="N29" s="410"/>
    </row>
    <row r="30" spans="1:14" s="78" customFormat="1" ht="15.95" customHeight="1">
      <c r="A30" s="88"/>
      <c r="D30" s="103"/>
      <c r="E30" s="103"/>
      <c r="F30" s="103"/>
      <c r="G30" s="103"/>
      <c r="I30" s="90"/>
      <c r="J30" s="108"/>
      <c r="K30" s="108"/>
      <c r="L30" s="108"/>
      <c r="M30" s="108"/>
      <c r="N30" s="131"/>
    </row>
    <row r="31" spans="1:14" s="78" customFormat="1" ht="30" customHeight="1">
      <c r="A31" s="913" t="s">
        <v>1814</v>
      </c>
      <c r="B31" s="112" t="s">
        <v>1815</v>
      </c>
      <c r="C31" s="112"/>
      <c r="D31" s="112"/>
      <c r="E31" s="112"/>
      <c r="F31" s="112"/>
      <c r="G31" s="634"/>
      <c r="H31" s="110"/>
      <c r="I31" s="104"/>
      <c r="J31" s="261"/>
      <c r="K31" s="261"/>
      <c r="L31" s="261"/>
      <c r="M31" s="635"/>
      <c r="N31" s="281"/>
    </row>
    <row r="32" spans="1:14" s="78" customFormat="1" ht="15.95" customHeight="1">
      <c r="A32" s="914"/>
      <c r="B32" s="904" t="s">
        <v>1816</v>
      </c>
      <c r="C32" s="906">
        <v>239</v>
      </c>
      <c r="D32" s="908" t="s">
        <v>1817</v>
      </c>
      <c r="E32" s="908" t="s">
        <v>1817</v>
      </c>
      <c r="F32" s="908" t="s">
        <v>1817</v>
      </c>
      <c r="G32" s="908" t="s">
        <v>1817</v>
      </c>
      <c r="H32" s="243" t="s">
        <v>1298</v>
      </c>
      <c r="I32" s="295" t="s">
        <v>1818</v>
      </c>
      <c r="J32" s="376" t="s">
        <v>1819</v>
      </c>
      <c r="K32" s="376" t="s">
        <v>1819</v>
      </c>
      <c r="L32" s="376" t="s">
        <v>1819</v>
      </c>
      <c r="M32" s="376" t="s">
        <v>1819</v>
      </c>
      <c r="N32" s="818"/>
    </row>
    <row r="33" spans="1:26" s="78" customFormat="1" ht="15.95" customHeight="1">
      <c r="A33" s="914"/>
      <c r="B33" s="910"/>
      <c r="C33" s="906"/>
      <c r="D33" s="908"/>
      <c r="E33" s="908"/>
      <c r="F33" s="908"/>
      <c r="G33" s="908"/>
      <c r="H33" s="243" t="s">
        <v>1299</v>
      </c>
      <c r="I33" s="195" t="s">
        <v>1820</v>
      </c>
      <c r="J33" s="376"/>
      <c r="K33" s="376"/>
      <c r="L33" s="376"/>
      <c r="M33" s="376"/>
      <c r="N33" s="818"/>
    </row>
    <row r="34" spans="1:26" s="78" customFormat="1" ht="15.95" customHeight="1">
      <c r="A34" s="914"/>
      <c r="B34" s="585"/>
      <c r="C34" s="107"/>
      <c r="D34" s="168"/>
      <c r="E34" s="168"/>
      <c r="F34" s="168"/>
      <c r="G34" s="168"/>
      <c r="H34" s="90"/>
      <c r="I34" s="109"/>
      <c r="J34" s="191"/>
      <c r="K34" s="191"/>
      <c r="L34" s="191"/>
      <c r="M34" s="191"/>
      <c r="N34" s="818"/>
    </row>
    <row r="35" spans="1:26" s="78" customFormat="1" ht="15.95" customHeight="1">
      <c r="A35" s="914"/>
      <c r="B35" s="910" t="s">
        <v>1821</v>
      </c>
      <c r="C35" s="906">
        <v>240</v>
      </c>
      <c r="D35" s="908" t="s">
        <v>1817</v>
      </c>
      <c r="E35" s="908" t="s">
        <v>1817</v>
      </c>
      <c r="F35" s="908" t="s">
        <v>1817</v>
      </c>
      <c r="G35" s="908" t="s">
        <v>1817</v>
      </c>
      <c r="H35" s="243" t="s">
        <v>1301</v>
      </c>
      <c r="I35" s="276" t="s">
        <v>1822</v>
      </c>
      <c r="J35" s="376" t="s">
        <v>1819</v>
      </c>
      <c r="K35" s="376">
        <v>0</v>
      </c>
      <c r="L35" s="376">
        <v>0</v>
      </c>
      <c r="M35" s="376">
        <v>0</v>
      </c>
      <c r="N35" s="818"/>
    </row>
    <row r="36" spans="1:26" s="78" customFormat="1" ht="15.95" customHeight="1">
      <c r="A36" s="914"/>
      <c r="B36" s="910"/>
      <c r="C36" s="906"/>
      <c r="D36" s="908"/>
      <c r="E36" s="908"/>
      <c r="F36" s="908"/>
      <c r="G36" s="908"/>
      <c r="H36" s="243" t="s">
        <v>1302</v>
      </c>
      <c r="I36" s="332" t="s">
        <v>1810</v>
      </c>
      <c r="J36" s="182"/>
      <c r="K36" s="182">
        <v>0</v>
      </c>
      <c r="L36" s="182">
        <v>0</v>
      </c>
      <c r="M36" s="182">
        <v>0</v>
      </c>
      <c r="N36" s="818"/>
    </row>
    <row r="37" spans="1:26" s="78" customFormat="1" ht="15.95" customHeight="1">
      <c r="A37" s="914"/>
      <c r="B37" s="585"/>
      <c r="C37" s="585"/>
      <c r="D37" s="168"/>
      <c r="E37" s="168"/>
      <c r="F37" s="168"/>
      <c r="G37" s="168"/>
      <c r="H37" s="90"/>
      <c r="I37" s="109"/>
      <c r="J37" s="191"/>
      <c r="K37" s="191"/>
      <c r="L37" s="191"/>
      <c r="M37" s="191"/>
      <c r="N37" s="292"/>
    </row>
    <row r="38" spans="1:26" s="78" customFormat="1" ht="15.95" customHeight="1">
      <c r="A38" s="914"/>
      <c r="B38" s="904" t="s">
        <v>1823</v>
      </c>
      <c r="C38" s="906">
        <v>241</v>
      </c>
      <c r="D38" s="908" t="s">
        <v>1817</v>
      </c>
      <c r="E38" s="908" t="s">
        <v>1817</v>
      </c>
      <c r="F38" s="908" t="s">
        <v>1817</v>
      </c>
      <c r="G38" s="908" t="s">
        <v>1817</v>
      </c>
      <c r="H38" s="243" t="s">
        <v>1304</v>
      </c>
      <c r="I38" s="276" t="s">
        <v>1824</v>
      </c>
      <c r="J38" s="376" t="s">
        <v>1819</v>
      </c>
      <c r="K38" s="376">
        <v>0</v>
      </c>
      <c r="L38" s="376">
        <v>0</v>
      </c>
      <c r="M38" s="376">
        <v>0</v>
      </c>
      <c r="N38" s="290"/>
    </row>
    <row r="39" spans="1:26" s="78" customFormat="1" ht="15.95" customHeight="1">
      <c r="A39" s="915"/>
      <c r="B39" s="905"/>
      <c r="C39" s="907"/>
      <c r="D39" s="909"/>
      <c r="E39" s="909"/>
      <c r="F39" s="909"/>
      <c r="G39" s="909"/>
      <c r="H39" s="251" t="s">
        <v>1305</v>
      </c>
      <c r="I39" s="294" t="s">
        <v>1807</v>
      </c>
      <c r="J39" s="378"/>
      <c r="K39" s="378">
        <v>0</v>
      </c>
      <c r="L39" s="378">
        <v>0</v>
      </c>
      <c r="M39" s="378">
        <v>0</v>
      </c>
      <c r="N39" s="282"/>
    </row>
    <row r="40" spans="1:26" s="78" customFormat="1" ht="15.95" customHeight="1">
      <c r="A40" s="88"/>
      <c r="D40" s="103"/>
      <c r="E40" s="103"/>
      <c r="F40" s="103"/>
      <c r="G40" s="103"/>
      <c r="N40" s="131"/>
    </row>
    <row r="41" spans="1:26" s="409" customFormat="1" ht="30" customHeight="1">
      <c r="A41" s="775" t="s">
        <v>1754</v>
      </c>
      <c r="B41" s="171" t="s">
        <v>1572</v>
      </c>
      <c r="C41" s="171"/>
      <c r="D41" s="171"/>
      <c r="E41" s="171"/>
      <c r="F41" s="383"/>
      <c r="G41" s="612"/>
      <c r="H41" s="115"/>
      <c r="I41" s="115"/>
      <c r="J41" s="123"/>
      <c r="K41" s="380" t="s">
        <v>1573</v>
      </c>
      <c r="L41" s="380"/>
      <c r="M41" s="614"/>
      <c r="N41" s="230"/>
      <c r="O41" s="43"/>
      <c r="P41" s="457"/>
      <c r="Q41" s="44"/>
      <c r="R41" s="44"/>
      <c r="S41" s="44"/>
      <c r="T41" s="44"/>
      <c r="U41" s="44"/>
      <c r="V41" s="44"/>
      <c r="W41" s="44"/>
      <c r="X41" s="44"/>
      <c r="Y41" s="44"/>
      <c r="Z41" s="44"/>
    </row>
    <row r="42" spans="1:26" s="409" customFormat="1" ht="18.75" customHeight="1">
      <c r="A42" s="776"/>
      <c r="B42" s="769" t="s">
        <v>1574</v>
      </c>
      <c r="C42" s="771">
        <v>242</v>
      </c>
      <c r="D42" s="768">
        <f>J42/J43</f>
        <v>642.94933091567736</v>
      </c>
      <c r="E42" s="768">
        <f>K42/K43</f>
        <v>2279.073617715474</v>
      </c>
      <c r="F42" s="768">
        <f>L42/L43</f>
        <v>219.63457345377984</v>
      </c>
      <c r="G42" s="768">
        <f>M42/M43</f>
        <v>1087.7047566259882</v>
      </c>
      <c r="H42" s="243" t="s">
        <v>1306</v>
      </c>
      <c r="I42" s="236" t="s">
        <v>1575</v>
      </c>
      <c r="J42" s="655">
        <v>3229320.4479800011</v>
      </c>
      <c r="K42" s="655">
        <v>836815.89916998346</v>
      </c>
      <c r="L42" s="655">
        <v>7514137.2012361949</v>
      </c>
      <c r="M42" s="655">
        <v>1323134.8510104455</v>
      </c>
      <c r="N42" s="772"/>
      <c r="O42" s="428"/>
      <c r="P42" s="457"/>
      <c r="Q42" s="44"/>
      <c r="R42" s="44"/>
      <c r="S42" s="44"/>
      <c r="T42" s="44"/>
      <c r="U42" s="44"/>
      <c r="V42" s="44"/>
      <c r="W42" s="44"/>
      <c r="X42" s="44"/>
      <c r="Y42" s="44"/>
      <c r="Z42" s="44"/>
    </row>
    <row r="43" spans="1:26" s="409" customFormat="1" ht="18.75" customHeight="1">
      <c r="A43" s="776"/>
      <c r="B43" s="770"/>
      <c r="C43" s="771"/>
      <c r="D43" s="768"/>
      <c r="E43" s="768"/>
      <c r="F43" s="768"/>
      <c r="G43" s="768"/>
      <c r="H43" s="243" t="s">
        <v>1307</v>
      </c>
      <c r="I43" s="297" t="s">
        <v>1576</v>
      </c>
      <c r="J43" s="656">
        <v>5022.6670947473549</v>
      </c>
      <c r="K43" s="656">
        <v>367.17370279982498</v>
      </c>
      <c r="L43" s="656">
        <v>34211.996240279899</v>
      </c>
      <c r="M43" s="656">
        <v>1216.4466901061928</v>
      </c>
      <c r="N43" s="772"/>
      <c r="O43" s="428"/>
      <c r="P43" s="457"/>
      <c r="Q43" s="44"/>
      <c r="R43" s="44"/>
      <c r="S43" s="44"/>
      <c r="T43" s="44"/>
      <c r="U43" s="44"/>
      <c r="V43" s="44"/>
      <c r="W43" s="44"/>
      <c r="X43" s="44"/>
      <c r="Y43" s="44"/>
      <c r="Z43" s="44"/>
    </row>
    <row r="44" spans="1:26" s="409" customFormat="1" ht="18.75" customHeight="1">
      <c r="A44" s="776"/>
      <c r="B44" s="58"/>
      <c r="C44" s="584"/>
      <c r="D44" s="208"/>
      <c r="E44" s="208"/>
      <c r="F44" s="382"/>
      <c r="G44" s="382"/>
      <c r="H44" s="264"/>
      <c r="I44" s="58"/>
      <c r="J44" s="653"/>
      <c r="K44" s="653"/>
      <c r="L44" s="463"/>
      <c r="M44" s="463"/>
      <c r="N44" s="579"/>
      <c r="O44" s="428"/>
      <c r="P44" s="457"/>
      <c r="Q44" s="44"/>
      <c r="R44" s="44"/>
      <c r="S44" s="44"/>
      <c r="T44" s="44"/>
      <c r="U44" s="44"/>
      <c r="V44" s="44"/>
      <c r="W44" s="44"/>
      <c r="X44" s="44"/>
      <c r="Y44" s="44"/>
      <c r="Z44" s="44"/>
    </row>
    <row r="45" spans="1:26" s="409" customFormat="1" ht="18.75" customHeight="1">
      <c r="A45" s="776"/>
      <c r="B45" s="769" t="s">
        <v>1577</v>
      </c>
      <c r="C45" s="771">
        <v>243</v>
      </c>
      <c r="D45" s="768">
        <f>J45/J46</f>
        <v>0.12537634190243419</v>
      </c>
      <c r="E45" s="768">
        <f>K45/K46</f>
        <v>0.36832639654609944</v>
      </c>
      <c r="F45" s="768">
        <f>L45/L46</f>
        <v>3.6981760817995001E-2</v>
      </c>
      <c r="G45" s="768">
        <f>M45/M46</f>
        <v>0.15133493978885609</v>
      </c>
      <c r="H45" s="243" t="s">
        <v>1308</v>
      </c>
      <c r="I45" s="236" t="s">
        <v>1575</v>
      </c>
      <c r="J45" s="655">
        <v>3229320.4479800011</v>
      </c>
      <c r="K45" s="655">
        <v>836815.89916998346</v>
      </c>
      <c r="L45" s="655">
        <f>L42</f>
        <v>7514137.2012361949</v>
      </c>
      <c r="M45" s="655">
        <v>1323134.8510104455</v>
      </c>
      <c r="N45" s="772"/>
      <c r="O45" s="428"/>
      <c r="P45" s="457"/>
      <c r="Q45" s="44"/>
      <c r="R45" s="44"/>
      <c r="S45" s="44"/>
      <c r="T45" s="44"/>
      <c r="U45" s="44"/>
      <c r="V45" s="44"/>
      <c r="W45" s="44"/>
      <c r="X45" s="44"/>
      <c r="Y45" s="44"/>
      <c r="Z45" s="44"/>
    </row>
    <row r="46" spans="1:26" s="409" customFormat="1" ht="15" customHeight="1">
      <c r="A46" s="776"/>
      <c r="B46" s="770"/>
      <c r="C46" s="771"/>
      <c r="D46" s="768"/>
      <c r="E46" s="768"/>
      <c r="F46" s="768"/>
      <c r="G46" s="768"/>
      <c r="H46" s="243" t="s">
        <v>1309</v>
      </c>
      <c r="I46" s="297" t="s">
        <v>1578</v>
      </c>
      <c r="J46" s="656">
        <v>25757016.02853436</v>
      </c>
      <c r="K46" s="656">
        <v>2271941.1560426899</v>
      </c>
      <c r="L46" s="656">
        <v>203184949.41917101</v>
      </c>
      <c r="M46" s="656">
        <v>8743089.0239656195</v>
      </c>
      <c r="N46" s="772"/>
      <c r="O46" s="428"/>
      <c r="P46" s="457"/>
      <c r="Q46" s="44"/>
      <c r="R46" s="44"/>
      <c r="S46" s="44"/>
      <c r="T46" s="44"/>
      <c r="U46" s="44"/>
      <c r="V46" s="44"/>
      <c r="W46" s="44"/>
      <c r="X46" s="44"/>
      <c r="Y46" s="44"/>
      <c r="Z46" s="44"/>
    </row>
    <row r="47" spans="1:26" s="44" customFormat="1" ht="15" customHeight="1">
      <c r="A47" s="860"/>
      <c r="B47" s="422"/>
      <c r="C47" s="584"/>
      <c r="D47" s="423"/>
      <c r="E47" s="423"/>
      <c r="F47" s="423"/>
      <c r="G47" s="423"/>
      <c r="H47" s="424"/>
      <c r="I47" s="425"/>
      <c r="J47" s="426"/>
      <c r="K47" s="426"/>
      <c r="L47" s="426"/>
      <c r="M47" s="426"/>
      <c r="N47" s="570"/>
      <c r="O47" s="428"/>
      <c r="P47" s="457"/>
    </row>
    <row r="48" spans="1:26" s="409" customFormat="1" ht="15" customHeight="1">
      <c r="A48" s="860"/>
      <c r="B48" s="769" t="s">
        <v>1579</v>
      </c>
      <c r="C48" s="771">
        <v>244</v>
      </c>
      <c r="D48" s="768">
        <f>J48/J49</f>
        <v>0.93905945941463409</v>
      </c>
      <c r="E48" s="768">
        <f>K48/K49</f>
        <v>2.8731189213291426</v>
      </c>
      <c r="F48" s="768">
        <f>L48/L49</f>
        <v>0.41831196269124932</v>
      </c>
      <c r="G48" s="768">
        <f>M48/M49</f>
        <v>0.31540465908446702</v>
      </c>
      <c r="H48" s="243" t="s">
        <v>1310</v>
      </c>
      <c r="I48" s="236" t="s">
        <v>1575</v>
      </c>
      <c r="J48" s="655">
        <v>292758.23391999915</v>
      </c>
      <c r="K48" s="655">
        <v>-43468.22916998354</v>
      </c>
      <c r="L48" s="655">
        <v>379898.89979324501</v>
      </c>
      <c r="M48" s="655">
        <v>-2755.2832532278835</v>
      </c>
      <c r="N48" s="571"/>
      <c r="O48" s="428"/>
      <c r="P48" s="457"/>
      <c r="Q48" s="44"/>
      <c r="R48" s="44"/>
      <c r="S48" s="44"/>
      <c r="T48" s="44"/>
      <c r="U48" s="44"/>
      <c r="V48" s="44"/>
      <c r="W48" s="44"/>
      <c r="X48" s="44"/>
      <c r="Y48" s="44"/>
      <c r="Z48" s="44"/>
    </row>
    <row r="49" spans="1:26" s="409" customFormat="1" ht="15" customHeight="1">
      <c r="A49" s="861"/>
      <c r="B49" s="784"/>
      <c r="C49" s="785"/>
      <c r="D49" s="773"/>
      <c r="E49" s="773"/>
      <c r="F49" s="773"/>
      <c r="G49" s="773"/>
      <c r="H49" s="251" t="s">
        <v>1311</v>
      </c>
      <c r="I49" s="298" t="s">
        <v>1580</v>
      </c>
      <c r="J49" s="659">
        <v>311756.86585649324</v>
      </c>
      <c r="K49" s="659">
        <v>-15129.282970951501</v>
      </c>
      <c r="L49" s="469">
        <v>908171.25417386997</v>
      </c>
      <c r="M49" s="469">
        <v>-8735.7087914481453</v>
      </c>
      <c r="N49" s="572"/>
      <c r="O49" s="428"/>
      <c r="P49" s="457"/>
      <c r="Q49" s="44"/>
      <c r="R49" s="44"/>
      <c r="S49" s="44"/>
      <c r="T49" s="44"/>
      <c r="U49" s="44"/>
      <c r="V49" s="44"/>
      <c r="W49" s="44"/>
      <c r="X49" s="44"/>
      <c r="Y49" s="44"/>
      <c r="Z49" s="44"/>
    </row>
    <row r="50" spans="1:26" s="409" customFormat="1" ht="15.75">
      <c r="A50" s="49"/>
      <c r="B50" s="42"/>
      <c r="C50" s="45"/>
      <c r="J50" s="44"/>
      <c r="K50" s="44"/>
      <c r="L50" s="44"/>
      <c r="M50" s="44"/>
      <c r="N50" s="46"/>
      <c r="O50" s="43"/>
      <c r="P50" s="457"/>
      <c r="Q50" s="44"/>
      <c r="R50" s="44"/>
      <c r="S50" s="44"/>
      <c r="T50" s="44"/>
      <c r="U50" s="44"/>
      <c r="V50" s="44"/>
      <c r="W50" s="44"/>
      <c r="X50" s="44"/>
      <c r="Y50" s="44"/>
      <c r="Z50" s="44"/>
    </row>
    <row r="51" spans="1:26" s="409" customFormat="1" ht="30" customHeight="1">
      <c r="A51" s="775" t="s">
        <v>1581</v>
      </c>
      <c r="B51" s="171" t="s">
        <v>1582</v>
      </c>
      <c r="C51" s="171"/>
      <c r="D51" s="171"/>
      <c r="E51" s="171"/>
      <c r="F51" s="383"/>
      <c r="G51" s="612"/>
      <c r="H51" s="115"/>
      <c r="I51" s="115"/>
      <c r="J51" s="657"/>
      <c r="K51" s="657"/>
      <c r="L51" s="657"/>
      <c r="M51" s="658"/>
      <c r="N51" s="230"/>
      <c r="O51" s="43"/>
      <c r="P51" s="458"/>
      <c r="Q51" s="44"/>
      <c r="R51" s="44"/>
      <c r="S51" s="44"/>
      <c r="T51" s="44"/>
      <c r="U51" s="44"/>
      <c r="V51" s="44"/>
      <c r="W51" s="44"/>
      <c r="X51" s="44"/>
      <c r="Y51" s="44"/>
      <c r="Z51" s="44"/>
    </row>
    <row r="52" spans="1:26" s="409" customFormat="1" ht="18.75" customHeight="1">
      <c r="A52" s="776"/>
      <c r="B52" s="769" t="s">
        <v>97</v>
      </c>
      <c r="C52" s="771">
        <v>245</v>
      </c>
      <c r="D52" s="768">
        <f>J52/J53</f>
        <v>762.10704985271639</v>
      </c>
      <c r="E52" s="768">
        <f>K52/K53</f>
        <v>2496.4886004839304</v>
      </c>
      <c r="F52" s="768">
        <f>L52/L53</f>
        <v>587.01052905849212</v>
      </c>
      <c r="G52" s="768">
        <f>M52/M53</f>
        <v>1168.1836618815444</v>
      </c>
      <c r="H52" s="243" t="s">
        <v>1312</v>
      </c>
      <c r="I52" s="236" t="s">
        <v>1583</v>
      </c>
      <c r="J52" s="655">
        <v>3827810.0019702204</v>
      </c>
      <c r="K52" s="655">
        <v>916644.96343723766</v>
      </c>
      <c r="L52" s="655">
        <v>20082802.013153847</v>
      </c>
      <c r="M52" s="655">
        <v>1421033.1489319366</v>
      </c>
      <c r="N52" s="772"/>
      <c r="O52" s="428"/>
      <c r="P52" s="458"/>
      <c r="Q52" s="44"/>
      <c r="R52" s="44"/>
      <c r="S52" s="44"/>
      <c r="T52" s="44"/>
      <c r="U52" s="44"/>
      <c r="V52" s="44"/>
      <c r="W52" s="44"/>
      <c r="X52" s="44"/>
      <c r="Y52" s="44"/>
      <c r="Z52" s="44"/>
    </row>
    <row r="53" spans="1:26" s="409" customFormat="1" ht="18.75" customHeight="1">
      <c r="A53" s="776"/>
      <c r="B53" s="770"/>
      <c r="C53" s="771"/>
      <c r="D53" s="768"/>
      <c r="E53" s="768"/>
      <c r="F53" s="768"/>
      <c r="G53" s="768"/>
      <c r="H53" s="243" t="s">
        <v>1313</v>
      </c>
      <c r="I53" s="297" t="s">
        <v>1791</v>
      </c>
      <c r="J53" s="656">
        <v>5022.6670947473549</v>
      </c>
      <c r="K53" s="656">
        <v>367.17370279982498</v>
      </c>
      <c r="L53" s="656">
        <f>L43</f>
        <v>34211.996240279899</v>
      </c>
      <c r="M53" s="656">
        <v>1216.4466901061928</v>
      </c>
      <c r="N53" s="772"/>
      <c r="O53" s="428"/>
      <c r="P53" s="458"/>
      <c r="Q53" s="44"/>
      <c r="R53" s="44"/>
      <c r="S53" s="44"/>
      <c r="T53" s="44"/>
      <c r="U53" s="44"/>
      <c r="V53" s="44"/>
      <c r="W53" s="44"/>
      <c r="X53" s="44"/>
      <c r="Y53" s="44"/>
      <c r="Z53" s="44"/>
    </row>
    <row r="54" spans="1:26" s="44" customFormat="1" ht="15" customHeight="1">
      <c r="A54" s="776"/>
      <c r="B54" s="422"/>
      <c r="C54" s="584"/>
      <c r="D54" s="208"/>
      <c r="E54" s="423"/>
      <c r="F54" s="423"/>
      <c r="G54" s="423"/>
      <c r="H54" s="424"/>
      <c r="I54" s="425"/>
      <c r="J54" s="426"/>
      <c r="K54" s="426"/>
      <c r="L54" s="463"/>
      <c r="M54" s="463"/>
      <c r="N54" s="427"/>
      <c r="O54" s="428"/>
      <c r="P54" s="457"/>
    </row>
    <row r="55" spans="1:26" s="409" customFormat="1" ht="18.75" customHeight="1">
      <c r="A55" s="776"/>
      <c r="B55" s="769" t="s">
        <v>98</v>
      </c>
      <c r="C55" s="771">
        <v>246</v>
      </c>
      <c r="D55" s="768">
        <f>J55/J56</f>
        <v>0.14861232363755425</v>
      </c>
      <c r="E55" s="768">
        <f>K55/K56</f>
        <v>0.40346333838763115</v>
      </c>
      <c r="F55" s="768">
        <f>L55/L56</f>
        <v>9.8840007936429303E-2</v>
      </c>
      <c r="G55" s="768">
        <f>M55/M56</f>
        <v>0.16253216054837744</v>
      </c>
      <c r="H55" s="243" t="s">
        <v>1314</v>
      </c>
      <c r="I55" s="236" t="s">
        <v>1583</v>
      </c>
      <c r="J55" s="655">
        <v>3827810.0019702204</v>
      </c>
      <c r="K55" s="656">
        <v>916644.96343723766</v>
      </c>
      <c r="L55" s="655">
        <f>L52</f>
        <v>20082802.013153847</v>
      </c>
      <c r="M55" s="655">
        <v>1421033.1489319366</v>
      </c>
      <c r="N55" s="571"/>
      <c r="O55" s="428"/>
      <c r="P55" s="457"/>
      <c r="Q55" s="44"/>
      <c r="R55" s="44"/>
      <c r="S55" s="44"/>
      <c r="T55" s="44"/>
      <c r="U55" s="44"/>
      <c r="V55" s="44"/>
      <c r="W55" s="44"/>
      <c r="X55" s="44"/>
      <c r="Y55" s="44"/>
      <c r="Z55" s="44"/>
    </row>
    <row r="56" spans="1:26" s="409" customFormat="1" ht="18.75" customHeight="1">
      <c r="A56" s="776"/>
      <c r="B56" s="770"/>
      <c r="C56" s="771"/>
      <c r="D56" s="768"/>
      <c r="E56" s="768"/>
      <c r="F56" s="768"/>
      <c r="G56" s="768"/>
      <c r="H56" s="243" t="s">
        <v>1292</v>
      </c>
      <c r="I56" s="297" t="s">
        <v>1584</v>
      </c>
      <c r="J56" s="656">
        <v>25757016.02853436</v>
      </c>
      <c r="K56" s="656">
        <v>2271941.1560426899</v>
      </c>
      <c r="L56" s="656">
        <f>L46</f>
        <v>203184949.41917101</v>
      </c>
      <c r="M56" s="656">
        <v>8743089.0239656195</v>
      </c>
      <c r="N56" s="571"/>
      <c r="O56" s="428"/>
      <c r="P56" s="457"/>
      <c r="Q56" s="44"/>
      <c r="R56" s="44"/>
      <c r="S56" s="44"/>
      <c r="T56" s="44"/>
      <c r="U56" s="44"/>
      <c r="V56" s="44"/>
      <c r="W56" s="44"/>
      <c r="X56" s="44"/>
      <c r="Y56" s="44"/>
      <c r="Z56" s="44"/>
    </row>
    <row r="57" spans="1:26" s="409" customFormat="1" ht="18.75" customHeight="1">
      <c r="A57" s="776"/>
      <c r="B57" s="58"/>
      <c r="C57" s="584"/>
      <c r="D57" s="423"/>
      <c r="E57" s="208"/>
      <c r="F57" s="382"/>
      <c r="G57" s="382"/>
      <c r="H57" s="264"/>
      <c r="I57" s="58"/>
      <c r="J57" s="653"/>
      <c r="K57" s="653"/>
      <c r="L57" s="426"/>
      <c r="M57" s="426"/>
      <c r="N57" s="579"/>
      <c r="O57" s="428"/>
      <c r="P57" s="457"/>
      <c r="Q57" s="44"/>
      <c r="R57" s="44"/>
      <c r="S57" s="44"/>
      <c r="T57" s="44"/>
      <c r="U57" s="44"/>
      <c r="V57" s="44"/>
      <c r="W57" s="44"/>
      <c r="X57" s="44"/>
      <c r="Y57" s="44"/>
      <c r="Z57" s="44"/>
    </row>
    <row r="58" spans="1:26" s="409" customFormat="1" ht="18.75" customHeight="1">
      <c r="A58" s="776"/>
      <c r="B58" s="769" t="s">
        <v>99</v>
      </c>
      <c r="C58" s="771">
        <v>247</v>
      </c>
      <c r="D58" s="768">
        <f>J58/J59</f>
        <v>1.1130952313637799</v>
      </c>
      <c r="E58" s="768">
        <f>K58/K59</f>
        <v>3.1472035739340263</v>
      </c>
      <c r="F58" s="768">
        <f>L58/L59</f>
        <v>1.0248836267359509</v>
      </c>
      <c r="G58" s="768">
        <f>M58/M59</f>
        <v>0.3387413426109398</v>
      </c>
      <c r="H58" s="243" t="s">
        <v>1316</v>
      </c>
      <c r="I58" s="236" t="s">
        <v>1583</v>
      </c>
      <c r="J58" s="655">
        <v>347015.08072978019</v>
      </c>
      <c r="K58" s="655">
        <v>-47614.933437237763</v>
      </c>
      <c r="L58" s="655">
        <v>930769.84867505298</v>
      </c>
      <c r="M58" s="655">
        <v>-2959.1457246733353</v>
      </c>
      <c r="N58" s="772"/>
      <c r="O58" s="428"/>
      <c r="P58" s="457"/>
      <c r="Q58" s="44"/>
      <c r="R58" s="44"/>
      <c r="S58" s="44"/>
      <c r="T58" s="44"/>
      <c r="U58" s="44"/>
      <c r="V58" s="44"/>
      <c r="W58" s="44"/>
      <c r="X58" s="44"/>
      <c r="Y58" s="44"/>
      <c r="Z58" s="44"/>
    </row>
    <row r="59" spans="1:26" s="409" customFormat="1" ht="15" customHeight="1">
      <c r="A59" s="778"/>
      <c r="B59" s="784"/>
      <c r="C59" s="785"/>
      <c r="D59" s="773"/>
      <c r="E59" s="773"/>
      <c r="F59" s="773"/>
      <c r="G59" s="773"/>
      <c r="H59" s="251" t="s">
        <v>1317</v>
      </c>
      <c r="I59" s="298" t="s">
        <v>1584</v>
      </c>
      <c r="J59" s="659">
        <v>311756.86585649324</v>
      </c>
      <c r="K59" s="659">
        <v>-15129.282970951501</v>
      </c>
      <c r="L59" s="659">
        <f>L49</f>
        <v>908171.25417386997</v>
      </c>
      <c r="M59" s="659">
        <v>-8735.7087914481453</v>
      </c>
      <c r="N59" s="774"/>
      <c r="O59" s="428"/>
      <c r="P59" s="457"/>
      <c r="Q59" s="44"/>
      <c r="R59" s="44"/>
      <c r="S59" s="44"/>
      <c r="T59" s="44"/>
      <c r="U59" s="44"/>
      <c r="V59" s="44"/>
      <c r="W59" s="44"/>
      <c r="X59" s="44"/>
      <c r="Y59" s="44"/>
      <c r="Z59" s="44"/>
    </row>
    <row r="60" spans="1:26" s="78" customFormat="1" ht="15.95" customHeight="1">
      <c r="A60" s="88"/>
      <c r="H60" s="85"/>
      <c r="N60" s="131"/>
    </row>
    <row r="61" spans="1:26" s="78" customFormat="1" ht="60.95" customHeight="1">
      <c r="A61" s="857" t="s">
        <v>298</v>
      </c>
      <c r="B61" s="114" t="s">
        <v>1696</v>
      </c>
      <c r="C61" s="114"/>
      <c r="D61" s="110"/>
      <c r="E61" s="110"/>
      <c r="F61" s="110"/>
      <c r="G61" s="608"/>
      <c r="H61" s="110"/>
      <c r="I61" s="110"/>
      <c r="J61" s="110"/>
      <c r="K61" s="110"/>
      <c r="L61" s="110"/>
      <c r="M61" s="608"/>
      <c r="N61" s="582"/>
    </row>
    <row r="62" spans="1:26" s="78" customFormat="1" ht="15.95" customHeight="1">
      <c r="A62" s="858"/>
      <c r="B62" s="90"/>
      <c r="C62" s="90"/>
      <c r="D62" s="109"/>
      <c r="E62" s="109"/>
      <c r="F62" s="109"/>
      <c r="G62" s="109"/>
      <c r="H62" s="90"/>
      <c r="I62" s="109"/>
      <c r="J62" s="169"/>
      <c r="K62" s="169"/>
      <c r="L62" s="169"/>
      <c r="M62" s="169"/>
      <c r="N62" s="819"/>
    </row>
    <row r="63" spans="1:26" s="78" customFormat="1" ht="15.95" customHeight="1">
      <c r="A63" s="858"/>
      <c r="B63" s="852" t="s">
        <v>297</v>
      </c>
      <c r="C63" s="851">
        <v>248</v>
      </c>
      <c r="D63" s="842">
        <f>J63/J64</f>
        <v>9.6619766678112263E-4</v>
      </c>
      <c r="E63" s="842">
        <f>K63/K64</f>
        <v>7.3983662364915303E-5</v>
      </c>
      <c r="F63" s="842">
        <f>L63/L64</f>
        <v>5.10399338113581E-4</v>
      </c>
      <c r="G63" s="842">
        <f>M63/M64</f>
        <v>3.805093740521333E-4</v>
      </c>
      <c r="H63" s="243" t="s">
        <v>1318</v>
      </c>
      <c r="I63" s="276" t="s">
        <v>1697</v>
      </c>
      <c r="J63" s="192">
        <f>D4</f>
        <v>646.382896032644</v>
      </c>
      <c r="K63" s="192">
        <v>47.503317920000001</v>
      </c>
      <c r="L63" s="192">
        <v>302.29104589424162</v>
      </c>
      <c r="M63" s="192">
        <v>248.094280785423</v>
      </c>
      <c r="N63" s="819"/>
    </row>
    <row r="64" spans="1:26" s="78" customFormat="1" ht="15.95" customHeight="1">
      <c r="A64" s="858"/>
      <c r="B64" s="855"/>
      <c r="C64" s="851"/>
      <c r="D64" s="842"/>
      <c r="E64" s="842"/>
      <c r="F64" s="842"/>
      <c r="G64" s="842"/>
      <c r="H64" s="243" t="s">
        <v>1319</v>
      </c>
      <c r="I64" s="139" t="s">
        <v>1698</v>
      </c>
      <c r="J64" s="182">
        <v>668996.54</v>
      </c>
      <c r="K64" s="182">
        <v>642078.48600000003</v>
      </c>
      <c r="L64" s="182">
        <v>592263.78899999999</v>
      </c>
      <c r="M64" s="182">
        <v>652005.69999999995</v>
      </c>
      <c r="N64" s="819"/>
    </row>
    <row r="65" spans="1:14" s="78" customFormat="1" ht="15.95" customHeight="1">
      <c r="A65" s="858"/>
      <c r="B65" s="90"/>
      <c r="C65" s="133"/>
      <c r="D65" s="302"/>
      <c r="E65" s="302"/>
      <c r="F65" s="302"/>
      <c r="G65" s="302"/>
      <c r="H65" s="90"/>
      <c r="I65" s="109"/>
      <c r="J65" s="191"/>
      <c r="K65" s="191"/>
      <c r="L65" s="191"/>
      <c r="M65" s="191"/>
      <c r="N65" s="819"/>
    </row>
    <row r="66" spans="1:14" s="78" customFormat="1" ht="15.95" customHeight="1">
      <c r="A66" s="858"/>
      <c r="B66" s="852" t="s">
        <v>300</v>
      </c>
      <c r="C66" s="851">
        <v>249</v>
      </c>
      <c r="D66" s="842">
        <f>J66/J67</f>
        <v>6.2802850716355116E-4</v>
      </c>
      <c r="E66" s="842">
        <f>K66/K67</f>
        <v>5.5459444444939428E-5</v>
      </c>
      <c r="F66" s="842">
        <f>L66/L67</f>
        <v>3.5903408442972476E-4</v>
      </c>
      <c r="G66" s="842">
        <f>M66/M67</f>
        <v>2.6989243085730668E-4</v>
      </c>
      <c r="H66" s="243" t="s">
        <v>1320</v>
      </c>
      <c r="I66" s="276" t="s">
        <v>1699</v>
      </c>
      <c r="J66" s="192">
        <f>D5</f>
        <v>420.14889831378099</v>
      </c>
      <c r="K66" s="192">
        <v>35.609316123607819</v>
      </c>
      <c r="L66" s="192">
        <v>212.6428872244947</v>
      </c>
      <c r="M66" s="192">
        <v>175.97140330581982</v>
      </c>
      <c r="N66" s="819"/>
    </row>
    <row r="67" spans="1:14" s="78" customFormat="1" ht="15.95" customHeight="1">
      <c r="A67" s="858"/>
      <c r="B67" s="855"/>
      <c r="C67" s="851"/>
      <c r="D67" s="842"/>
      <c r="E67" s="842"/>
      <c r="F67" s="842"/>
      <c r="G67" s="842"/>
      <c r="H67" s="243" t="s">
        <v>1321</v>
      </c>
      <c r="I67" s="139" t="s">
        <v>1698</v>
      </c>
      <c r="J67" s="182">
        <v>668996.54</v>
      </c>
      <c r="K67" s="182">
        <v>642078.48600000003</v>
      </c>
      <c r="L67" s="182">
        <v>592263.78899999999</v>
      </c>
      <c r="M67" s="182">
        <v>652005.69999999995</v>
      </c>
      <c r="N67" s="819"/>
    </row>
    <row r="68" spans="1:14" s="78" customFormat="1" ht="27.95" customHeight="1">
      <c r="A68" s="858"/>
      <c r="B68" s="90"/>
      <c r="C68" s="133"/>
      <c r="D68" s="302"/>
      <c r="E68" s="302"/>
      <c r="F68" s="302"/>
      <c r="G68" s="302"/>
      <c r="H68" s="90"/>
      <c r="I68" s="109"/>
      <c r="J68" s="191"/>
      <c r="K68" s="191"/>
      <c r="L68" s="191"/>
      <c r="M68" s="191"/>
      <c r="N68" s="819"/>
    </row>
    <row r="69" spans="1:14" s="78" customFormat="1" ht="15.95" customHeight="1">
      <c r="A69" s="858"/>
      <c r="B69" s="852" t="s">
        <v>301</v>
      </c>
      <c r="C69" s="851">
        <v>250</v>
      </c>
      <c r="D69" s="842">
        <f>J69/J70</f>
        <v>7.2796534293688669E-4</v>
      </c>
      <c r="E69" s="842">
        <f>K69/K70</f>
        <v>9.7088945714961247E-5</v>
      </c>
      <c r="F69" s="842">
        <f>L69/L70</f>
        <v>8.1704607597687267E-4</v>
      </c>
      <c r="G69" s="842">
        <f>M69/M70</f>
        <v>1.3776113514909569E-3</v>
      </c>
      <c r="H69" s="243" t="s">
        <v>1322</v>
      </c>
      <c r="I69" s="276" t="s">
        <v>1700</v>
      </c>
      <c r="J69" s="192">
        <f>D6</f>
        <v>3264127.5240094699</v>
      </c>
      <c r="K69" s="192">
        <v>291761.2069689713</v>
      </c>
      <c r="L69" s="192">
        <v>2474643.6614470892</v>
      </c>
      <c r="M69" s="192">
        <v>3813183.5491236742</v>
      </c>
      <c r="N69" s="290"/>
    </row>
    <row r="70" spans="1:14" s="78" customFormat="1" ht="15.95" customHeight="1">
      <c r="A70" s="858"/>
      <c r="B70" s="855"/>
      <c r="C70" s="851"/>
      <c r="D70" s="842"/>
      <c r="E70" s="842"/>
      <c r="F70" s="842"/>
      <c r="G70" s="842"/>
      <c r="H70" s="243" t="s">
        <v>1323</v>
      </c>
      <c r="I70" s="139" t="s">
        <v>1698</v>
      </c>
      <c r="J70" s="190">
        <v>4483905114</v>
      </c>
      <c r="K70" s="190">
        <v>3005091927</v>
      </c>
      <c r="L70" s="182">
        <v>3028768798</v>
      </c>
      <c r="M70" s="182">
        <v>2767967573</v>
      </c>
      <c r="N70" s="819"/>
    </row>
    <row r="71" spans="1:14" s="78" customFormat="1" ht="26.45" customHeight="1">
      <c r="A71" s="858"/>
      <c r="B71" s="90"/>
      <c r="C71" s="133"/>
      <c r="D71" s="302"/>
      <c r="E71" s="302"/>
      <c r="F71" s="302"/>
      <c r="G71" s="302"/>
      <c r="H71" s="90"/>
      <c r="I71" s="109"/>
      <c r="J71" s="191"/>
      <c r="K71" s="191"/>
      <c r="L71" s="191"/>
      <c r="M71" s="191"/>
      <c r="N71" s="819"/>
    </row>
    <row r="72" spans="1:14" s="78" customFormat="1" ht="15.95" customHeight="1">
      <c r="A72" s="858"/>
      <c r="B72" s="852" t="s">
        <v>302</v>
      </c>
      <c r="C72" s="851">
        <v>251</v>
      </c>
      <c r="D72" s="842">
        <f>J72/J73</f>
        <v>4.7317749080739801E-4</v>
      </c>
      <c r="E72" s="842">
        <f>K72/K73</f>
        <v>6.9685030868200473E-5</v>
      </c>
      <c r="F72" s="842">
        <f>L72/L73</f>
        <v>5.5436118994737105E-4</v>
      </c>
      <c r="G72" s="842">
        <f>M72/M73</f>
        <v>1.3077833140471415E-3</v>
      </c>
      <c r="H72" s="243" t="s">
        <v>1324</v>
      </c>
      <c r="I72" s="276" t="s">
        <v>1701</v>
      </c>
      <c r="J72" s="192">
        <f>D7</f>
        <v>2121682.97086098</v>
      </c>
      <c r="K72" s="192">
        <v>209409.92369477506</v>
      </c>
      <c r="L72" s="192">
        <v>1679031.8749347487</v>
      </c>
      <c r="M72" s="192">
        <v>3619901.8057929631</v>
      </c>
      <c r="N72" s="290"/>
    </row>
    <row r="73" spans="1:14" s="78" customFormat="1" ht="15.95" customHeight="1">
      <c r="A73" s="858"/>
      <c r="B73" s="853"/>
      <c r="C73" s="854"/>
      <c r="D73" s="843"/>
      <c r="E73" s="843"/>
      <c r="F73" s="843"/>
      <c r="G73" s="843"/>
      <c r="H73" s="251" t="s">
        <v>1325</v>
      </c>
      <c r="I73" s="141" t="s">
        <v>1698</v>
      </c>
      <c r="J73" s="193">
        <v>4483905114</v>
      </c>
      <c r="K73" s="193">
        <v>3005091927</v>
      </c>
      <c r="L73" s="378">
        <v>3028768798</v>
      </c>
      <c r="M73" s="378">
        <v>2767967573</v>
      </c>
      <c r="N73" s="233"/>
    </row>
    <row r="74" spans="1:14" s="78" customFormat="1" ht="15.95" customHeight="1">
      <c r="A74" s="858"/>
      <c r="B74" s="90"/>
      <c r="C74" s="90"/>
      <c r="D74" s="109"/>
      <c r="E74" s="109"/>
      <c r="F74" s="109"/>
      <c r="G74" s="109"/>
      <c r="H74" s="90"/>
      <c r="I74" s="109"/>
      <c r="J74" s="169"/>
      <c r="K74" s="169"/>
      <c r="L74" s="169"/>
      <c r="M74" s="169"/>
      <c r="N74" s="819"/>
    </row>
    <row r="75" spans="1:14" s="78" customFormat="1" ht="15.95" customHeight="1">
      <c r="A75" s="858"/>
      <c r="B75" s="852" t="s">
        <v>303</v>
      </c>
      <c r="C75" s="851">
        <v>252</v>
      </c>
      <c r="D75" s="842">
        <f>J75/J76</f>
        <v>1.7724245040813888E-4</v>
      </c>
      <c r="E75" s="842">
        <f>K75/K76</f>
        <v>-6.2256861275032305E-6</v>
      </c>
      <c r="F75" s="842">
        <f>L75/L76</f>
        <v>-1.7515103085964824E-5</v>
      </c>
      <c r="G75" s="842">
        <f>M75/M76</f>
        <v>1.1987473801171199E-4</v>
      </c>
      <c r="H75" s="243" t="s">
        <v>1326</v>
      </c>
      <c r="I75" s="276" t="s">
        <v>1702</v>
      </c>
      <c r="J75" s="192">
        <f>D8</f>
        <v>48436.624184992601</v>
      </c>
      <c r="K75" s="192">
        <v>-1941.6546065559999</v>
      </c>
      <c r="L75" s="192">
        <v>-4152.9136129688259</v>
      </c>
      <c r="M75" s="192">
        <v>20164.972400358296</v>
      </c>
      <c r="N75" s="819"/>
    </row>
    <row r="76" spans="1:14" s="78" customFormat="1" ht="15.95" customHeight="1">
      <c r="A76" s="858"/>
      <c r="B76" s="855"/>
      <c r="C76" s="851"/>
      <c r="D76" s="842"/>
      <c r="E76" s="842"/>
      <c r="F76" s="842"/>
      <c r="G76" s="842"/>
      <c r="H76" s="243" t="s">
        <v>1327</v>
      </c>
      <c r="I76" s="139" t="s">
        <v>1698</v>
      </c>
      <c r="J76" s="182">
        <v>273278913</v>
      </c>
      <c r="K76" s="182">
        <v>311878011</v>
      </c>
      <c r="L76" s="182">
        <v>237104720</v>
      </c>
      <c r="M76" s="182">
        <v>168217030</v>
      </c>
      <c r="N76" s="819"/>
    </row>
    <row r="77" spans="1:14" s="78" customFormat="1" ht="15.95" customHeight="1">
      <c r="A77" s="858"/>
      <c r="B77" s="90"/>
      <c r="C77" s="133"/>
      <c r="D77" s="302"/>
      <c r="E77" s="302"/>
      <c r="F77" s="302"/>
      <c r="G77" s="302"/>
      <c r="H77" s="90"/>
      <c r="I77" s="109"/>
      <c r="J77" s="191"/>
      <c r="K77" s="191"/>
      <c r="L77" s="191"/>
      <c r="M77" s="191"/>
      <c r="N77" s="819"/>
    </row>
    <row r="78" spans="1:14" s="78" customFormat="1" ht="15.95" customHeight="1">
      <c r="A78" s="858"/>
      <c r="B78" s="852" t="s">
        <v>305</v>
      </c>
      <c r="C78" s="851">
        <v>253</v>
      </c>
      <c r="D78" s="842">
        <f>J78/J79</f>
        <v>1.1520759712313551E-4</v>
      </c>
      <c r="E78" s="842">
        <f>K78/K79</f>
        <v>-4.6690991067663614E-6</v>
      </c>
      <c r="F78" s="842">
        <f>L78/L79</f>
        <v>-1.4034961100658147E-5</v>
      </c>
      <c r="G78" s="842">
        <f>M78/M79</f>
        <v>1.4406559033403328E-4</v>
      </c>
      <c r="H78" s="243" t="s">
        <v>1328</v>
      </c>
      <c r="I78" s="276" t="s">
        <v>1703</v>
      </c>
      <c r="J78" s="192">
        <f>D9</f>
        <v>31483.806911152398</v>
      </c>
      <c r="K78" s="192">
        <v>-1456.1893425801695</v>
      </c>
      <c r="L78" s="192">
        <v>-3327.7555219824417</v>
      </c>
      <c r="M78" s="192">
        <v>24234.285731187785</v>
      </c>
      <c r="N78" s="819"/>
    </row>
    <row r="79" spans="1:14" s="78" customFormat="1" ht="15.95" customHeight="1">
      <c r="A79" s="858"/>
      <c r="B79" s="855"/>
      <c r="C79" s="851"/>
      <c r="D79" s="842"/>
      <c r="E79" s="842"/>
      <c r="F79" s="842"/>
      <c r="G79" s="842"/>
      <c r="H79" s="243" t="s">
        <v>1329</v>
      </c>
      <c r="I79" s="139" t="s">
        <v>1698</v>
      </c>
      <c r="J79" s="182">
        <v>273278913</v>
      </c>
      <c r="K79" s="182">
        <v>311878011</v>
      </c>
      <c r="L79" s="182">
        <v>237104720</v>
      </c>
      <c r="M79" s="182">
        <v>168217030</v>
      </c>
      <c r="N79" s="819"/>
    </row>
    <row r="80" spans="1:14" s="78" customFormat="1" ht="27.95" customHeight="1">
      <c r="A80" s="858"/>
      <c r="B80" s="90"/>
      <c r="C80" s="133"/>
      <c r="D80" s="302"/>
      <c r="E80" s="302"/>
      <c r="F80" s="302"/>
      <c r="G80" s="302"/>
      <c r="H80" s="90"/>
      <c r="I80" s="109"/>
      <c r="J80" s="191"/>
      <c r="K80" s="191"/>
      <c r="L80" s="191"/>
      <c r="M80" s="191"/>
      <c r="N80" s="819"/>
    </row>
    <row r="81" spans="1:14" s="78" customFormat="1" ht="15.95" customHeight="1">
      <c r="A81" s="858"/>
      <c r="B81" s="852" t="s">
        <v>306</v>
      </c>
      <c r="C81" s="851">
        <v>254</v>
      </c>
      <c r="D81" s="842">
        <f>J81/J82</f>
        <v>1.1550403315204979E-2</v>
      </c>
      <c r="E81" s="842">
        <f>K81/K82</f>
        <v>7.6265768169656435E-4</v>
      </c>
      <c r="F81" s="842">
        <f>L81/L82</f>
        <v>3.1718293652414878E-3</v>
      </c>
      <c r="G81" s="842">
        <f>M81/M82</f>
        <v>2.5729118499737305E-3</v>
      </c>
      <c r="H81" s="243" t="s">
        <v>1330</v>
      </c>
      <c r="I81" s="276" t="s">
        <v>1704</v>
      </c>
      <c r="J81" s="192">
        <f>D10</f>
        <v>7727.1798534766604</v>
      </c>
      <c r="K81" s="192">
        <v>489.68608959999995</v>
      </c>
      <c r="L81" s="192">
        <v>1878.5596779193884</v>
      </c>
      <c r="M81" s="192">
        <v>1677.5531917804171</v>
      </c>
      <c r="N81" s="290"/>
    </row>
    <row r="82" spans="1:14" s="78" customFormat="1" ht="15.95" customHeight="1">
      <c r="A82" s="858"/>
      <c r="B82" s="855"/>
      <c r="C82" s="851"/>
      <c r="D82" s="842"/>
      <c r="E82" s="842"/>
      <c r="F82" s="842"/>
      <c r="G82" s="842"/>
      <c r="H82" s="243" t="s">
        <v>1331</v>
      </c>
      <c r="I82" s="139" t="s">
        <v>1698</v>
      </c>
      <c r="J82" s="190">
        <v>668996.54</v>
      </c>
      <c r="K82" s="190">
        <v>642078.48600000003</v>
      </c>
      <c r="L82" s="182">
        <v>592263.78899999999</v>
      </c>
      <c r="M82" s="182">
        <v>652005.69999999995</v>
      </c>
      <c r="N82" s="819"/>
    </row>
    <row r="83" spans="1:14" s="78" customFormat="1" ht="26.45" customHeight="1">
      <c r="A83" s="858"/>
      <c r="B83" s="90"/>
      <c r="C83" s="133"/>
      <c r="D83" s="302"/>
      <c r="E83" s="302"/>
      <c r="F83" s="302"/>
      <c r="G83" s="302"/>
      <c r="H83" s="90"/>
      <c r="I83" s="109"/>
      <c r="J83" s="191"/>
      <c r="K83" s="191"/>
      <c r="L83" s="191"/>
      <c r="M83" s="191"/>
      <c r="N83" s="819"/>
    </row>
    <row r="84" spans="1:14" s="78" customFormat="1" ht="15.95" customHeight="1">
      <c r="A84" s="858"/>
      <c r="B84" s="852" t="s">
        <v>307</v>
      </c>
      <c r="C84" s="851">
        <v>255</v>
      </c>
      <c r="D84" s="842">
        <f>J84/J85</f>
        <v>7.507762438872031E-3</v>
      </c>
      <c r="E84" s="842">
        <f>K84/K85</f>
        <v>5.7185174523948336E-4</v>
      </c>
      <c r="F84" s="842">
        <f>L84/L85</f>
        <v>2.2651578550662342E-3</v>
      </c>
      <c r="G84" s="842">
        <f>M84/M85</f>
        <v>1.8656994718085945E-3</v>
      </c>
      <c r="H84" s="243" t="s">
        <v>1332</v>
      </c>
      <c r="I84" s="276" t="s">
        <v>1705</v>
      </c>
      <c r="J84" s="192">
        <f>D11</f>
        <v>5022.6670947473503</v>
      </c>
      <c r="K84" s="192">
        <v>367.17370279982521</v>
      </c>
      <c r="L84" s="192">
        <v>1341.5709739246408</v>
      </c>
      <c r="M84" s="192">
        <v>1216.4466901061928</v>
      </c>
      <c r="N84" s="290"/>
    </row>
    <row r="85" spans="1:14" s="78" customFormat="1" ht="15.95" customHeight="1">
      <c r="A85" s="858"/>
      <c r="B85" s="853"/>
      <c r="C85" s="854"/>
      <c r="D85" s="843"/>
      <c r="E85" s="843"/>
      <c r="F85" s="843"/>
      <c r="G85" s="843"/>
      <c r="H85" s="251" t="s">
        <v>1333</v>
      </c>
      <c r="I85" s="141" t="s">
        <v>1698</v>
      </c>
      <c r="J85" s="193">
        <v>668996.54</v>
      </c>
      <c r="K85" s="193">
        <v>642078.48600000003</v>
      </c>
      <c r="L85" s="378">
        <v>592263.78899999999</v>
      </c>
      <c r="M85" s="378">
        <v>652005.69999999995</v>
      </c>
      <c r="N85" s="233"/>
    </row>
    <row r="86" spans="1:14" s="78" customFormat="1" ht="15.95" customHeight="1">
      <c r="A86" s="858"/>
      <c r="B86" s="90"/>
      <c r="C86" s="90"/>
      <c r="D86" s="109"/>
      <c r="E86" s="109"/>
      <c r="F86" s="109"/>
      <c r="G86" s="109"/>
      <c r="H86" s="90"/>
      <c r="I86" s="109"/>
      <c r="J86" s="169"/>
      <c r="K86" s="169"/>
      <c r="L86" s="169"/>
      <c r="M86" s="169"/>
      <c r="N86" s="819"/>
    </row>
    <row r="87" spans="1:14" s="78" customFormat="1" ht="15.95" customHeight="1">
      <c r="A87" s="858"/>
      <c r="B87" s="852" t="s">
        <v>308</v>
      </c>
      <c r="C87" s="851">
        <v>256</v>
      </c>
      <c r="D87" s="842">
        <f>J87/J88</f>
        <v>8.8374254135781868E-3</v>
      </c>
      <c r="E87" s="842">
        <f>K87/K88</f>
        <v>1.0579830304444659E-3</v>
      </c>
      <c r="F87" s="903">
        <f>L87/L88</f>
        <v>6.5869909261697729E-3</v>
      </c>
      <c r="G87" s="602"/>
      <c r="H87" s="243" t="s">
        <v>1334</v>
      </c>
      <c r="I87" s="276" t="s">
        <v>1706</v>
      </c>
      <c r="J87" s="192">
        <f>D12</f>
        <v>39626177.006536797</v>
      </c>
      <c r="K87" s="192">
        <v>3179336.26369166</v>
      </c>
      <c r="L87" s="192">
        <v>19950472.58989213</v>
      </c>
      <c r="M87" s="192">
        <v>10966376.625013541</v>
      </c>
      <c r="N87" s="819"/>
    </row>
    <row r="88" spans="1:14" s="78" customFormat="1" ht="15.95" customHeight="1">
      <c r="A88" s="858"/>
      <c r="B88" s="855"/>
      <c r="C88" s="851"/>
      <c r="D88" s="842"/>
      <c r="E88" s="842"/>
      <c r="F88" s="903"/>
      <c r="G88" s="602"/>
      <c r="H88" s="243" t="s">
        <v>1335</v>
      </c>
      <c r="I88" s="139" t="s">
        <v>1698</v>
      </c>
      <c r="J88" s="182">
        <v>4483905114</v>
      </c>
      <c r="K88" s="182">
        <v>3005091927</v>
      </c>
      <c r="L88" s="182">
        <v>3028768798</v>
      </c>
      <c r="M88" s="182">
        <v>2767967573</v>
      </c>
      <c r="N88" s="819"/>
    </row>
    <row r="89" spans="1:14" s="78" customFormat="1" ht="15.95" customHeight="1">
      <c r="A89" s="858"/>
      <c r="B89" s="90"/>
      <c r="C89" s="133"/>
      <c r="D89" s="302"/>
      <c r="E89" s="302"/>
      <c r="F89" s="302"/>
      <c r="G89" s="302"/>
      <c r="H89" s="90"/>
      <c r="I89" s="109"/>
      <c r="J89" s="191"/>
      <c r="K89" s="191"/>
      <c r="L89" s="191"/>
      <c r="M89" s="191"/>
      <c r="N89" s="819"/>
    </row>
    <row r="90" spans="1:14" s="78" customFormat="1" ht="15.95" customHeight="1">
      <c r="A90" s="858"/>
      <c r="B90" s="852" t="s">
        <v>309</v>
      </c>
      <c r="C90" s="851">
        <v>257</v>
      </c>
      <c r="D90" s="842">
        <f>J90/J91</f>
        <v>5.7443267361108573E-3</v>
      </c>
      <c r="E90" s="842">
        <f t="shared" ref="E90:F90" si="0">K90/K91</f>
        <v>7.5603050130675499E-4</v>
      </c>
      <c r="F90" s="842">
        <f t="shared" si="0"/>
        <v>4.4611581958437906E-3</v>
      </c>
      <c r="G90" s="602"/>
      <c r="H90" s="243" t="s">
        <v>1336</v>
      </c>
      <c r="I90" s="276" t="s">
        <v>1707</v>
      </c>
      <c r="J90" s="192">
        <f>D13</f>
        <v>25757016.028534401</v>
      </c>
      <c r="K90" s="192">
        <v>2271941.1560426923</v>
      </c>
      <c r="L90" s="192">
        <v>13511816.746513646</v>
      </c>
      <c r="M90" s="192">
        <v>8743089.0239656307</v>
      </c>
      <c r="N90" s="819"/>
    </row>
    <row r="91" spans="1:14" s="78" customFormat="1" ht="15.95" customHeight="1">
      <c r="A91" s="858"/>
      <c r="B91" s="855"/>
      <c r="C91" s="851"/>
      <c r="D91" s="842"/>
      <c r="E91" s="842"/>
      <c r="F91" s="842"/>
      <c r="G91" s="602"/>
      <c r="H91" s="243" t="s">
        <v>1335</v>
      </c>
      <c r="I91" s="139" t="s">
        <v>1698</v>
      </c>
      <c r="J91" s="182">
        <v>4483905114</v>
      </c>
      <c r="K91" s="182">
        <v>3005091927</v>
      </c>
      <c r="L91" s="182">
        <v>3028768798</v>
      </c>
      <c r="M91" s="182">
        <v>2767967573</v>
      </c>
      <c r="N91" s="819"/>
    </row>
    <row r="92" spans="1:14" s="78" customFormat="1" ht="27.95" customHeight="1">
      <c r="A92" s="858"/>
      <c r="B92" s="90"/>
      <c r="C92" s="133"/>
      <c r="D92" s="302"/>
      <c r="E92" s="302"/>
      <c r="F92" s="302"/>
      <c r="G92" s="302"/>
      <c r="H92" s="90"/>
      <c r="I92" s="109"/>
      <c r="J92" s="191"/>
      <c r="K92" s="191"/>
      <c r="L92" s="191"/>
      <c r="M92" s="191"/>
      <c r="N92" s="819"/>
    </row>
    <row r="93" spans="1:14" s="78" customFormat="1" ht="15.95" customHeight="1">
      <c r="A93" s="858"/>
      <c r="B93" s="852" t="s">
        <v>310</v>
      </c>
      <c r="C93" s="851">
        <v>258</v>
      </c>
      <c r="D93" s="842">
        <f>J93/J94</f>
        <v>1.7550784437187291E-3</v>
      </c>
      <c r="E93" s="842">
        <f t="shared" ref="E93:F93" si="1">K93/K94</f>
        <v>-6.4681448583369343E-5</v>
      </c>
      <c r="F93" s="842">
        <f t="shared" si="1"/>
        <v>-8.5034986260506396E-5</v>
      </c>
      <c r="G93" s="602"/>
      <c r="H93" s="243" t="s">
        <v>1338</v>
      </c>
      <c r="I93" s="276" t="s">
        <v>1708</v>
      </c>
      <c r="J93" s="192">
        <f>D14</f>
        <v>479625.92932918598</v>
      </c>
      <c r="K93" s="192">
        <v>-20172.72153278</v>
      </c>
      <c r="L93" s="192">
        <v>-20162.196607501217</v>
      </c>
      <c r="M93" s="192">
        <v>-24820.18808390445</v>
      </c>
      <c r="N93" s="290"/>
    </row>
    <row r="94" spans="1:14" s="78" customFormat="1" ht="15.95" customHeight="1">
      <c r="A94" s="858"/>
      <c r="B94" s="855"/>
      <c r="C94" s="851"/>
      <c r="D94" s="842"/>
      <c r="E94" s="842"/>
      <c r="F94" s="842"/>
      <c r="G94" s="602"/>
      <c r="H94" s="243" t="s">
        <v>1339</v>
      </c>
      <c r="I94" s="139" t="s">
        <v>1698</v>
      </c>
      <c r="J94" s="190">
        <v>273278913</v>
      </c>
      <c r="K94" s="190">
        <v>311878011</v>
      </c>
      <c r="L94" s="182">
        <v>237104720</v>
      </c>
      <c r="M94" s="182">
        <v>168217030</v>
      </c>
      <c r="N94" s="819"/>
    </row>
    <row r="95" spans="1:14" s="78" customFormat="1" ht="26.45" customHeight="1">
      <c r="A95" s="858"/>
      <c r="B95" s="90"/>
      <c r="C95" s="133"/>
      <c r="D95" s="302"/>
      <c r="E95" s="302"/>
      <c r="F95" s="302"/>
      <c r="G95" s="302"/>
      <c r="H95" s="90"/>
      <c r="I95" s="109"/>
      <c r="J95" s="191"/>
      <c r="K95" s="191"/>
      <c r="L95" s="191"/>
      <c r="M95" s="191"/>
      <c r="N95" s="819"/>
    </row>
    <row r="96" spans="1:14" s="78" customFormat="1" ht="15.95" customHeight="1">
      <c r="A96" s="858"/>
      <c r="B96" s="852" t="s">
        <v>311</v>
      </c>
      <c r="C96" s="851">
        <v>259</v>
      </c>
      <c r="D96" s="842">
        <f>J96/J97</f>
        <v>1.1408010315691391E-3</v>
      </c>
      <c r="E96" s="842">
        <f t="shared" ref="E96:F96" si="2">K96/K97</f>
        <v>-4.851025861823749E-5</v>
      </c>
      <c r="F96" s="842">
        <f t="shared" si="2"/>
        <v>-7.4559846621453352E-5</v>
      </c>
      <c r="G96" s="602"/>
      <c r="H96" s="243" t="s">
        <v>1340</v>
      </c>
      <c r="I96" s="276" t="s">
        <v>1709</v>
      </c>
      <c r="J96" s="192">
        <f>D15</f>
        <v>311756.86585649301</v>
      </c>
      <c r="K96" s="192">
        <v>-15129.282970951517</v>
      </c>
      <c r="L96" s="192">
        <v>-17678.491556422643</v>
      </c>
      <c r="M96" s="192">
        <v>-8735.7087914481344</v>
      </c>
      <c r="N96" s="290"/>
    </row>
    <row r="97" spans="1:14" s="78" customFormat="1" ht="15.95" customHeight="1">
      <c r="A97" s="859"/>
      <c r="B97" s="853"/>
      <c r="C97" s="854"/>
      <c r="D97" s="843"/>
      <c r="E97" s="843"/>
      <c r="F97" s="843"/>
      <c r="G97" s="603"/>
      <c r="H97" s="251" t="s">
        <v>1341</v>
      </c>
      <c r="I97" s="141" t="s">
        <v>1698</v>
      </c>
      <c r="J97" s="193">
        <v>273278913</v>
      </c>
      <c r="K97" s="193">
        <v>311878011</v>
      </c>
      <c r="L97" s="378">
        <v>237104720</v>
      </c>
      <c r="M97" s="378">
        <v>168217030</v>
      </c>
      <c r="N97" s="233"/>
    </row>
    <row r="98" spans="1:14" s="78" customFormat="1" ht="15.95" customHeight="1">
      <c r="A98" s="94"/>
      <c r="D98" s="103"/>
      <c r="E98" s="103"/>
      <c r="F98" s="103"/>
      <c r="G98" s="103"/>
      <c r="N98" s="204"/>
    </row>
    <row r="99" spans="1:14" ht="29.65" customHeight="1">
      <c r="A99" s="779"/>
      <c r="B99" s="779"/>
      <c r="C99" s="779"/>
      <c r="D99" s="779"/>
      <c r="E99" s="779"/>
      <c r="F99" s="568"/>
      <c r="G99" s="597"/>
    </row>
    <row r="100" spans="1:14">
      <c r="A100" s="308" t="s">
        <v>1755</v>
      </c>
    </row>
    <row r="101" spans="1:14">
      <c r="A101" s="131"/>
    </row>
    <row r="102" spans="1:14">
      <c r="A102" s="460" t="s">
        <v>1885</v>
      </c>
    </row>
    <row r="103" spans="1:14">
      <c r="A103" s="460" t="s">
        <v>1883</v>
      </c>
    </row>
  </sheetData>
  <mergeCells count="167">
    <mergeCell ref="A51:A59"/>
    <mergeCell ref="B52:B53"/>
    <mergeCell ref="C52:C53"/>
    <mergeCell ref="D52:D53"/>
    <mergeCell ref="E52:E53"/>
    <mergeCell ref="F52:F53"/>
    <mergeCell ref="E69:E70"/>
    <mergeCell ref="F69:F70"/>
    <mergeCell ref="N52:N53"/>
    <mergeCell ref="B55:B56"/>
    <mergeCell ref="C55:C56"/>
    <mergeCell ref="D55:D56"/>
    <mergeCell ref="E55:E56"/>
    <mergeCell ref="F55:F56"/>
    <mergeCell ref="B58:B59"/>
    <mergeCell ref="C58:C59"/>
    <mergeCell ref="D58:D59"/>
    <mergeCell ref="E58:E59"/>
    <mergeCell ref="F58:F59"/>
    <mergeCell ref="N58:N59"/>
    <mergeCell ref="G52:G53"/>
    <mergeCell ref="G55:G56"/>
    <mergeCell ref="G58:G59"/>
    <mergeCell ref="N62:N64"/>
    <mergeCell ref="A41:A49"/>
    <mergeCell ref="B42:B43"/>
    <mergeCell ref="C42:C43"/>
    <mergeCell ref="D42:D43"/>
    <mergeCell ref="E42:E43"/>
    <mergeCell ref="F42:F43"/>
    <mergeCell ref="N42:N43"/>
    <mergeCell ref="B45:B46"/>
    <mergeCell ref="C45:C46"/>
    <mergeCell ref="D45:D46"/>
    <mergeCell ref="E45:E46"/>
    <mergeCell ref="F45:F46"/>
    <mergeCell ref="N45:N46"/>
    <mergeCell ref="B48:B49"/>
    <mergeCell ref="C48:C49"/>
    <mergeCell ref="D48:D49"/>
    <mergeCell ref="E48:E49"/>
    <mergeCell ref="F48:F49"/>
    <mergeCell ref="G42:G43"/>
    <mergeCell ref="G45:G46"/>
    <mergeCell ref="G48:G49"/>
    <mergeCell ref="N32:N34"/>
    <mergeCell ref="N35:N36"/>
    <mergeCell ref="A17:A18"/>
    <mergeCell ref="C22:C23"/>
    <mergeCell ref="D22:D23"/>
    <mergeCell ref="E22:E23"/>
    <mergeCell ref="B25:B26"/>
    <mergeCell ref="C25:C26"/>
    <mergeCell ref="A21:A29"/>
    <mergeCell ref="A31:A39"/>
    <mergeCell ref="N17:N18"/>
    <mergeCell ref="B32:B33"/>
    <mergeCell ref="F38:F39"/>
    <mergeCell ref="F22:F23"/>
    <mergeCell ref="F25:F26"/>
    <mergeCell ref="F28:F29"/>
    <mergeCell ref="F32:F33"/>
    <mergeCell ref="F35:F36"/>
    <mergeCell ref="G22:G23"/>
    <mergeCell ref="G25:G26"/>
    <mergeCell ref="G28:G29"/>
    <mergeCell ref="G32:G33"/>
    <mergeCell ref="G35:G36"/>
    <mergeCell ref="G38:G39"/>
    <mergeCell ref="A99:E99"/>
    <mergeCell ref="B17:E17"/>
    <mergeCell ref="B38:B39"/>
    <mergeCell ref="C38:C39"/>
    <mergeCell ref="D38:D39"/>
    <mergeCell ref="E38:E39"/>
    <mergeCell ref="D25:D26"/>
    <mergeCell ref="E25:E26"/>
    <mergeCell ref="B28:B29"/>
    <mergeCell ref="C28:C29"/>
    <mergeCell ref="D28:D29"/>
    <mergeCell ref="E28:E29"/>
    <mergeCell ref="B22:B23"/>
    <mergeCell ref="C32:C33"/>
    <mergeCell ref="D32:D33"/>
    <mergeCell ref="E32:E33"/>
    <mergeCell ref="B35:B36"/>
    <mergeCell ref="C35:C36"/>
    <mergeCell ref="D35:D36"/>
    <mergeCell ref="E35:E36"/>
    <mergeCell ref="A61:A97"/>
    <mergeCell ref="B69:B70"/>
    <mergeCell ref="C69:C70"/>
    <mergeCell ref="D69:D70"/>
    <mergeCell ref="B63:B64"/>
    <mergeCell ref="C63:C64"/>
    <mergeCell ref="D63:D64"/>
    <mergeCell ref="E63:E64"/>
    <mergeCell ref="F63:F64"/>
    <mergeCell ref="N65:N66"/>
    <mergeCell ref="B66:B67"/>
    <mergeCell ref="C66:C67"/>
    <mergeCell ref="D66:D67"/>
    <mergeCell ref="E66:E67"/>
    <mergeCell ref="F66:F67"/>
    <mergeCell ref="N67:N68"/>
    <mergeCell ref="G63:G64"/>
    <mergeCell ref="G66:G67"/>
    <mergeCell ref="N70:N71"/>
    <mergeCell ref="B72:B73"/>
    <mergeCell ref="C72:C73"/>
    <mergeCell ref="D72:D73"/>
    <mergeCell ref="E72:E73"/>
    <mergeCell ref="F72:F73"/>
    <mergeCell ref="N77:N78"/>
    <mergeCell ref="B78:B79"/>
    <mergeCell ref="C78:C79"/>
    <mergeCell ref="D78:D79"/>
    <mergeCell ref="E78:E79"/>
    <mergeCell ref="F78:F79"/>
    <mergeCell ref="N79:N80"/>
    <mergeCell ref="N74:N76"/>
    <mergeCell ref="B75:B76"/>
    <mergeCell ref="C75:C76"/>
    <mergeCell ref="D75:D76"/>
    <mergeCell ref="E75:E76"/>
    <mergeCell ref="F75:F76"/>
    <mergeCell ref="G69:G70"/>
    <mergeCell ref="G72:G73"/>
    <mergeCell ref="G75:G76"/>
    <mergeCell ref="G78:G79"/>
    <mergeCell ref="N82:N83"/>
    <mergeCell ref="B84:B85"/>
    <mergeCell ref="C84:C85"/>
    <mergeCell ref="D84:D85"/>
    <mergeCell ref="E84:E85"/>
    <mergeCell ref="F84:F85"/>
    <mergeCell ref="B81:B82"/>
    <mergeCell ref="C81:C82"/>
    <mergeCell ref="D81:D82"/>
    <mergeCell ref="E81:E82"/>
    <mergeCell ref="F81:F82"/>
    <mergeCell ref="G81:G82"/>
    <mergeCell ref="G84:G85"/>
    <mergeCell ref="N89:N90"/>
    <mergeCell ref="B90:B91"/>
    <mergeCell ref="C90:C91"/>
    <mergeCell ref="D90:D91"/>
    <mergeCell ref="E90:E91"/>
    <mergeCell ref="F90:F91"/>
    <mergeCell ref="N91:N92"/>
    <mergeCell ref="N86:N88"/>
    <mergeCell ref="B87:B88"/>
    <mergeCell ref="C87:C88"/>
    <mergeCell ref="D87:D88"/>
    <mergeCell ref="E87:E88"/>
    <mergeCell ref="F87:F88"/>
    <mergeCell ref="N94:N95"/>
    <mergeCell ref="B96:B97"/>
    <mergeCell ref="C96:C97"/>
    <mergeCell ref="D96:D97"/>
    <mergeCell ref="E96:E97"/>
    <mergeCell ref="F96:F97"/>
    <mergeCell ref="B93:B94"/>
    <mergeCell ref="C93:C94"/>
    <mergeCell ref="D93:D94"/>
    <mergeCell ref="E93:E94"/>
    <mergeCell ref="F93:F94"/>
  </mergeCells>
  <pageMargins left="0.7" right="0.7" top="0.75" bottom="0.75" header="0.3" footer="0.3"/>
  <pageSetup scale="75" fitToWidth="0" fitToHeight="0" orientation="landscape" r:id="rId1"/>
  <headerFooter>
    <oddFooter>&amp;RMay 1, 2019</oddFooter>
  </headerFooter>
  <colBreaks count="2" manualBreakCount="2">
    <brk id="7" max="1048575" man="1"/>
    <brk id="13"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50">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564" t="s">
        <v>1825</v>
      </c>
    </row>
    <row r="2" spans="1:1" ht="18.75">
      <c r="A2" s="8" t="s">
        <v>39</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Z56"/>
  <sheetViews>
    <sheetView zoomScaleNormal="100" zoomScaleSheetLayoutView="90" workbookViewId="0">
      <pane ySplit="2" topLeftCell="A39" activePane="bottomLeft" state="frozen"/>
      <selection sqref="A1:A2"/>
      <selection pane="bottomLeft" activeCell="A3" sqref="A3:A17"/>
    </sheetView>
  </sheetViews>
  <sheetFormatPr defaultColWidth="9.140625" defaultRowHeight="15"/>
  <cols>
    <col min="1" max="1" width="12.28515625" style="95" customWidth="1"/>
    <col min="2" max="2" width="50.7109375" style="95" customWidth="1"/>
    <col min="3" max="3" width="6.7109375" style="95" customWidth="1"/>
    <col min="4" max="7" width="13.7109375" style="95" customWidth="1"/>
    <col min="8" max="8" width="6.85546875" style="95" customWidth="1"/>
    <col min="9" max="9" width="50.7109375" style="95" customWidth="1"/>
    <col min="10" max="13" width="13.7109375" style="95" customWidth="1"/>
    <col min="14" max="14" width="80.7109375" style="100" customWidth="1"/>
    <col min="15" max="15" width="9.140625" style="95"/>
    <col min="16" max="16" width="20.42578125" style="95" customWidth="1"/>
    <col min="17" max="16384" width="9.140625" style="95"/>
  </cols>
  <sheetData>
    <row r="1" spans="1:14" ht="24.95" customHeight="1">
      <c r="A1" s="257" t="s">
        <v>1826</v>
      </c>
    </row>
    <row r="2" spans="1:14" ht="33" customHeight="1">
      <c r="A2" s="221" t="s">
        <v>27</v>
      </c>
      <c r="B2" s="222" t="s">
        <v>1563</v>
      </c>
      <c r="C2" s="221" t="s">
        <v>1564</v>
      </c>
      <c r="D2" s="334">
        <v>2016</v>
      </c>
      <c r="E2" s="334">
        <v>2017</v>
      </c>
      <c r="F2" s="334">
        <v>2018</v>
      </c>
      <c r="G2" s="334">
        <v>2019</v>
      </c>
      <c r="H2" s="259" t="s">
        <v>1565</v>
      </c>
      <c r="I2" s="259"/>
      <c r="J2" s="260">
        <v>2016</v>
      </c>
      <c r="K2" s="260">
        <v>2017</v>
      </c>
      <c r="L2" s="260">
        <v>2018</v>
      </c>
      <c r="M2" s="260">
        <v>2019</v>
      </c>
      <c r="N2" s="226" t="s">
        <v>1566</v>
      </c>
    </row>
    <row r="3" spans="1:14" s="78" customFormat="1" ht="30" customHeight="1">
      <c r="A3" s="919" t="s">
        <v>53</v>
      </c>
      <c r="B3" s="925" t="s">
        <v>1827</v>
      </c>
      <c r="C3" s="925"/>
      <c r="D3" s="925"/>
      <c r="E3" s="925"/>
      <c r="F3" s="587"/>
      <c r="G3" s="631"/>
      <c r="H3" s="110"/>
      <c r="I3" s="110"/>
      <c r="J3" s="110"/>
      <c r="K3" s="110"/>
      <c r="L3" s="110"/>
      <c r="M3" s="608"/>
      <c r="N3" s="252"/>
    </row>
    <row r="4" spans="1:14" s="78" customFormat="1" ht="15.95" customHeight="1">
      <c r="A4" s="920"/>
      <c r="B4" s="58" t="s">
        <v>52</v>
      </c>
      <c r="C4" s="107">
        <v>260</v>
      </c>
      <c r="D4" s="438">
        <v>64.026501473039502</v>
      </c>
      <c r="E4" s="438">
        <v>1.3709999620914499</v>
      </c>
      <c r="F4" s="438">
        <v>7.3199999999999807</v>
      </c>
      <c r="G4" s="438">
        <v>1.0720000000000001</v>
      </c>
      <c r="H4" s="90"/>
      <c r="I4" s="109"/>
      <c r="J4" s="109"/>
      <c r="K4" s="109"/>
      <c r="L4" s="109"/>
      <c r="M4" s="109"/>
      <c r="N4" s="248"/>
    </row>
    <row r="5" spans="1:14" s="78" customFormat="1" ht="15.95" customHeight="1">
      <c r="A5" s="920"/>
      <c r="B5" s="58" t="s">
        <v>55</v>
      </c>
      <c r="C5" s="107">
        <v>261</v>
      </c>
      <c r="D5" s="438">
        <v>41.617227531689799</v>
      </c>
      <c r="E5" s="438">
        <v>1.3161600005851699</v>
      </c>
      <c r="F5" s="438">
        <v>5.489999912738786</v>
      </c>
      <c r="G5" s="438">
        <v>1.02912002811432</v>
      </c>
      <c r="H5" s="90"/>
      <c r="I5" s="109"/>
      <c r="J5" s="109"/>
      <c r="K5" s="109"/>
      <c r="L5" s="109"/>
      <c r="M5" s="109"/>
      <c r="N5" s="248"/>
    </row>
    <row r="6" spans="1:14" s="78" customFormat="1" ht="15.95" customHeight="1">
      <c r="A6" s="920"/>
      <c r="B6" s="58" t="s">
        <v>56</v>
      </c>
      <c r="C6" s="107">
        <v>262</v>
      </c>
      <c r="D6" s="438">
        <v>312333.68990855297</v>
      </c>
      <c r="E6" s="438">
        <v>33246.484862297773</v>
      </c>
      <c r="F6" s="438">
        <v>13598.999999999964</v>
      </c>
      <c r="G6" s="438">
        <v>159660.47617571798</v>
      </c>
      <c r="H6" s="90"/>
      <c r="I6" s="109"/>
      <c r="J6" s="109"/>
      <c r="K6" s="109"/>
      <c r="L6" s="109"/>
      <c r="M6" s="109"/>
      <c r="N6" s="248"/>
    </row>
    <row r="7" spans="1:14" s="78" customFormat="1" ht="15.95" customHeight="1">
      <c r="A7" s="920"/>
      <c r="B7" s="58" t="s">
        <v>57</v>
      </c>
      <c r="C7" s="107">
        <v>263</v>
      </c>
      <c r="D7" s="438">
        <v>204017.36924985301</v>
      </c>
      <c r="E7" s="438">
        <v>24144.809678673868</v>
      </c>
      <c r="F7" s="438">
        <v>10199.249837887273</v>
      </c>
      <c r="G7" s="438">
        <v>105501.6334229674</v>
      </c>
      <c r="H7" s="90"/>
      <c r="I7" s="109"/>
      <c r="J7" s="109"/>
      <c r="K7" s="109"/>
      <c r="L7" s="109"/>
      <c r="M7" s="109"/>
      <c r="N7" s="248"/>
    </row>
    <row r="8" spans="1:14" s="78" customFormat="1" ht="15.95" customHeight="1">
      <c r="A8" s="920"/>
      <c r="B8" s="58" t="s">
        <v>58</v>
      </c>
      <c r="C8" s="107">
        <v>264</v>
      </c>
      <c r="D8" s="438">
        <v>118404.87186440801</v>
      </c>
      <c r="E8" s="438">
        <v>66514.941511273457</v>
      </c>
      <c r="F8" s="438">
        <v>0</v>
      </c>
      <c r="G8" s="438">
        <v>35025.523743103979</v>
      </c>
      <c r="H8" s="90"/>
      <c r="I8" s="109"/>
      <c r="J8" s="109"/>
      <c r="K8" s="109"/>
      <c r="L8" s="109"/>
      <c r="M8" s="109"/>
      <c r="N8" s="248"/>
    </row>
    <row r="9" spans="1:14" s="78" customFormat="1" ht="15.95" customHeight="1">
      <c r="A9" s="920"/>
      <c r="B9" s="58" t="s">
        <v>60</v>
      </c>
      <c r="C9" s="107">
        <v>265</v>
      </c>
      <c r="D9" s="438">
        <v>77582.157315912904</v>
      </c>
      <c r="E9" s="438">
        <v>45224.473159542111</v>
      </c>
      <c r="F9" s="438">
        <v>0</v>
      </c>
      <c r="G9" s="438">
        <v>23522.461983011202</v>
      </c>
      <c r="H9" s="90"/>
      <c r="I9" s="109"/>
      <c r="J9" s="109"/>
      <c r="K9" s="109"/>
      <c r="L9" s="109"/>
      <c r="M9" s="109"/>
      <c r="N9" s="248"/>
    </row>
    <row r="10" spans="1:14" s="78" customFormat="1" ht="15.95" customHeight="1">
      <c r="A10" s="920"/>
      <c r="B10" s="58" t="s">
        <v>61</v>
      </c>
      <c r="C10" s="107">
        <v>266</v>
      </c>
      <c r="D10" s="438">
        <v>707.90726606825797</v>
      </c>
      <c r="E10" s="438">
        <v>12.8873991206646</v>
      </c>
      <c r="F10" s="438">
        <v>73.199999999999804</v>
      </c>
      <c r="G10" s="438">
        <v>12.864000000000001</v>
      </c>
      <c r="H10" s="90"/>
      <c r="I10" s="109"/>
      <c r="J10" s="109"/>
      <c r="K10" s="109"/>
      <c r="L10" s="109"/>
      <c r="M10" s="109"/>
      <c r="N10" s="248"/>
    </row>
    <row r="11" spans="1:14" s="78" customFormat="1" ht="15.95" customHeight="1">
      <c r="A11" s="920"/>
      <c r="B11" s="58" t="s">
        <v>62</v>
      </c>
      <c r="C11" s="107">
        <v>267</v>
      </c>
      <c r="D11" s="438">
        <v>460.13974034962399</v>
      </c>
      <c r="E11" s="438">
        <v>12.371903503425401</v>
      </c>
      <c r="F11" s="438">
        <v>54.899999127387851</v>
      </c>
      <c r="G11" s="438">
        <v>12.349440337371799</v>
      </c>
      <c r="H11" s="90"/>
      <c r="I11" s="109"/>
      <c r="J11" s="109"/>
      <c r="K11" s="109"/>
      <c r="L11" s="109"/>
      <c r="M11" s="109"/>
      <c r="N11" s="248"/>
    </row>
    <row r="12" spans="1:14" s="78" customFormat="1" ht="15.95" customHeight="1">
      <c r="A12" s="920"/>
      <c r="B12" s="58" t="s">
        <v>63</v>
      </c>
      <c r="C12" s="107">
        <v>268</v>
      </c>
      <c r="D12" s="438">
        <v>3201579.9480787599</v>
      </c>
      <c r="E12" s="438">
        <v>98792.021732779656</v>
      </c>
      <c r="F12" s="438">
        <v>135989.99999999965</v>
      </c>
      <c r="G12" s="438">
        <v>2314097.0415604399</v>
      </c>
      <c r="H12" s="90"/>
      <c r="I12" s="109"/>
      <c r="J12" s="109"/>
      <c r="K12" s="109"/>
      <c r="L12" s="109"/>
      <c r="M12" s="109"/>
      <c r="N12" s="248"/>
    </row>
    <row r="13" spans="1:14" s="78" customFormat="1" ht="15.95" customHeight="1">
      <c r="A13" s="920"/>
      <c r="B13" s="58" t="s">
        <v>64</v>
      </c>
      <c r="C13" s="107">
        <v>269</v>
      </c>
      <c r="D13" s="438">
        <v>2086029.36061803</v>
      </c>
      <c r="E13" s="438">
        <v>81628.25479150434</v>
      </c>
      <c r="F13" s="438">
        <v>101992.49837887273</v>
      </c>
      <c r="G13" s="438">
        <v>1522565.7727726984</v>
      </c>
      <c r="H13" s="90"/>
      <c r="I13" s="109"/>
      <c r="J13" s="109"/>
      <c r="K13" s="109"/>
      <c r="L13" s="109"/>
      <c r="M13" s="109"/>
      <c r="N13" s="248"/>
    </row>
    <row r="14" spans="1:14" s="78" customFormat="1" ht="15.95" customHeight="1">
      <c r="A14" s="920"/>
      <c r="B14" s="58" t="s">
        <v>65</v>
      </c>
      <c r="C14" s="107">
        <v>270</v>
      </c>
      <c r="D14" s="439">
        <v>586854.62541833404</v>
      </c>
      <c r="E14" s="439">
        <v>112919.01675275473</v>
      </c>
      <c r="F14" s="439">
        <v>0</v>
      </c>
      <c r="G14" s="439">
        <v>223515.88543103979</v>
      </c>
      <c r="H14" s="109"/>
      <c r="I14" s="258"/>
      <c r="J14" s="258"/>
      <c r="K14" s="258"/>
      <c r="L14" s="258"/>
      <c r="M14" s="258"/>
      <c r="N14" s="290"/>
    </row>
    <row r="15" spans="1:14" s="78" customFormat="1" ht="15.95" customHeight="1">
      <c r="A15" s="920"/>
      <c r="B15" s="58" t="s">
        <v>66</v>
      </c>
      <c r="C15" s="107">
        <v>271</v>
      </c>
      <c r="D15" s="439">
        <v>384550.45941504597</v>
      </c>
      <c r="E15" s="439">
        <v>76731.475014908487</v>
      </c>
      <c r="F15" s="439">
        <v>0</v>
      </c>
      <c r="G15" s="439">
        <v>149033.92251357349</v>
      </c>
      <c r="H15" s="109"/>
      <c r="I15" s="109"/>
      <c r="J15" s="109"/>
      <c r="K15" s="109"/>
      <c r="L15" s="109"/>
      <c r="M15" s="109"/>
      <c r="N15" s="248"/>
    </row>
    <row r="16" spans="1:14" s="78" customFormat="1" ht="15.95" customHeight="1">
      <c r="A16" s="920"/>
      <c r="B16" s="90"/>
      <c r="C16" s="107"/>
      <c r="D16" s="113"/>
      <c r="E16" s="113"/>
      <c r="F16" s="113"/>
      <c r="G16" s="113"/>
      <c r="H16" s="109"/>
      <c r="I16" s="90"/>
      <c r="J16" s="90"/>
      <c r="K16" s="90"/>
      <c r="L16" s="90"/>
      <c r="M16" s="90"/>
      <c r="N16" s="248"/>
    </row>
    <row r="17" spans="1:26" s="78" customFormat="1" ht="15.95" customHeight="1">
      <c r="A17" s="921"/>
      <c r="B17" s="87"/>
      <c r="C17" s="48"/>
      <c r="D17" s="296"/>
      <c r="E17" s="296"/>
      <c r="F17" s="296"/>
      <c r="G17" s="296"/>
      <c r="H17" s="256"/>
      <c r="I17" s="87"/>
      <c r="J17" s="87"/>
      <c r="K17" s="87"/>
      <c r="L17" s="87"/>
      <c r="M17" s="87"/>
      <c r="N17" s="249"/>
    </row>
    <row r="18" spans="1:26" s="78" customFormat="1" ht="15.95" customHeight="1">
      <c r="A18" s="88"/>
      <c r="H18" s="85"/>
      <c r="N18" s="131"/>
    </row>
    <row r="19" spans="1:26" s="78" customFormat="1" ht="15.95" customHeight="1">
      <c r="A19" s="922" t="s">
        <v>44</v>
      </c>
      <c r="B19" s="812" t="s">
        <v>1879</v>
      </c>
      <c r="C19" s="812"/>
      <c r="D19" s="812"/>
      <c r="E19" s="812"/>
      <c r="F19" s="573"/>
      <c r="G19" s="632"/>
      <c r="H19" s="110"/>
      <c r="I19" s="110"/>
      <c r="J19" s="110"/>
      <c r="K19" s="110"/>
      <c r="L19" s="110"/>
      <c r="M19" s="608"/>
      <c r="N19" s="862"/>
    </row>
    <row r="20" spans="1:26" s="78" customFormat="1" ht="15.95" customHeight="1">
      <c r="A20" s="923"/>
      <c r="B20" s="517" t="s">
        <v>46</v>
      </c>
      <c r="C20" s="48">
        <v>272</v>
      </c>
      <c r="D20" s="118">
        <f t="shared" ref="D20:G20" si="0">(D7*0.000707) + (D9*0.0053)</f>
        <v>555.42571383398445</v>
      </c>
      <c r="E20" s="118">
        <f t="shared" si="0"/>
        <v>256.76008818839563</v>
      </c>
      <c r="F20" s="118">
        <f t="shared" si="0"/>
        <v>7.2108696353863015</v>
      </c>
      <c r="G20" s="118">
        <f t="shared" si="0"/>
        <v>199.25870333999731</v>
      </c>
      <c r="H20" s="256"/>
      <c r="I20" s="296"/>
      <c r="J20" s="296"/>
      <c r="K20" s="87"/>
      <c r="L20" s="87"/>
      <c r="M20" s="87"/>
      <c r="N20" s="831"/>
    </row>
    <row r="21" spans="1:26" s="78" customFormat="1" ht="15.95" customHeight="1">
      <c r="A21" s="93"/>
      <c r="N21" s="204"/>
    </row>
    <row r="22" spans="1:26" s="78" customFormat="1" ht="30" customHeight="1">
      <c r="A22" s="919" t="s">
        <v>1657</v>
      </c>
      <c r="B22" s="926" t="s">
        <v>1828</v>
      </c>
      <c r="C22" s="926"/>
      <c r="D22" s="926"/>
      <c r="E22" s="926"/>
      <c r="F22" s="588"/>
      <c r="G22" s="648"/>
      <c r="H22" s="104"/>
      <c r="I22" s="110"/>
      <c r="J22" s="110"/>
      <c r="K22" s="110"/>
      <c r="L22" s="110"/>
      <c r="M22" s="608"/>
      <c r="N22" s="252"/>
    </row>
    <row r="23" spans="1:26" s="78" customFormat="1" ht="15.95" customHeight="1">
      <c r="A23" s="920"/>
      <c r="B23" s="924" t="s">
        <v>1829</v>
      </c>
      <c r="C23" s="771">
        <v>273</v>
      </c>
      <c r="D23" s="917">
        <f>J23/J24</f>
        <v>0.12121212121212122</v>
      </c>
      <c r="E23" s="917">
        <f>K23/K24</f>
        <v>3.0303030303030304E-2</v>
      </c>
      <c r="F23" s="917">
        <f t="shared" ref="F23:G23" si="1">L23/L24</f>
        <v>3.4482758620689655E-2</v>
      </c>
      <c r="G23" s="917">
        <f t="shared" si="1"/>
        <v>0</v>
      </c>
      <c r="H23" s="299" t="s">
        <v>1369</v>
      </c>
      <c r="I23" s="277" t="s">
        <v>1830</v>
      </c>
      <c r="J23" s="266">
        <v>4</v>
      </c>
      <c r="K23" s="266">
        <v>1</v>
      </c>
      <c r="L23" s="266">
        <v>1</v>
      </c>
      <c r="M23" s="266">
        <v>0</v>
      </c>
      <c r="N23" s="292"/>
    </row>
    <row r="24" spans="1:26" s="78" customFormat="1" ht="15.95" customHeight="1">
      <c r="A24" s="920"/>
      <c r="B24" s="924"/>
      <c r="C24" s="771"/>
      <c r="D24" s="917"/>
      <c r="E24" s="917"/>
      <c r="F24" s="917"/>
      <c r="G24" s="917"/>
      <c r="H24" s="299" t="s">
        <v>1370</v>
      </c>
      <c r="I24" s="195" t="s">
        <v>1831</v>
      </c>
      <c r="J24" s="267">
        <v>33</v>
      </c>
      <c r="K24" s="267">
        <v>33</v>
      </c>
      <c r="L24" s="267">
        <v>29</v>
      </c>
      <c r="M24" s="267">
        <v>24</v>
      </c>
      <c r="N24" s="292"/>
    </row>
    <row r="25" spans="1:26" s="78" customFormat="1" ht="15.95" customHeight="1">
      <c r="A25" s="920"/>
      <c r="B25" s="326"/>
      <c r="C25" s="584"/>
      <c r="D25" s="325"/>
      <c r="E25" s="325"/>
      <c r="F25" s="325"/>
      <c r="G25" s="325"/>
      <c r="H25" s="262"/>
      <c r="I25" s="206"/>
      <c r="J25" s="108"/>
      <c r="K25" s="108"/>
      <c r="L25" s="108"/>
      <c r="M25" s="108"/>
      <c r="N25" s="292"/>
    </row>
    <row r="26" spans="1:26" s="78" customFormat="1" ht="15.95" customHeight="1">
      <c r="A26" s="920"/>
      <c r="B26" s="924" t="s">
        <v>1832</v>
      </c>
      <c r="C26" s="771">
        <v>274</v>
      </c>
      <c r="D26" s="916">
        <f>J26/J27</f>
        <v>2.7027027027027029E-2</v>
      </c>
      <c r="E26" s="916">
        <f>K26/K27</f>
        <v>4.4910179640718561E-3</v>
      </c>
      <c r="F26" s="916">
        <f t="shared" ref="F26:G26" si="2">L26/L27</f>
        <v>6.024096385542169E-3</v>
      </c>
      <c r="G26" s="916">
        <f t="shared" si="2"/>
        <v>4.9019607843137254E-3</v>
      </c>
      <c r="H26" s="299" t="s">
        <v>1371</v>
      </c>
      <c r="I26" s="277" t="s">
        <v>1833</v>
      </c>
      <c r="J26" s="266">
        <v>18</v>
      </c>
      <c r="K26" s="266">
        <v>3</v>
      </c>
      <c r="L26" s="266">
        <v>4</v>
      </c>
      <c r="M26" s="266">
        <v>3</v>
      </c>
      <c r="N26" s="290"/>
    </row>
    <row r="27" spans="1:26" s="78" customFormat="1" ht="15.95" customHeight="1">
      <c r="A27" s="920"/>
      <c r="B27" s="924"/>
      <c r="C27" s="771"/>
      <c r="D27" s="916"/>
      <c r="E27" s="916"/>
      <c r="F27" s="916"/>
      <c r="G27" s="916"/>
      <c r="H27" s="299" t="s">
        <v>1372</v>
      </c>
      <c r="I27" s="332" t="s">
        <v>1834</v>
      </c>
      <c r="J27" s="267">
        <v>666</v>
      </c>
      <c r="K27" s="267">
        <v>668</v>
      </c>
      <c r="L27" s="267">
        <v>664</v>
      </c>
      <c r="M27" s="267">
        <v>612</v>
      </c>
      <c r="N27" s="290"/>
    </row>
    <row r="28" spans="1:26" s="78" customFormat="1" ht="15.95" customHeight="1">
      <c r="A28" s="920"/>
      <c r="B28" s="585"/>
      <c r="C28" s="585"/>
      <c r="D28" s="165"/>
      <c r="E28" s="165"/>
      <c r="F28" s="165"/>
      <c r="G28" s="165"/>
      <c r="H28" s="138"/>
      <c r="I28" s="109"/>
      <c r="J28" s="219"/>
      <c r="K28" s="219"/>
      <c r="L28" s="219"/>
      <c r="M28" s="219"/>
      <c r="N28" s="290"/>
    </row>
    <row r="29" spans="1:26" s="78" customFormat="1" ht="15.95" customHeight="1">
      <c r="A29" s="920"/>
      <c r="B29" s="924" t="s">
        <v>1835</v>
      </c>
      <c r="C29" s="771">
        <v>275</v>
      </c>
      <c r="D29" s="917">
        <f>J29/J30</f>
        <v>2.2650056625141564E-3</v>
      </c>
      <c r="E29" s="917">
        <f>K29/K30</f>
        <v>1.128668171557562E-3</v>
      </c>
      <c r="F29" s="917">
        <f t="shared" ref="F29:G29" si="3">L29/L30</f>
        <v>0</v>
      </c>
      <c r="G29" s="917">
        <f t="shared" si="3"/>
        <v>1.2432656444260257E-3</v>
      </c>
      <c r="H29" s="299" t="s">
        <v>1373</v>
      </c>
      <c r="I29" s="277" t="s">
        <v>1836</v>
      </c>
      <c r="J29" s="266">
        <v>6</v>
      </c>
      <c r="K29" s="266">
        <v>3</v>
      </c>
      <c r="L29" s="266">
        <v>0</v>
      </c>
      <c r="M29" s="266">
        <v>3</v>
      </c>
      <c r="N29" s="290"/>
    </row>
    <row r="30" spans="1:26" s="78" customFormat="1" ht="15.95" customHeight="1">
      <c r="A30" s="921"/>
      <c r="B30" s="864"/>
      <c r="C30" s="785"/>
      <c r="D30" s="918"/>
      <c r="E30" s="918"/>
      <c r="F30" s="918"/>
      <c r="G30" s="918"/>
      <c r="H30" s="300" t="s">
        <v>1374</v>
      </c>
      <c r="I30" s="333" t="s">
        <v>1837</v>
      </c>
      <c r="J30" s="140">
        <v>2649</v>
      </c>
      <c r="K30" s="140">
        <v>2658</v>
      </c>
      <c r="L30" s="140">
        <v>2645</v>
      </c>
      <c r="M30" s="140">
        <v>2413</v>
      </c>
      <c r="N30" s="233"/>
    </row>
    <row r="31" spans="1:26" s="78" customFormat="1" ht="15.95" customHeight="1">
      <c r="A31" s="88"/>
      <c r="D31" s="103"/>
      <c r="E31" s="103"/>
      <c r="F31" s="103"/>
      <c r="G31" s="103"/>
      <c r="N31" s="131"/>
    </row>
    <row r="32" spans="1:26" s="409" customFormat="1" ht="30" customHeight="1">
      <c r="A32" s="775" t="s">
        <v>1754</v>
      </c>
      <c r="B32" s="171" t="s">
        <v>1572</v>
      </c>
      <c r="C32" s="171"/>
      <c r="D32" s="171"/>
      <c r="E32" s="171"/>
      <c r="F32" s="383"/>
      <c r="G32" s="612"/>
      <c r="H32" s="115"/>
      <c r="I32" s="115"/>
      <c r="J32" s="123"/>
      <c r="K32" s="380"/>
      <c r="L32" s="380"/>
      <c r="M32" s="614"/>
      <c r="N32" s="230"/>
      <c r="O32" s="43"/>
      <c r="P32" s="457"/>
      <c r="Q32" s="44"/>
      <c r="R32" s="44"/>
      <c r="S32" s="44"/>
      <c r="T32" s="44"/>
      <c r="U32" s="44"/>
      <c r="V32" s="44"/>
      <c r="W32" s="44"/>
      <c r="X32" s="44"/>
      <c r="Y32" s="44"/>
      <c r="Z32" s="44"/>
    </row>
    <row r="33" spans="1:26" s="409" customFormat="1" ht="18.75" customHeight="1">
      <c r="A33" s="776"/>
      <c r="B33" s="769" t="s">
        <v>1574</v>
      </c>
      <c r="C33" s="771">
        <v>276</v>
      </c>
      <c r="D33" s="768">
        <f>J33/J34</f>
        <v>557.7382705950638</v>
      </c>
      <c r="E33" s="768">
        <f>K33/K34</f>
        <v>2178.6779948029844</v>
      </c>
      <c r="F33" s="768">
        <f>L33/L34</f>
        <v>3080.0977961489493</v>
      </c>
      <c r="G33" s="768">
        <f>M33/M34</f>
        <v>15387.456834716677</v>
      </c>
      <c r="H33" s="243" t="s">
        <v>1375</v>
      </c>
      <c r="I33" s="236" t="s">
        <v>1575</v>
      </c>
      <c r="J33" s="213">
        <v>256637.543014661</v>
      </c>
      <c r="K33" s="655">
        <v>26954.393916738871</v>
      </c>
      <c r="L33" s="655">
        <v>169097.36632084701</v>
      </c>
      <c r="M33" s="655">
        <v>190026.48012421752</v>
      </c>
      <c r="N33" s="772"/>
      <c r="O33" s="428"/>
      <c r="P33" s="457"/>
      <c r="Q33" s="44"/>
      <c r="R33" s="44"/>
      <c r="S33" s="44"/>
      <c r="T33" s="44"/>
      <c r="U33" s="44"/>
      <c r="V33" s="44"/>
      <c r="W33" s="44"/>
      <c r="X33" s="44"/>
      <c r="Y33" s="44"/>
      <c r="Z33" s="44"/>
    </row>
    <row r="34" spans="1:26" s="409" customFormat="1" ht="18.75" customHeight="1">
      <c r="A34" s="776"/>
      <c r="B34" s="770"/>
      <c r="C34" s="771"/>
      <c r="D34" s="768"/>
      <c r="E34" s="768"/>
      <c r="F34" s="768"/>
      <c r="G34" s="768"/>
      <c r="H34" s="243" t="s">
        <v>1376</v>
      </c>
      <c r="I34" s="297" t="s">
        <v>1576</v>
      </c>
      <c r="J34" s="207">
        <v>460.13974034962399</v>
      </c>
      <c r="K34" s="656">
        <v>12.371903503425401</v>
      </c>
      <c r="L34" s="656">
        <v>54.899999127388</v>
      </c>
      <c r="M34" s="656">
        <v>12.349440337371799</v>
      </c>
      <c r="N34" s="772"/>
      <c r="O34" s="428"/>
      <c r="P34" s="457"/>
      <c r="Q34" s="44"/>
      <c r="R34" s="44"/>
      <c r="S34" s="44"/>
      <c r="T34" s="44"/>
      <c r="U34" s="44"/>
      <c r="V34" s="44"/>
      <c r="W34" s="44"/>
      <c r="X34" s="44"/>
      <c r="Y34" s="44"/>
      <c r="Z34" s="44"/>
    </row>
    <row r="35" spans="1:26" s="409" customFormat="1" ht="18.75" customHeight="1">
      <c r="A35" s="776"/>
      <c r="B35" s="58"/>
      <c r="C35" s="584"/>
      <c r="D35" s="208"/>
      <c r="E35" s="208"/>
      <c r="F35" s="382"/>
      <c r="G35" s="382"/>
      <c r="H35" s="264"/>
      <c r="I35" s="58"/>
      <c r="J35" s="126"/>
      <c r="K35" s="653"/>
      <c r="L35" s="463"/>
      <c r="M35" s="463"/>
      <c r="N35" s="579"/>
      <c r="O35" s="428"/>
      <c r="P35" s="457"/>
      <c r="Q35" s="44"/>
      <c r="R35" s="44"/>
      <c r="S35" s="44"/>
      <c r="T35" s="44"/>
      <c r="U35" s="44"/>
      <c r="V35" s="44"/>
      <c r="W35" s="44"/>
      <c r="X35" s="44"/>
      <c r="Y35" s="44"/>
      <c r="Z35" s="44"/>
    </row>
    <row r="36" spans="1:26" s="409" customFormat="1" ht="18.75" customHeight="1">
      <c r="A36" s="776"/>
      <c r="B36" s="769" t="s">
        <v>1577</v>
      </c>
      <c r="C36" s="771">
        <v>277</v>
      </c>
      <c r="D36" s="768">
        <f>J36/J37</f>
        <v>0.12302681249827986</v>
      </c>
      <c r="E36" s="768">
        <f>K36/K37</f>
        <v>0.33020911675235559</v>
      </c>
      <c r="F36" s="768">
        <f t="shared" ref="F36:G36" si="4">L36/L37</f>
        <v>1.6579392505191763</v>
      </c>
      <c r="G36" s="768">
        <f t="shared" si="4"/>
        <v>0.12480674629784042</v>
      </c>
      <c r="H36" s="243" t="s">
        <v>1377</v>
      </c>
      <c r="I36" s="236" t="s">
        <v>1575</v>
      </c>
      <c r="J36" s="213">
        <v>256637.543014661</v>
      </c>
      <c r="K36" s="655">
        <v>26954.393916738871</v>
      </c>
      <c r="L36" s="655">
        <f>L33</f>
        <v>169097.36632084701</v>
      </c>
      <c r="M36" s="655">
        <v>190026.48012421752</v>
      </c>
      <c r="N36" s="772"/>
      <c r="O36" s="428"/>
      <c r="P36" s="457"/>
      <c r="Q36" s="44"/>
      <c r="R36" s="44"/>
      <c r="S36" s="44"/>
      <c r="T36" s="44"/>
      <c r="U36" s="44"/>
      <c r="V36" s="44"/>
      <c r="W36" s="44"/>
      <c r="X36" s="44"/>
      <c r="Y36" s="44"/>
      <c r="Z36" s="44"/>
    </row>
    <row r="37" spans="1:26" s="409" customFormat="1" ht="15" customHeight="1">
      <c r="A37" s="776"/>
      <c r="B37" s="770"/>
      <c r="C37" s="771"/>
      <c r="D37" s="768"/>
      <c r="E37" s="768"/>
      <c r="F37" s="768"/>
      <c r="G37" s="768"/>
      <c r="H37" s="243" t="s">
        <v>1378</v>
      </c>
      <c r="I37" s="297" t="s">
        <v>1578</v>
      </c>
      <c r="J37" s="207">
        <v>2086029.36061803</v>
      </c>
      <c r="K37" s="656">
        <v>81628.254791504296</v>
      </c>
      <c r="L37" s="656">
        <v>101992.498378873</v>
      </c>
      <c r="M37" s="656">
        <v>1522565.7727726984</v>
      </c>
      <c r="N37" s="772"/>
      <c r="O37" s="428"/>
      <c r="P37" s="457"/>
      <c r="Q37" s="44"/>
      <c r="R37" s="44"/>
      <c r="S37" s="44"/>
      <c r="T37" s="44"/>
      <c r="U37" s="44"/>
      <c r="V37" s="44"/>
      <c r="W37" s="44"/>
      <c r="X37" s="44"/>
      <c r="Y37" s="44"/>
      <c r="Z37" s="44"/>
    </row>
    <row r="38" spans="1:26" s="44" customFormat="1" ht="15" customHeight="1">
      <c r="A38" s="860"/>
      <c r="B38" s="422"/>
      <c r="C38" s="584"/>
      <c r="D38" s="423"/>
      <c r="E38" s="423"/>
      <c r="F38" s="423"/>
      <c r="G38" s="423"/>
      <c r="H38" s="424"/>
      <c r="I38" s="425"/>
      <c r="J38" s="426"/>
      <c r="K38" s="426"/>
      <c r="L38" s="426"/>
      <c r="M38" s="426"/>
      <c r="N38" s="570"/>
      <c r="O38" s="428"/>
      <c r="P38" s="457"/>
    </row>
    <row r="39" spans="1:26" s="409" customFormat="1" ht="15" customHeight="1">
      <c r="A39" s="860"/>
      <c r="B39" s="769" t="s">
        <v>1579</v>
      </c>
      <c r="C39" s="771">
        <v>278</v>
      </c>
      <c r="D39" s="768">
        <f>J39/J40</f>
        <v>0.95781217306466115</v>
      </c>
      <c r="E39" s="768">
        <f>K39/K40</f>
        <v>2.438699452172707</v>
      </c>
      <c r="F39" s="768">
        <f t="shared" ref="F39:G39" si="5">L39/L40</f>
        <v>0</v>
      </c>
      <c r="G39" s="768">
        <f t="shared" si="5"/>
        <v>1.7285575259055532</v>
      </c>
      <c r="H39" s="243" t="s">
        <v>1379</v>
      </c>
      <c r="I39" s="236" t="s">
        <v>1575</v>
      </c>
      <c r="J39" s="213">
        <v>368327.11118533899</v>
      </c>
      <c r="K39" s="655">
        <v>187125.00608326111</v>
      </c>
      <c r="L39" s="655">
        <v>0</v>
      </c>
      <c r="M39" s="655">
        <v>257613.70837606251</v>
      </c>
      <c r="N39" s="571"/>
      <c r="O39" s="428"/>
      <c r="P39" s="457"/>
      <c r="Q39" s="44"/>
      <c r="R39" s="44"/>
      <c r="S39" s="44"/>
      <c r="T39" s="44"/>
      <c r="U39" s="44"/>
      <c r="V39" s="44"/>
      <c r="W39" s="44"/>
      <c r="X39" s="44"/>
      <c r="Y39" s="44"/>
      <c r="Z39" s="44"/>
    </row>
    <row r="40" spans="1:26" s="409" customFormat="1" ht="15" customHeight="1">
      <c r="A40" s="861"/>
      <c r="B40" s="784"/>
      <c r="C40" s="785"/>
      <c r="D40" s="773"/>
      <c r="E40" s="773"/>
      <c r="F40" s="773"/>
      <c r="G40" s="773"/>
      <c r="H40" s="251" t="s">
        <v>1380</v>
      </c>
      <c r="I40" s="298" t="s">
        <v>1580</v>
      </c>
      <c r="J40" s="291">
        <v>384550.45941504597</v>
      </c>
      <c r="K40" s="659">
        <v>76731.475014908501</v>
      </c>
      <c r="L40" s="469">
        <v>1E-3</v>
      </c>
      <c r="M40" s="469">
        <v>149033.92251357349</v>
      </c>
      <c r="N40" s="572"/>
      <c r="O40" s="428"/>
      <c r="P40" s="457"/>
      <c r="Q40" s="44"/>
      <c r="R40" s="44"/>
      <c r="S40" s="44"/>
      <c r="T40" s="44"/>
      <c r="U40" s="44"/>
      <c r="V40" s="44"/>
      <c r="W40" s="44"/>
      <c r="X40" s="44"/>
      <c r="Y40" s="44"/>
      <c r="Z40" s="44"/>
    </row>
    <row r="41" spans="1:26" s="409" customFormat="1" ht="15.75">
      <c r="A41" s="49"/>
      <c r="B41" s="42"/>
      <c r="C41" s="45"/>
      <c r="N41" s="46"/>
      <c r="O41" s="43"/>
      <c r="P41" s="457"/>
      <c r="Q41" s="44"/>
      <c r="R41" s="44"/>
      <c r="S41" s="44"/>
      <c r="T41" s="44"/>
      <c r="U41" s="44"/>
      <c r="V41" s="44"/>
      <c r="W41" s="44"/>
      <c r="X41" s="44"/>
      <c r="Y41" s="44"/>
      <c r="Z41" s="44"/>
    </row>
    <row r="42" spans="1:26" s="409" customFormat="1" ht="30" customHeight="1">
      <c r="A42" s="775" t="s">
        <v>1581</v>
      </c>
      <c r="B42" s="171" t="s">
        <v>1582</v>
      </c>
      <c r="C42" s="171"/>
      <c r="D42" s="171"/>
      <c r="E42" s="171"/>
      <c r="F42" s="383"/>
      <c r="G42" s="612"/>
      <c r="H42" s="115"/>
      <c r="I42" s="115"/>
      <c r="J42" s="123"/>
      <c r="K42" s="380"/>
      <c r="L42" s="380"/>
      <c r="M42" s="614"/>
      <c r="N42" s="230"/>
      <c r="O42" s="43"/>
      <c r="P42" s="458"/>
      <c r="Q42" s="44"/>
      <c r="R42" s="44"/>
      <c r="S42" s="44"/>
      <c r="T42" s="44"/>
      <c r="U42" s="44"/>
      <c r="V42" s="44"/>
      <c r="W42" s="44"/>
      <c r="X42" s="44"/>
      <c r="Y42" s="44"/>
      <c r="Z42" s="44"/>
    </row>
    <row r="43" spans="1:26" s="409" customFormat="1" ht="18.75" customHeight="1">
      <c r="A43" s="776"/>
      <c r="B43" s="769" t="s">
        <v>97</v>
      </c>
      <c r="C43" s="771">
        <v>279</v>
      </c>
      <c r="D43" s="768">
        <f>J43/J44</f>
        <v>446.3922208493741</v>
      </c>
      <c r="E43" s="768">
        <f>K43/K44</f>
        <v>2469.3221680112347</v>
      </c>
      <c r="F43" s="768">
        <f t="shared" ref="F43:G43" si="6">L43/L44</f>
        <v>3245.1410695622044</v>
      </c>
      <c r="G43" s="768">
        <f t="shared" si="6"/>
        <v>16855.870276583322</v>
      </c>
      <c r="H43" s="243" t="s">
        <v>1381</v>
      </c>
      <c r="I43" s="236" t="s">
        <v>1583</v>
      </c>
      <c r="J43" s="655">
        <v>205402.80059572301</v>
      </c>
      <c r="K43" s="655">
        <v>30550.215581504199</v>
      </c>
      <c r="L43" s="655">
        <v>178158.24188721599</v>
      </c>
      <c r="M43" s="655">
        <v>208160.56431514441</v>
      </c>
      <c r="N43" s="772"/>
      <c r="O43" s="428"/>
      <c r="P43" s="458"/>
      <c r="Q43" s="44"/>
      <c r="R43" s="44"/>
      <c r="S43" s="44"/>
      <c r="T43" s="44"/>
      <c r="U43" s="44"/>
      <c r="V43" s="44"/>
      <c r="W43" s="44"/>
      <c r="X43" s="44"/>
      <c r="Y43" s="44"/>
      <c r="Z43" s="44"/>
    </row>
    <row r="44" spans="1:26" s="409" customFormat="1" ht="18.75" customHeight="1">
      <c r="A44" s="776"/>
      <c r="B44" s="770"/>
      <c r="C44" s="771"/>
      <c r="D44" s="768"/>
      <c r="E44" s="768"/>
      <c r="F44" s="768"/>
      <c r="G44" s="768"/>
      <c r="H44" s="243" t="s">
        <v>1382</v>
      </c>
      <c r="I44" s="297" t="s">
        <v>1791</v>
      </c>
      <c r="J44" s="656">
        <v>460.13974034962399</v>
      </c>
      <c r="K44" s="656">
        <v>12.371903503425401</v>
      </c>
      <c r="L44" s="656">
        <f>L34</f>
        <v>54.899999127388</v>
      </c>
      <c r="M44" s="656">
        <v>12.349440337371799</v>
      </c>
      <c r="N44" s="772"/>
      <c r="O44" s="428"/>
      <c r="P44" s="458"/>
      <c r="Q44" s="44"/>
      <c r="R44" s="44"/>
      <c r="S44" s="44"/>
      <c r="T44" s="44"/>
      <c r="U44" s="44"/>
      <c r="V44" s="44"/>
      <c r="W44" s="44"/>
      <c r="X44" s="44"/>
      <c r="Y44" s="44"/>
      <c r="Z44" s="44"/>
    </row>
    <row r="45" spans="1:26" s="44" customFormat="1" ht="15" customHeight="1">
      <c r="A45" s="776"/>
      <c r="B45" s="422"/>
      <c r="C45" s="584"/>
      <c r="D45" s="208"/>
      <c r="E45" s="423"/>
      <c r="F45" s="423"/>
      <c r="G45" s="423"/>
      <c r="H45" s="424"/>
      <c r="I45" s="425"/>
      <c r="J45" s="426"/>
      <c r="K45" s="426"/>
      <c r="L45" s="463"/>
      <c r="M45" s="463"/>
      <c r="N45" s="427"/>
      <c r="O45" s="428"/>
      <c r="P45" s="457"/>
    </row>
    <row r="46" spans="1:26" s="409" customFormat="1" ht="18.75" customHeight="1">
      <c r="A46" s="776"/>
      <c r="B46" s="769" t="s">
        <v>98</v>
      </c>
      <c r="C46" s="771">
        <v>280</v>
      </c>
      <c r="D46" s="768">
        <f>J46/J47</f>
        <v>9.8465920218336778E-2</v>
      </c>
      <c r="E46" s="768">
        <f>K46/K47</f>
        <v>0.37426030557110235</v>
      </c>
      <c r="F46" s="768">
        <f t="shared" ref="F46:G46" si="7">L46/L47</f>
        <v>1.7467778975803594</v>
      </c>
      <c r="G46" s="768">
        <f t="shared" si="7"/>
        <v>0.13671696030317923</v>
      </c>
      <c r="H46" s="243" t="s">
        <v>1383</v>
      </c>
      <c r="I46" s="236" t="s">
        <v>1583</v>
      </c>
      <c r="J46" s="655">
        <v>205402.80059572301</v>
      </c>
      <c r="K46" s="656">
        <v>30550.215581504199</v>
      </c>
      <c r="L46" s="655">
        <f>L43</f>
        <v>178158.24188721599</v>
      </c>
      <c r="M46" s="655">
        <v>208160.56431514441</v>
      </c>
      <c r="N46" s="571"/>
      <c r="O46" s="428"/>
      <c r="P46" s="457"/>
      <c r="Q46" s="44"/>
      <c r="R46" s="44"/>
      <c r="S46" s="44"/>
      <c r="T46" s="44"/>
      <c r="U46" s="44"/>
      <c r="V46" s="44"/>
      <c r="W46" s="44"/>
      <c r="X46" s="44"/>
      <c r="Y46" s="44"/>
      <c r="Z46" s="44"/>
    </row>
    <row r="47" spans="1:26" s="409" customFormat="1" ht="18.75" customHeight="1">
      <c r="A47" s="776"/>
      <c r="B47" s="770"/>
      <c r="C47" s="771"/>
      <c r="D47" s="768"/>
      <c r="E47" s="768"/>
      <c r="F47" s="768"/>
      <c r="G47" s="768"/>
      <c r="H47" s="243" t="s">
        <v>1384</v>
      </c>
      <c r="I47" s="297" t="s">
        <v>1584</v>
      </c>
      <c r="J47" s="656">
        <v>2086029.36061803</v>
      </c>
      <c r="K47" s="656">
        <v>81628.254791504296</v>
      </c>
      <c r="L47" s="656">
        <f>L37</f>
        <v>101992.498378873</v>
      </c>
      <c r="M47" s="656">
        <v>1522565.7727726984</v>
      </c>
      <c r="N47" s="571"/>
      <c r="O47" s="428"/>
      <c r="P47" s="457"/>
      <c r="Q47" s="44"/>
      <c r="R47" s="44"/>
      <c r="S47" s="44"/>
      <c r="T47" s="44"/>
      <c r="U47" s="44"/>
      <c r="V47" s="44"/>
      <c r="W47" s="44"/>
      <c r="X47" s="44"/>
      <c r="Y47" s="44"/>
      <c r="Z47" s="44"/>
    </row>
    <row r="48" spans="1:26" s="409" customFormat="1" ht="18.75" customHeight="1">
      <c r="A48" s="776"/>
      <c r="B48" s="58"/>
      <c r="C48" s="584"/>
      <c r="D48" s="423"/>
      <c r="E48" s="208"/>
      <c r="F48" s="382"/>
      <c r="G48" s="382"/>
      <c r="H48" s="264"/>
      <c r="I48" s="58"/>
      <c r="J48" s="653"/>
      <c r="K48" s="653"/>
      <c r="L48" s="426"/>
      <c r="M48" s="426"/>
      <c r="N48" s="579"/>
      <c r="O48" s="428"/>
      <c r="P48" s="457"/>
      <c r="Q48" s="44"/>
      <c r="R48" s="44"/>
      <c r="S48" s="44"/>
      <c r="T48" s="44"/>
      <c r="U48" s="44"/>
      <c r="V48" s="44"/>
      <c r="W48" s="44"/>
      <c r="X48" s="44"/>
      <c r="Y48" s="44"/>
      <c r="Z48" s="44"/>
    </row>
    <row r="49" spans="1:26" s="409" customFormat="1" ht="18.75" customHeight="1">
      <c r="A49" s="776"/>
      <c r="B49" s="769" t="s">
        <v>99</v>
      </c>
      <c r="C49" s="771">
        <v>281</v>
      </c>
      <c r="D49" s="768">
        <f>J49/J50</f>
        <v>0.76659595662088242</v>
      </c>
      <c r="E49" s="768">
        <f>K49/K50</f>
        <v>2.7640315056798817</v>
      </c>
      <c r="F49" s="768">
        <f t="shared" ref="F49:G49" si="8">L49/L50</f>
        <v>0</v>
      </c>
      <c r="G49" s="768">
        <f t="shared" si="8"/>
        <v>1.8935124715696592</v>
      </c>
      <c r="H49" s="243" t="s">
        <v>1385</v>
      </c>
      <c r="I49" s="236" t="s">
        <v>1583</v>
      </c>
      <c r="J49" s="655">
        <v>294794.82730427699</v>
      </c>
      <c r="K49" s="655">
        <v>212088.21441849577</v>
      </c>
      <c r="L49" s="655">
        <v>0</v>
      </c>
      <c r="M49" s="655">
        <v>282197.59096639761</v>
      </c>
      <c r="N49" s="772"/>
      <c r="O49" s="428"/>
      <c r="P49" s="457"/>
      <c r="Q49" s="44"/>
      <c r="R49" s="44"/>
      <c r="S49" s="44"/>
      <c r="T49" s="44"/>
      <c r="U49" s="44"/>
      <c r="V49" s="44"/>
      <c r="W49" s="44"/>
      <c r="X49" s="44"/>
      <c r="Y49" s="44"/>
      <c r="Z49" s="44"/>
    </row>
    <row r="50" spans="1:26" s="409" customFormat="1" ht="15" customHeight="1">
      <c r="A50" s="778"/>
      <c r="B50" s="784"/>
      <c r="C50" s="785"/>
      <c r="D50" s="773"/>
      <c r="E50" s="773"/>
      <c r="F50" s="773"/>
      <c r="G50" s="773"/>
      <c r="H50" s="251" t="s">
        <v>1386</v>
      </c>
      <c r="I50" s="298" t="s">
        <v>1584</v>
      </c>
      <c r="J50" s="659">
        <v>384550.45941504597</v>
      </c>
      <c r="K50" s="659">
        <v>76731.475014908501</v>
      </c>
      <c r="L50" s="659">
        <f>L40</f>
        <v>1E-3</v>
      </c>
      <c r="M50" s="659">
        <v>149033.92251357349</v>
      </c>
      <c r="N50" s="774"/>
      <c r="O50" s="428"/>
      <c r="P50" s="457"/>
      <c r="Q50" s="44"/>
      <c r="R50" s="44"/>
      <c r="S50" s="44"/>
      <c r="T50" s="44"/>
      <c r="U50" s="44"/>
      <c r="V50" s="44"/>
      <c r="W50" s="44"/>
      <c r="X50" s="44"/>
      <c r="Y50" s="44"/>
      <c r="Z50" s="44"/>
    </row>
    <row r="51" spans="1:26" s="78" customFormat="1" ht="15.95" customHeight="1">
      <c r="A51" s="88"/>
      <c r="H51" s="85"/>
      <c r="N51" s="131"/>
    </row>
    <row r="53" spans="1:26">
      <c r="A53" s="308" t="s">
        <v>1755</v>
      </c>
    </row>
    <row r="55" spans="1:26">
      <c r="A55" s="460" t="s">
        <v>1885</v>
      </c>
    </row>
    <row r="56" spans="1:26">
      <c r="A56" s="460"/>
    </row>
  </sheetData>
  <mergeCells count="67">
    <mergeCell ref="G23:G24"/>
    <mergeCell ref="E39:E40"/>
    <mergeCell ref="N36:N37"/>
    <mergeCell ref="N19:N20"/>
    <mergeCell ref="B36:B37"/>
    <mergeCell ref="C36:C37"/>
    <mergeCell ref="D36:D37"/>
    <mergeCell ref="E36:E37"/>
    <mergeCell ref="N33:N34"/>
    <mergeCell ref="D23:D24"/>
    <mergeCell ref="E23:E24"/>
    <mergeCell ref="B26:B27"/>
    <mergeCell ref="C26:C27"/>
    <mergeCell ref="B33:B34"/>
    <mergeCell ref="C33:C34"/>
    <mergeCell ref="D33:D34"/>
    <mergeCell ref="E33:E34"/>
    <mergeCell ref="A3:A17"/>
    <mergeCell ref="A19:A20"/>
    <mergeCell ref="A22:A30"/>
    <mergeCell ref="B23:B24"/>
    <mergeCell ref="C23:C24"/>
    <mergeCell ref="B3:E3"/>
    <mergeCell ref="B19:E19"/>
    <mergeCell ref="B22:E22"/>
    <mergeCell ref="D26:D27"/>
    <mergeCell ref="E26:E27"/>
    <mergeCell ref="B29:B30"/>
    <mergeCell ref="C29:C30"/>
    <mergeCell ref="D29:D30"/>
    <mergeCell ref="E29:E30"/>
    <mergeCell ref="F23:F24"/>
    <mergeCell ref="F26:F27"/>
    <mergeCell ref="F29:F30"/>
    <mergeCell ref="F33:F34"/>
    <mergeCell ref="F36:F37"/>
    <mergeCell ref="F39:F40"/>
    <mergeCell ref="A42:A50"/>
    <mergeCell ref="B43:B44"/>
    <mergeCell ref="C43:C44"/>
    <mergeCell ref="D43:D44"/>
    <mergeCell ref="E43:E44"/>
    <mergeCell ref="F43:F44"/>
    <mergeCell ref="B49:B50"/>
    <mergeCell ref="C49:C50"/>
    <mergeCell ref="D49:D50"/>
    <mergeCell ref="E49:E50"/>
    <mergeCell ref="F49:F50"/>
    <mergeCell ref="A32:A40"/>
    <mergeCell ref="B39:B40"/>
    <mergeCell ref="C39:C40"/>
    <mergeCell ref="D39:D40"/>
    <mergeCell ref="N49:N50"/>
    <mergeCell ref="N43:N44"/>
    <mergeCell ref="B46:B47"/>
    <mergeCell ref="C46:C47"/>
    <mergeCell ref="D46:D47"/>
    <mergeCell ref="E46:E47"/>
    <mergeCell ref="F46:F47"/>
    <mergeCell ref="G43:G44"/>
    <mergeCell ref="G46:G47"/>
    <mergeCell ref="G49:G50"/>
    <mergeCell ref="G39:G40"/>
    <mergeCell ref="G36:G37"/>
    <mergeCell ref="G33:G34"/>
    <mergeCell ref="G26:G27"/>
    <mergeCell ref="G29:G30"/>
  </mergeCells>
  <pageMargins left="0.7" right="0.7" top="0.75" bottom="0.75" header="0.3" footer="0.3"/>
  <pageSetup scale="75" orientation="landscape" r:id="rId1"/>
  <headerFooter>
    <oddFooter>&amp;RMay 1, 2019</oddFooter>
  </headerFooter>
  <colBreaks count="1" manualBreakCount="1">
    <brk id="7"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2D050"/>
  </sheetPr>
  <dimension ref="A1:A3"/>
  <sheetViews>
    <sheetView zoomScaleNormal="100" zoomScaleSheetLayoutView="90" workbookViewId="0">
      <selection sqref="A1:A2"/>
    </sheetView>
  </sheetViews>
  <sheetFormatPr defaultColWidth="9.140625" defaultRowHeight="15"/>
  <cols>
    <col min="1" max="1" width="90.7109375" style="1" customWidth="1"/>
    <col min="2" max="16384" width="9.140625" style="1"/>
  </cols>
  <sheetData>
    <row r="1" spans="1:1" ht="26.25">
      <c r="A1" s="564" t="s">
        <v>1838</v>
      </c>
    </row>
    <row r="2" spans="1:1" ht="18.75">
      <c r="A2" s="8" t="s">
        <v>39</v>
      </c>
    </row>
    <row r="3" spans="1:1" ht="18.75">
      <c r="A3" s="7"/>
    </row>
  </sheetData>
  <pageMargins left="0.7" right="0.7" top="0.75" bottom="0.75" header="0.3" footer="0.3"/>
  <pageSetup fitToHeight="0" orientation="portrait" r:id="rId1"/>
  <headerFooter>
    <oddFooter>&amp;RMay 1, 2019</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5ADE2-9A2C-4851-A20B-1EC148846794}">
  <sheetPr>
    <tabColor rgb="FFFFFF00"/>
  </sheetPr>
  <dimension ref="A1:O27"/>
  <sheetViews>
    <sheetView zoomScaleNormal="100" zoomScaleSheetLayoutView="90" workbookViewId="0">
      <selection activeCell="G15" sqref="G15"/>
    </sheetView>
  </sheetViews>
  <sheetFormatPr defaultColWidth="8.85546875" defaultRowHeight="15"/>
  <cols>
    <col min="1" max="1" width="8.85546875" style="340"/>
    <col min="2" max="2" width="45.7109375" style="339" customWidth="1"/>
    <col min="3" max="3" width="8.85546875" style="339"/>
    <col min="4" max="7" width="12.7109375" style="339" customWidth="1"/>
    <col min="8" max="8" width="30.140625" style="339" customWidth="1"/>
    <col min="9" max="9" width="45.7109375" style="339" customWidth="1"/>
    <col min="10" max="10" width="41.42578125" style="339" customWidth="1"/>
    <col min="11" max="16384" width="8.85546875" style="339"/>
  </cols>
  <sheetData>
    <row r="1" spans="1:15" ht="18.75">
      <c r="A1" s="927" t="s">
        <v>1839</v>
      </c>
      <c r="B1" s="927"/>
      <c r="C1" s="927"/>
      <c r="D1" s="927"/>
      <c r="E1" s="927"/>
      <c r="F1" s="927"/>
      <c r="G1" s="927"/>
      <c r="H1" s="927"/>
      <c r="I1" s="927"/>
    </row>
    <row r="2" spans="1:15" ht="15.75" thickBot="1"/>
    <row r="3" spans="1:15" s="347" customFormat="1" ht="26.25" thickBot="1">
      <c r="A3" s="341" t="s">
        <v>1564</v>
      </c>
      <c r="B3" s="342" t="s">
        <v>30</v>
      </c>
      <c r="C3" s="342" t="s">
        <v>1840</v>
      </c>
      <c r="D3" s="343" t="s">
        <v>1841</v>
      </c>
      <c r="E3" s="343" t="s">
        <v>1842</v>
      </c>
      <c r="F3" s="343" t="s">
        <v>1843</v>
      </c>
      <c r="G3" s="641">
        <v>2019</v>
      </c>
      <c r="H3" s="344" t="s">
        <v>35</v>
      </c>
      <c r="I3" s="345" t="s">
        <v>36</v>
      </c>
      <c r="J3" s="345" t="s">
        <v>1844</v>
      </c>
      <c r="K3" s="346" t="s">
        <v>1845</v>
      </c>
      <c r="L3" s="346" t="s">
        <v>1846</v>
      </c>
      <c r="M3" s="346" t="s">
        <v>1847</v>
      </c>
      <c r="N3" s="346" t="s">
        <v>39</v>
      </c>
      <c r="O3" s="346" t="s">
        <v>1848</v>
      </c>
    </row>
    <row r="4" spans="1:15" s="355" customFormat="1" ht="48">
      <c r="A4" s="348">
        <v>282</v>
      </c>
      <c r="B4" s="349" t="s">
        <v>513</v>
      </c>
      <c r="C4" s="350" t="s">
        <v>30</v>
      </c>
      <c r="D4" s="368" t="s">
        <v>382</v>
      </c>
      <c r="E4" s="338">
        <v>1402</v>
      </c>
      <c r="F4" s="362">
        <v>1450</v>
      </c>
      <c r="G4" s="642">
        <v>1326.9340206151712</v>
      </c>
      <c r="H4" s="351" t="s">
        <v>515</v>
      </c>
      <c r="I4" s="349" t="s">
        <v>516</v>
      </c>
      <c r="J4" s="352" t="s">
        <v>1864</v>
      </c>
      <c r="K4" s="353">
        <v>640</v>
      </c>
      <c r="L4" s="353">
        <v>660</v>
      </c>
      <c r="M4" s="353">
        <v>0</v>
      </c>
      <c r="N4" s="353">
        <v>150</v>
      </c>
      <c r="O4" s="354">
        <f>SUM(K4:N4)</f>
        <v>1450</v>
      </c>
    </row>
    <row r="5" spans="1:15" s="355" customFormat="1" ht="60">
      <c r="A5" s="356">
        <v>283</v>
      </c>
      <c r="B5" s="357" t="s">
        <v>518</v>
      </c>
      <c r="C5" s="358" t="s">
        <v>30</v>
      </c>
      <c r="D5" s="368" t="s">
        <v>382</v>
      </c>
      <c r="E5" s="363">
        <v>29</v>
      </c>
      <c r="F5" s="364">
        <v>45</v>
      </c>
      <c r="G5" s="643">
        <v>45.382740915551288</v>
      </c>
      <c r="H5" s="359" t="s">
        <v>515</v>
      </c>
      <c r="I5" s="357" t="s">
        <v>519</v>
      </c>
      <c r="J5" s="360" t="s">
        <v>1864</v>
      </c>
      <c r="K5" s="353">
        <v>14.3</v>
      </c>
      <c r="L5" s="353">
        <v>0</v>
      </c>
      <c r="M5" s="353">
        <v>29.4</v>
      </c>
      <c r="N5" s="353">
        <v>1.6</v>
      </c>
      <c r="O5" s="354">
        <f>SUM(K5:N5)</f>
        <v>45.300000000000004</v>
      </c>
    </row>
    <row r="6" spans="1:15" s="355" customFormat="1" ht="48">
      <c r="A6" s="356">
        <v>284</v>
      </c>
      <c r="B6" s="357" t="s">
        <v>521</v>
      </c>
      <c r="C6" s="358" t="s">
        <v>30</v>
      </c>
      <c r="D6" s="368" t="s">
        <v>382</v>
      </c>
      <c r="E6" s="363">
        <v>272</v>
      </c>
      <c r="F6" s="364">
        <v>333</v>
      </c>
      <c r="G6" s="643">
        <v>297.8510575109558</v>
      </c>
      <c r="H6" s="359" t="s">
        <v>515</v>
      </c>
      <c r="I6" s="357" t="s">
        <v>516</v>
      </c>
      <c r="J6" s="360" t="s">
        <v>1864</v>
      </c>
      <c r="K6" s="353">
        <v>147</v>
      </c>
      <c r="L6" s="353">
        <v>152</v>
      </c>
      <c r="M6" s="353">
        <v>0</v>
      </c>
      <c r="N6" s="353">
        <v>34</v>
      </c>
      <c r="O6" s="354">
        <f>SUM(K6:N6)</f>
        <v>333</v>
      </c>
    </row>
    <row r="7" spans="1:15" s="355" customFormat="1" ht="24">
      <c r="A7" s="356">
        <v>285</v>
      </c>
      <c r="B7" s="357" t="s">
        <v>525</v>
      </c>
      <c r="C7" s="358" t="s">
        <v>30</v>
      </c>
      <c r="D7" s="368" t="s">
        <v>382</v>
      </c>
      <c r="E7" s="363">
        <v>12</v>
      </c>
      <c r="F7" s="364">
        <v>64</v>
      </c>
      <c r="G7" s="643">
        <v>0</v>
      </c>
      <c r="H7" s="359" t="s">
        <v>526</v>
      </c>
      <c r="I7" s="357" t="s">
        <v>527</v>
      </c>
      <c r="J7" s="360" t="s">
        <v>1865</v>
      </c>
    </row>
    <row r="8" spans="1:15" s="355" customFormat="1" ht="36">
      <c r="A8" s="356">
        <v>286</v>
      </c>
      <c r="B8" s="357" t="s">
        <v>528</v>
      </c>
      <c r="C8" s="358" t="s">
        <v>30</v>
      </c>
      <c r="D8" s="368" t="s">
        <v>382</v>
      </c>
      <c r="E8" s="363">
        <v>12</v>
      </c>
      <c r="F8" s="364">
        <v>57</v>
      </c>
      <c r="G8" s="643">
        <v>0</v>
      </c>
      <c r="H8" s="359" t="s">
        <v>529</v>
      </c>
      <c r="I8" s="357" t="s">
        <v>527</v>
      </c>
      <c r="J8" s="360" t="s">
        <v>1866</v>
      </c>
    </row>
    <row r="9" spans="1:15" s="355" customFormat="1" ht="36">
      <c r="A9" s="356">
        <v>287</v>
      </c>
      <c r="B9" s="357" t="s">
        <v>532</v>
      </c>
      <c r="C9" s="358" t="s">
        <v>30</v>
      </c>
      <c r="D9" s="368" t="s">
        <v>382</v>
      </c>
      <c r="E9" s="363">
        <v>5</v>
      </c>
      <c r="F9" s="364">
        <v>4</v>
      </c>
      <c r="G9" s="643">
        <v>0</v>
      </c>
      <c r="H9" s="359" t="s">
        <v>533</v>
      </c>
      <c r="I9" s="357" t="s">
        <v>534</v>
      </c>
      <c r="J9" s="360" t="s">
        <v>1867</v>
      </c>
    </row>
    <row r="10" spans="1:15" s="355" customFormat="1" ht="24">
      <c r="A10" s="356">
        <v>288</v>
      </c>
      <c r="B10" s="357" t="s">
        <v>535</v>
      </c>
      <c r="C10" s="358" t="s">
        <v>30</v>
      </c>
      <c r="D10" s="368" t="s">
        <v>382</v>
      </c>
      <c r="E10" s="363">
        <v>4</v>
      </c>
      <c r="F10" s="364">
        <v>3</v>
      </c>
      <c r="G10" s="643">
        <v>3</v>
      </c>
      <c r="H10" s="359" t="s">
        <v>529</v>
      </c>
      <c r="I10" s="357" t="s">
        <v>536</v>
      </c>
      <c r="J10" s="360" t="s">
        <v>1868</v>
      </c>
    </row>
    <row r="11" spans="1:15" s="355" customFormat="1" ht="36">
      <c r="A11" s="356">
        <v>289</v>
      </c>
      <c r="B11" s="357" t="s">
        <v>539</v>
      </c>
      <c r="C11" s="358" t="s">
        <v>30</v>
      </c>
      <c r="D11" s="368" t="s">
        <v>382</v>
      </c>
      <c r="E11" s="363">
        <v>22</v>
      </c>
      <c r="F11" s="364">
        <v>0</v>
      </c>
      <c r="G11" s="643">
        <v>1</v>
      </c>
      <c r="H11" s="359" t="s">
        <v>540</v>
      </c>
      <c r="I11" s="357" t="s">
        <v>541</v>
      </c>
      <c r="J11" s="360" t="s">
        <v>1869</v>
      </c>
    </row>
    <row r="12" spans="1:15" s="355" customFormat="1" ht="24">
      <c r="A12" s="356">
        <v>290</v>
      </c>
      <c r="B12" s="357" t="s">
        <v>542</v>
      </c>
      <c r="C12" s="358" t="s">
        <v>30</v>
      </c>
      <c r="D12" s="368" t="s">
        <v>382</v>
      </c>
      <c r="E12" s="365">
        <v>1</v>
      </c>
      <c r="F12" s="366" t="s">
        <v>59</v>
      </c>
      <c r="G12" s="644">
        <v>3.7037037037037035E-2</v>
      </c>
      <c r="H12" s="361" t="s">
        <v>1849</v>
      </c>
      <c r="I12" s="357" t="s">
        <v>544</v>
      </c>
      <c r="J12" s="360" t="s">
        <v>1870</v>
      </c>
    </row>
    <row r="13" spans="1:15" s="355" customFormat="1" ht="84">
      <c r="A13" s="356">
        <v>291</v>
      </c>
      <c r="B13" s="357" t="s">
        <v>547</v>
      </c>
      <c r="C13" s="358" t="s">
        <v>30</v>
      </c>
      <c r="D13" s="368" t="s">
        <v>382</v>
      </c>
      <c r="E13" s="363">
        <v>6</v>
      </c>
      <c r="F13" s="364">
        <v>5</v>
      </c>
      <c r="G13" s="643">
        <v>10</v>
      </c>
      <c r="H13" s="359" t="s">
        <v>548</v>
      </c>
      <c r="I13" s="357" t="s">
        <v>549</v>
      </c>
      <c r="J13" s="360" t="s">
        <v>1871</v>
      </c>
    </row>
    <row r="14" spans="1:15" s="355" customFormat="1" ht="60">
      <c r="A14" s="356">
        <v>292</v>
      </c>
      <c r="B14" s="357" t="s">
        <v>553</v>
      </c>
      <c r="C14" s="358" t="s">
        <v>30</v>
      </c>
      <c r="D14" s="368" t="s">
        <v>382</v>
      </c>
      <c r="E14" s="363">
        <v>138</v>
      </c>
      <c r="F14" s="364">
        <v>191</v>
      </c>
      <c r="G14" s="643">
        <v>190</v>
      </c>
      <c r="H14" s="359" t="s">
        <v>807</v>
      </c>
      <c r="I14" s="357" t="s">
        <v>555</v>
      </c>
      <c r="J14" s="360" t="s">
        <v>1872</v>
      </c>
    </row>
    <row r="15" spans="1:15" s="355" customFormat="1" ht="72">
      <c r="A15" s="356">
        <v>293</v>
      </c>
      <c r="B15" s="357" t="s">
        <v>556</v>
      </c>
      <c r="C15" s="358" t="s">
        <v>30</v>
      </c>
      <c r="D15" s="368" t="s">
        <v>382</v>
      </c>
      <c r="E15" s="363">
        <v>3600</v>
      </c>
      <c r="F15" s="364">
        <v>4970</v>
      </c>
      <c r="G15" s="643">
        <v>3610</v>
      </c>
      <c r="H15" s="359" t="s">
        <v>808</v>
      </c>
      <c r="I15" s="357" t="s">
        <v>1850</v>
      </c>
      <c r="J15" s="360" t="s">
        <v>1873</v>
      </c>
    </row>
    <row r="16" spans="1:15" s="355" customFormat="1" ht="72">
      <c r="A16" s="356">
        <v>294</v>
      </c>
      <c r="B16" s="357" t="s">
        <v>560</v>
      </c>
      <c r="C16" s="358" t="s">
        <v>30</v>
      </c>
      <c r="D16" s="368" t="s">
        <v>382</v>
      </c>
      <c r="E16" s="365">
        <v>0.2</v>
      </c>
      <c r="F16" s="367">
        <v>0.18</v>
      </c>
      <c r="G16" s="645">
        <v>0.18</v>
      </c>
      <c r="H16" s="359" t="s">
        <v>561</v>
      </c>
      <c r="I16" s="357" t="s">
        <v>562</v>
      </c>
      <c r="J16" s="360" t="s">
        <v>1874</v>
      </c>
    </row>
    <row r="17" spans="1:10" s="355" customFormat="1" ht="24.6" customHeight="1">
      <c r="A17" s="356">
        <v>295</v>
      </c>
      <c r="B17" s="357" t="s">
        <v>565</v>
      </c>
      <c r="C17" s="358" t="s">
        <v>30</v>
      </c>
      <c r="D17" s="370" t="s">
        <v>1416</v>
      </c>
      <c r="E17" s="365" t="s">
        <v>1416</v>
      </c>
      <c r="F17" s="367" t="s">
        <v>1416</v>
      </c>
      <c r="G17" s="645" t="s">
        <v>1416</v>
      </c>
      <c r="H17" s="359"/>
      <c r="I17" s="357"/>
      <c r="J17" s="360"/>
    </row>
    <row r="18" spans="1:10" s="355" customFormat="1" ht="24.6" customHeight="1">
      <c r="A18" s="356">
        <v>296</v>
      </c>
      <c r="B18" s="357" t="s">
        <v>568</v>
      </c>
      <c r="C18" s="358" t="s">
        <v>164</v>
      </c>
      <c r="D18" s="370" t="s">
        <v>1416</v>
      </c>
      <c r="E18" s="365" t="s">
        <v>1416</v>
      </c>
      <c r="F18" s="367" t="s">
        <v>1416</v>
      </c>
      <c r="G18" s="645" t="s">
        <v>1416</v>
      </c>
      <c r="H18" s="359"/>
      <c r="I18" s="357"/>
      <c r="J18" s="360"/>
    </row>
    <row r="19" spans="1:10" s="355" customFormat="1" ht="24.6" customHeight="1">
      <c r="A19" s="356">
        <v>297</v>
      </c>
      <c r="B19" s="357" t="s">
        <v>568</v>
      </c>
      <c r="C19" s="358" t="s">
        <v>164</v>
      </c>
      <c r="D19" s="370" t="s">
        <v>1416</v>
      </c>
      <c r="E19" s="365" t="s">
        <v>1416</v>
      </c>
      <c r="F19" s="367" t="s">
        <v>1416</v>
      </c>
      <c r="G19" s="645" t="s">
        <v>1416</v>
      </c>
      <c r="H19" s="359"/>
      <c r="I19" s="357"/>
      <c r="J19" s="360"/>
    </row>
    <row r="20" spans="1:10" s="355" customFormat="1" ht="24.6" customHeight="1">
      <c r="A20" s="356">
        <v>298</v>
      </c>
      <c r="B20" s="357" t="s">
        <v>570</v>
      </c>
      <c r="C20" s="358" t="s">
        <v>164</v>
      </c>
      <c r="D20" s="370" t="s">
        <v>1416</v>
      </c>
      <c r="E20" s="365" t="s">
        <v>1416</v>
      </c>
      <c r="F20" s="367" t="s">
        <v>1416</v>
      </c>
      <c r="G20" s="645" t="s">
        <v>1416</v>
      </c>
      <c r="H20" s="359"/>
      <c r="I20" s="357"/>
      <c r="J20" s="360"/>
    </row>
    <row r="21" spans="1:10" s="355" customFormat="1" ht="24.6" customHeight="1">
      <c r="A21" s="356">
        <v>299</v>
      </c>
      <c r="B21" s="357" t="s">
        <v>570</v>
      </c>
      <c r="C21" s="358" t="s">
        <v>164</v>
      </c>
      <c r="D21" s="370" t="s">
        <v>1416</v>
      </c>
      <c r="E21" s="365" t="s">
        <v>1416</v>
      </c>
      <c r="F21" s="367" t="s">
        <v>1416</v>
      </c>
      <c r="G21" s="645" t="s">
        <v>1416</v>
      </c>
      <c r="H21" s="359"/>
      <c r="I21" s="357"/>
      <c r="J21" s="360"/>
    </row>
    <row r="22" spans="1:10" s="355" customFormat="1" ht="24.6" customHeight="1">
      <c r="A22" s="356">
        <v>300</v>
      </c>
      <c r="B22" s="357" t="s">
        <v>571</v>
      </c>
      <c r="C22" s="358" t="s">
        <v>164</v>
      </c>
      <c r="D22" s="370" t="s">
        <v>1416</v>
      </c>
      <c r="E22" s="365" t="s">
        <v>1416</v>
      </c>
      <c r="F22" s="367" t="s">
        <v>1416</v>
      </c>
      <c r="G22" s="645" t="s">
        <v>1416</v>
      </c>
      <c r="H22" s="359"/>
      <c r="I22" s="357"/>
      <c r="J22" s="360"/>
    </row>
    <row r="23" spans="1:10" s="355" customFormat="1" ht="12.75">
      <c r="A23" s="356"/>
      <c r="B23" s="357"/>
      <c r="C23" s="358"/>
      <c r="D23" s="370"/>
      <c r="E23" s="365"/>
      <c r="F23" s="367"/>
      <c r="G23" s="645"/>
      <c r="H23" s="359"/>
      <c r="I23" s="357"/>
      <c r="J23" s="360"/>
    </row>
    <row r="24" spans="1:10" s="355" customFormat="1" ht="12.75">
      <c r="A24" s="356"/>
      <c r="B24" s="357"/>
      <c r="C24" s="358"/>
      <c r="D24" s="370"/>
      <c r="E24" s="365"/>
      <c r="F24" s="367"/>
      <c r="G24" s="645"/>
      <c r="H24" s="359"/>
      <c r="I24" s="357"/>
      <c r="J24" s="360"/>
    </row>
    <row r="25" spans="1:10" s="355" customFormat="1" ht="12.75">
      <c r="A25" s="356"/>
      <c r="B25" s="357"/>
      <c r="C25" s="358"/>
      <c r="D25" s="370"/>
      <c r="E25" s="365"/>
      <c r="F25" s="367"/>
      <c r="G25" s="645"/>
      <c r="H25" s="359"/>
      <c r="I25" s="357"/>
      <c r="J25" s="360"/>
    </row>
    <row r="26" spans="1:10" s="355" customFormat="1" ht="12.75">
      <c r="A26" s="356"/>
      <c r="B26" s="357"/>
      <c r="C26" s="358"/>
      <c r="D26" s="370"/>
      <c r="E26" s="365"/>
      <c r="F26" s="367"/>
      <c r="G26" s="645"/>
      <c r="H26" s="359"/>
      <c r="I26" s="357"/>
      <c r="J26" s="360"/>
    </row>
    <row r="27" spans="1:10" s="355" customFormat="1" ht="12.75">
      <c r="A27" s="356"/>
      <c r="B27" s="357"/>
      <c r="C27" s="358"/>
      <c r="D27" s="370"/>
      <c r="E27" s="365"/>
      <c r="F27" s="367"/>
      <c r="G27" s="645"/>
      <c r="H27" s="359"/>
      <c r="I27" s="357"/>
      <c r="J27" s="360"/>
    </row>
  </sheetData>
  <mergeCells count="1">
    <mergeCell ref="A1:I1"/>
  </mergeCells>
  <pageMargins left="0.7" right="0.7" top="0.75" bottom="0.75" header="0.3" footer="0.3"/>
  <pageSetup scale="75" orientation="landscape" r:id="rId1"/>
  <headerFooter>
    <oddFooter>&amp;RMay 1, 2019</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B5AC1-604A-4D34-9B3D-89B1A188EDD2}">
  <sheetPr>
    <tabColor rgb="FFFFFF00"/>
  </sheetPr>
  <dimension ref="A1:O27"/>
  <sheetViews>
    <sheetView topLeftCell="A7" zoomScaleNormal="100" zoomScaleSheetLayoutView="90" workbookViewId="0">
      <selection activeCell="J27" sqref="A10:J27"/>
    </sheetView>
  </sheetViews>
  <sheetFormatPr defaultColWidth="8.85546875" defaultRowHeight="15"/>
  <cols>
    <col min="1" max="1" width="8.85546875" style="340"/>
    <col min="2" max="2" width="45.7109375" style="339" customWidth="1"/>
    <col min="3" max="3" width="17.7109375" style="339" customWidth="1"/>
    <col min="4" max="4" width="24.42578125" style="339" customWidth="1"/>
    <col min="5" max="5" width="33.5703125" style="339" customWidth="1"/>
    <col min="6" max="7" width="26.85546875" style="339" customWidth="1"/>
    <col min="8" max="8" width="39.42578125" style="339" customWidth="1"/>
    <col min="9" max="9" width="56.28515625" style="339" customWidth="1"/>
    <col min="10" max="10" width="41.42578125" style="339" customWidth="1"/>
    <col min="11" max="16384" width="8.85546875" style="339"/>
  </cols>
  <sheetData>
    <row r="1" spans="1:15" ht="18.75">
      <c r="A1" s="927" t="s">
        <v>1851</v>
      </c>
      <c r="B1" s="927"/>
      <c r="C1" s="927"/>
      <c r="D1" s="927"/>
      <c r="E1" s="927"/>
      <c r="F1" s="927"/>
      <c r="G1" s="927"/>
      <c r="H1" s="927"/>
      <c r="I1" s="927"/>
    </row>
    <row r="2" spans="1:15" ht="15.75" thickBot="1"/>
    <row r="3" spans="1:15" s="347" customFormat="1" ht="13.5" thickBot="1">
      <c r="A3" s="341" t="s">
        <v>1564</v>
      </c>
      <c r="B3" s="342" t="s">
        <v>30</v>
      </c>
      <c r="C3" s="342" t="s">
        <v>1840</v>
      </c>
      <c r="D3" s="343" t="s">
        <v>1841</v>
      </c>
      <c r="E3" s="343" t="s">
        <v>1842</v>
      </c>
      <c r="F3" s="343" t="s">
        <v>1843</v>
      </c>
      <c r="G3" s="343" t="s">
        <v>1862</v>
      </c>
      <c r="H3" s="344" t="s">
        <v>35</v>
      </c>
      <c r="I3" s="345" t="s">
        <v>36</v>
      </c>
      <c r="J3" s="345" t="s">
        <v>1844</v>
      </c>
      <c r="K3" s="346"/>
      <c r="L3" s="346"/>
      <c r="M3" s="346"/>
      <c r="N3" s="346"/>
      <c r="O3" s="346"/>
    </row>
    <row r="4" spans="1:15" s="355" customFormat="1" ht="59.1" customHeight="1">
      <c r="A4" s="31">
        <v>301</v>
      </c>
      <c r="B4" s="22" t="s">
        <v>575</v>
      </c>
      <c r="C4" s="22" t="s">
        <v>30</v>
      </c>
      <c r="D4" s="368" t="s">
        <v>382</v>
      </c>
      <c r="E4" s="338" t="s">
        <v>382</v>
      </c>
      <c r="F4" s="362" t="s">
        <v>382</v>
      </c>
      <c r="G4" s="362" t="s">
        <v>382</v>
      </c>
      <c r="H4" s="442" t="s">
        <v>577</v>
      </c>
      <c r="I4" s="443" t="s">
        <v>1852</v>
      </c>
      <c r="J4" s="352"/>
      <c r="K4" s="353"/>
      <c r="L4" s="353"/>
      <c r="M4" s="353"/>
      <c r="N4" s="353"/>
      <c r="O4" s="354"/>
    </row>
    <row r="5" spans="1:15" s="355" customFormat="1" ht="336" customHeight="1">
      <c r="A5" s="101">
        <v>302</v>
      </c>
      <c r="B5" s="102" t="s">
        <v>581</v>
      </c>
      <c r="C5" s="102" t="s">
        <v>30</v>
      </c>
      <c r="D5" s="369" t="s">
        <v>382</v>
      </c>
      <c r="E5" s="444" t="s">
        <v>1853</v>
      </c>
      <c r="F5" s="445" t="s">
        <v>1490</v>
      </c>
      <c r="G5" s="445" t="s">
        <v>1875</v>
      </c>
      <c r="H5" s="442" t="s">
        <v>1876</v>
      </c>
      <c r="I5" s="443" t="s">
        <v>583</v>
      </c>
      <c r="J5" s="360"/>
      <c r="K5" s="353"/>
      <c r="L5" s="353"/>
      <c r="M5" s="353"/>
      <c r="N5" s="353"/>
      <c r="O5" s="354"/>
    </row>
    <row r="6" spans="1:15" s="355" customFormat="1" ht="132">
      <c r="A6" s="31">
        <v>303</v>
      </c>
      <c r="B6" s="22" t="s">
        <v>585</v>
      </c>
      <c r="C6" s="22" t="s">
        <v>30</v>
      </c>
      <c r="D6" s="369" t="s">
        <v>382</v>
      </c>
      <c r="E6" s="446">
        <v>9.7934085711071955E-2</v>
      </c>
      <c r="F6" s="447">
        <v>8.4998687713246604E-2</v>
      </c>
      <c r="G6" s="447">
        <v>8.9300000000000004E-2</v>
      </c>
      <c r="H6" s="442" t="s">
        <v>586</v>
      </c>
      <c r="I6" s="443" t="s">
        <v>1854</v>
      </c>
      <c r="J6" s="360"/>
      <c r="K6" s="353"/>
      <c r="L6" s="353"/>
      <c r="M6" s="353"/>
      <c r="N6" s="353"/>
      <c r="O6" s="354"/>
    </row>
    <row r="7" spans="1:15" s="355" customFormat="1" ht="141" customHeight="1">
      <c r="A7" s="31">
        <v>304</v>
      </c>
      <c r="B7" s="22" t="s">
        <v>590</v>
      </c>
      <c r="C7" s="22" t="s">
        <v>30</v>
      </c>
      <c r="D7" s="369" t="s">
        <v>382</v>
      </c>
      <c r="E7" s="446">
        <v>3.6986673918955673E-2</v>
      </c>
      <c r="F7" s="447">
        <v>4.7198941332157039E-2</v>
      </c>
      <c r="G7" s="447">
        <v>0.19589999999999999</v>
      </c>
      <c r="H7" s="442" t="s">
        <v>591</v>
      </c>
      <c r="I7" s="443" t="s">
        <v>1855</v>
      </c>
      <c r="J7" s="360"/>
    </row>
    <row r="8" spans="1:15" s="355" customFormat="1" ht="59.1" customHeight="1">
      <c r="A8" s="31">
        <v>305</v>
      </c>
      <c r="B8" s="22" t="s">
        <v>593</v>
      </c>
      <c r="C8" s="22" t="s">
        <v>30</v>
      </c>
      <c r="D8" s="369" t="s">
        <v>59</v>
      </c>
      <c r="E8" s="363" t="s">
        <v>59</v>
      </c>
      <c r="F8" s="364" t="s">
        <v>59</v>
      </c>
      <c r="G8" s="364" t="s">
        <v>59</v>
      </c>
      <c r="H8" s="442" t="s">
        <v>594</v>
      </c>
      <c r="I8" s="443" t="s">
        <v>1856</v>
      </c>
      <c r="J8" s="360"/>
    </row>
    <row r="9" spans="1:15" s="355" customFormat="1" ht="59.1" customHeight="1">
      <c r="A9" s="31">
        <v>306</v>
      </c>
      <c r="B9" s="22" t="s">
        <v>597</v>
      </c>
      <c r="C9" s="22" t="s">
        <v>164</v>
      </c>
      <c r="D9" s="369" t="s">
        <v>59</v>
      </c>
      <c r="E9" s="363" t="s">
        <v>59</v>
      </c>
      <c r="F9" s="364" t="s">
        <v>59</v>
      </c>
      <c r="G9" s="364" t="s">
        <v>59</v>
      </c>
      <c r="H9" s="442" t="s">
        <v>598</v>
      </c>
      <c r="I9" s="357"/>
      <c r="J9" s="360"/>
    </row>
    <row r="10" spans="1:15" s="355" customFormat="1" ht="12.75">
      <c r="A10" s="356"/>
      <c r="B10" s="357"/>
      <c r="C10" s="358"/>
      <c r="D10" s="369"/>
      <c r="E10" s="363"/>
      <c r="F10" s="364"/>
      <c r="G10" s="364"/>
      <c r="H10" s="359"/>
      <c r="I10" s="357"/>
      <c r="J10" s="360"/>
    </row>
    <row r="11" spans="1:15" s="355" customFormat="1" ht="12.75">
      <c r="A11" s="356"/>
      <c r="B11" s="357"/>
      <c r="C11" s="358"/>
      <c r="D11" s="369"/>
      <c r="E11" s="363"/>
      <c r="F11" s="364"/>
      <c r="G11" s="364"/>
      <c r="H11" s="359"/>
      <c r="I11" s="357"/>
      <c r="J11" s="360"/>
    </row>
    <row r="12" spans="1:15" s="355" customFormat="1" ht="12.75">
      <c r="A12" s="356"/>
      <c r="B12" s="357"/>
      <c r="C12" s="358"/>
      <c r="D12" s="370"/>
      <c r="E12" s="365"/>
      <c r="F12" s="366"/>
      <c r="G12" s="366"/>
      <c r="H12" s="361"/>
      <c r="I12" s="357"/>
      <c r="J12" s="360"/>
    </row>
    <row r="13" spans="1:15" s="355" customFormat="1" ht="12.75">
      <c r="A13" s="356"/>
      <c r="B13" s="357"/>
      <c r="C13" s="358"/>
      <c r="D13" s="369"/>
      <c r="E13" s="363"/>
      <c r="F13" s="364"/>
      <c r="G13" s="364"/>
      <c r="H13" s="359"/>
      <c r="I13" s="357"/>
      <c r="J13" s="360"/>
    </row>
    <row r="14" spans="1:15" s="355" customFormat="1" ht="12.75">
      <c r="A14" s="356"/>
      <c r="B14" s="357"/>
      <c r="C14" s="358"/>
      <c r="D14" s="371"/>
      <c r="E14" s="363"/>
      <c r="F14" s="364"/>
      <c r="G14" s="364"/>
      <c r="H14" s="359"/>
      <c r="I14" s="357"/>
      <c r="J14" s="360"/>
    </row>
    <row r="15" spans="1:15" s="355" customFormat="1" ht="12.75">
      <c r="A15" s="356"/>
      <c r="B15" s="357"/>
      <c r="C15" s="358"/>
      <c r="D15" s="369"/>
      <c r="E15" s="363"/>
      <c r="F15" s="364"/>
      <c r="G15" s="364"/>
      <c r="H15" s="359"/>
      <c r="I15" s="357"/>
      <c r="J15" s="360"/>
    </row>
    <row r="16" spans="1:15" s="355" customFormat="1" ht="12.75">
      <c r="A16" s="356"/>
      <c r="B16" s="357"/>
      <c r="C16" s="358"/>
      <c r="D16" s="370"/>
      <c r="E16" s="365"/>
      <c r="F16" s="367"/>
      <c r="G16" s="367"/>
      <c r="H16" s="359"/>
      <c r="I16" s="357"/>
      <c r="J16" s="360"/>
    </row>
    <row r="17" spans="1:10" s="355" customFormat="1" ht="24.6" customHeight="1">
      <c r="A17" s="356"/>
      <c r="B17" s="357"/>
      <c r="C17" s="358"/>
      <c r="D17" s="370"/>
      <c r="E17" s="365"/>
      <c r="F17" s="367"/>
      <c r="G17" s="367"/>
      <c r="H17" s="359"/>
      <c r="I17" s="357"/>
      <c r="J17" s="360"/>
    </row>
    <row r="18" spans="1:10" s="355" customFormat="1" ht="24.6" customHeight="1">
      <c r="A18" s="356"/>
      <c r="B18" s="357"/>
      <c r="C18" s="358"/>
      <c r="D18" s="370"/>
      <c r="E18" s="365"/>
      <c r="F18" s="367"/>
      <c r="G18" s="367"/>
      <c r="H18" s="359"/>
      <c r="I18" s="357"/>
      <c r="J18" s="360"/>
    </row>
    <row r="19" spans="1:10" s="355" customFormat="1" ht="24.6" customHeight="1">
      <c r="A19" s="356"/>
      <c r="B19" s="357"/>
      <c r="C19" s="358"/>
      <c r="D19" s="370"/>
      <c r="E19" s="365"/>
      <c r="F19" s="367"/>
      <c r="G19" s="367"/>
      <c r="H19" s="359"/>
      <c r="I19" s="357"/>
      <c r="J19" s="360"/>
    </row>
    <row r="20" spans="1:10" s="355" customFormat="1" ht="24.6" customHeight="1">
      <c r="A20" s="356"/>
      <c r="B20" s="357"/>
      <c r="C20" s="358"/>
      <c r="D20" s="370"/>
      <c r="E20" s="365"/>
      <c r="F20" s="367"/>
      <c r="G20" s="367"/>
      <c r="H20" s="359"/>
      <c r="I20" s="357"/>
      <c r="J20" s="360"/>
    </row>
    <row r="21" spans="1:10" s="355" customFormat="1" ht="24.6" customHeight="1">
      <c r="A21" s="356"/>
      <c r="B21" s="357"/>
      <c r="C21" s="358"/>
      <c r="D21" s="370"/>
      <c r="E21" s="365"/>
      <c r="F21" s="367"/>
      <c r="G21" s="367"/>
      <c r="H21" s="359"/>
      <c r="I21" s="357"/>
      <c r="J21" s="360"/>
    </row>
    <row r="22" spans="1:10" s="355" customFormat="1" ht="24.6" customHeight="1">
      <c r="A22" s="356"/>
      <c r="B22" s="357"/>
      <c r="C22" s="358"/>
      <c r="D22" s="370"/>
      <c r="E22" s="365"/>
      <c r="F22" s="367"/>
      <c r="G22" s="367"/>
      <c r="H22" s="359"/>
      <c r="I22" s="357"/>
      <c r="J22" s="360"/>
    </row>
    <row r="23" spans="1:10" s="355" customFormat="1" ht="12.75">
      <c r="A23" s="356"/>
      <c r="B23" s="357"/>
      <c r="C23" s="358"/>
      <c r="D23" s="370"/>
      <c r="E23" s="365"/>
      <c r="F23" s="367"/>
      <c r="G23" s="367"/>
      <c r="H23" s="359"/>
      <c r="I23" s="357"/>
      <c r="J23" s="360"/>
    </row>
    <row r="24" spans="1:10" s="355" customFormat="1" ht="12.75">
      <c r="A24" s="356"/>
      <c r="B24" s="357"/>
      <c r="C24" s="358"/>
      <c r="D24" s="370"/>
      <c r="E24" s="365"/>
      <c r="F24" s="367"/>
      <c r="G24" s="367"/>
      <c r="H24" s="359"/>
      <c r="I24" s="357"/>
      <c r="J24" s="360"/>
    </row>
    <row r="25" spans="1:10" s="355" customFormat="1" ht="12.75">
      <c r="A25" s="356"/>
      <c r="B25" s="357"/>
      <c r="C25" s="358"/>
      <c r="D25" s="370"/>
      <c r="E25" s="365"/>
      <c r="F25" s="367"/>
      <c r="G25" s="367"/>
      <c r="H25" s="359"/>
      <c r="I25" s="357"/>
      <c r="J25" s="360"/>
    </row>
    <row r="26" spans="1:10" s="355" customFormat="1" ht="12.75">
      <c r="A26" s="356"/>
      <c r="B26" s="357"/>
      <c r="C26" s="358"/>
      <c r="D26" s="370"/>
      <c r="E26" s="365"/>
      <c r="F26" s="367"/>
      <c r="G26" s="367"/>
      <c r="H26" s="359"/>
      <c r="I26" s="357"/>
      <c r="J26" s="360"/>
    </row>
    <row r="27" spans="1:10" s="355" customFormat="1" ht="12.75">
      <c r="A27" s="356"/>
      <c r="B27" s="357"/>
      <c r="C27" s="358"/>
      <c r="D27" s="370"/>
      <c r="E27" s="365"/>
      <c r="F27" s="367"/>
      <c r="G27" s="367"/>
      <c r="H27" s="359"/>
      <c r="I27" s="357"/>
      <c r="J27" s="360"/>
    </row>
  </sheetData>
  <mergeCells count="1">
    <mergeCell ref="A1:I1"/>
  </mergeCells>
  <pageMargins left="0.7" right="0.7" top="0.75" bottom="0.75" header="0.3" footer="0.3"/>
  <pageSetup scale="75" orientation="landscape" r:id="rId1"/>
  <headerFooter>
    <oddFooter>&amp;RMay 1, 2019</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I1"/>
  <sheetViews>
    <sheetView showGridLines="0" zoomScaleNormal="100" zoomScaleSheetLayoutView="80" workbookViewId="0">
      <selection sqref="A1:I2"/>
    </sheetView>
  </sheetViews>
  <sheetFormatPr defaultRowHeight="15"/>
  <sheetData>
    <row r="1" spans="1:9" ht="26.25">
      <c r="A1" s="751" t="s">
        <v>15</v>
      </c>
      <c r="B1" s="751"/>
      <c r="C1" s="751"/>
      <c r="D1" s="751"/>
      <c r="E1" s="751"/>
      <c r="F1" s="751"/>
      <c r="G1" s="751"/>
      <c r="H1" s="751"/>
      <c r="I1" s="751"/>
    </row>
  </sheetData>
  <mergeCells count="1">
    <mergeCell ref="A1:I1"/>
  </mergeCells>
  <pageMargins left="0.7" right="0.7" top="0.75" bottom="0.75" header="0.3" footer="0.3"/>
  <pageSetup fitToWidth="0" orientation="portrait" r:id="rId1"/>
  <headerFooter>
    <oddFooter>&amp;RMay 1, 2019</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tabColor rgb="FF00B0F0"/>
    <pageSetUpPr fitToPage="1"/>
  </sheetPr>
  <dimension ref="A1:AA334"/>
  <sheetViews>
    <sheetView showGridLines="0" zoomScaleNormal="100" zoomScaleSheetLayoutView="70" workbookViewId="0">
      <pane xSplit="9" ySplit="2" topLeftCell="J3" activePane="bottomRight" state="frozen"/>
      <selection pane="topRight" sqref="A1:A2"/>
      <selection pane="bottomLeft" sqref="A1:A2"/>
      <selection pane="bottomRight" activeCell="M71" sqref="M71"/>
    </sheetView>
  </sheetViews>
  <sheetFormatPr defaultColWidth="12" defaultRowHeight="15"/>
  <cols>
    <col min="1" max="1" width="12" style="15"/>
    <col min="2" max="2" width="12" style="13"/>
    <col min="3" max="3" width="13.5703125" style="13" customWidth="1"/>
    <col min="4" max="4" width="12" style="13"/>
    <col min="5" max="5" width="12" style="15"/>
    <col min="6" max="6" width="13.85546875" style="15" customWidth="1"/>
    <col min="7" max="8" width="12" style="13"/>
    <col min="9" max="9" width="13.140625" style="13" customWidth="1"/>
    <col min="10" max="11" width="12" style="13"/>
    <col min="12" max="12" width="12" style="16"/>
    <col min="13" max="13" width="15.28515625" style="536" bestFit="1" customWidth="1"/>
    <col min="14" max="14" width="13.140625" style="536" customWidth="1"/>
    <col min="15" max="17" width="13.7109375" style="17" bestFit="1" customWidth="1"/>
    <col min="18" max="18" width="20.7109375" style="17" bestFit="1" customWidth="1"/>
    <col min="19" max="21" width="13.7109375" style="17" bestFit="1" customWidth="1"/>
    <col min="22" max="22" width="18.140625" style="17" customWidth="1"/>
    <col min="23" max="23" width="17.5703125" style="17" customWidth="1"/>
    <col min="24" max="24" width="13.85546875" style="16" customWidth="1"/>
    <col min="25" max="27" width="12" style="16"/>
    <col min="28" max="16384" width="12" style="14"/>
  </cols>
  <sheetData>
    <row r="1" spans="1:27" ht="13.5" customHeight="1">
      <c r="A1" s="752" t="s">
        <v>16</v>
      </c>
      <c r="L1" s="760" t="s">
        <v>17</v>
      </c>
      <c r="M1" s="761"/>
      <c r="N1" s="762"/>
      <c r="O1" s="753" t="s">
        <v>18</v>
      </c>
      <c r="P1" s="754"/>
      <c r="Q1" s="754"/>
      <c r="R1" s="755"/>
      <c r="S1" s="753" t="s">
        <v>19</v>
      </c>
      <c r="T1" s="754"/>
      <c r="U1" s="755"/>
      <c r="V1" s="756" t="s">
        <v>20</v>
      </c>
      <c r="W1" s="758" t="s">
        <v>21</v>
      </c>
    </row>
    <row r="2" spans="1:27" s="18" customFormat="1" ht="41.25" customHeight="1">
      <c r="A2" s="752"/>
      <c r="B2" s="565" t="s">
        <v>22</v>
      </c>
      <c r="C2" s="565" t="s">
        <v>23</v>
      </c>
      <c r="D2" s="565" t="s">
        <v>24</v>
      </c>
      <c r="E2" s="335" t="s">
        <v>25</v>
      </c>
      <c r="F2" s="335" t="s">
        <v>26</v>
      </c>
      <c r="G2" s="335" t="s">
        <v>27</v>
      </c>
      <c r="H2" s="335" t="s">
        <v>28</v>
      </c>
      <c r="I2" s="335" t="s">
        <v>29</v>
      </c>
      <c r="J2" s="335" t="s">
        <v>30</v>
      </c>
      <c r="K2" s="417" t="s">
        <v>31</v>
      </c>
      <c r="L2" s="566" t="s">
        <v>32</v>
      </c>
      <c r="M2" s="529" t="s">
        <v>33</v>
      </c>
      <c r="N2" s="530" t="s">
        <v>34</v>
      </c>
      <c r="O2" s="566">
        <v>2016</v>
      </c>
      <c r="P2" s="372">
        <v>2017</v>
      </c>
      <c r="Q2" s="647">
        <v>2018</v>
      </c>
      <c r="R2" s="416">
        <v>2019</v>
      </c>
      <c r="S2" s="373">
        <v>2018</v>
      </c>
      <c r="T2" s="374">
        <v>2019</v>
      </c>
      <c r="U2" s="375">
        <v>2020</v>
      </c>
      <c r="V2" s="757"/>
      <c r="W2" s="759"/>
      <c r="X2" s="335" t="s">
        <v>35</v>
      </c>
      <c r="Y2" s="335" t="s">
        <v>36</v>
      </c>
      <c r="Z2" s="335" t="s">
        <v>37</v>
      </c>
      <c r="AA2" s="336" t="s">
        <v>38</v>
      </c>
    </row>
    <row r="3" spans="1:27" s="18" customFormat="1" ht="120" hidden="1">
      <c r="A3" s="30">
        <v>0</v>
      </c>
      <c r="B3" s="19" t="s">
        <v>39</v>
      </c>
      <c r="C3" s="19" t="s">
        <v>40</v>
      </c>
      <c r="D3" s="19" t="s">
        <v>41</v>
      </c>
      <c r="E3" s="20" t="s">
        <v>42</v>
      </c>
      <c r="F3" s="19" t="s">
        <v>43</v>
      </c>
      <c r="G3" s="19" t="s">
        <v>44</v>
      </c>
      <c r="H3" s="19" t="s">
        <v>30</v>
      </c>
      <c r="I3" s="19" t="s">
        <v>45</v>
      </c>
      <c r="J3" s="19" t="s">
        <v>46</v>
      </c>
      <c r="K3" s="19" t="s">
        <v>47</v>
      </c>
      <c r="L3" s="19">
        <v>2016</v>
      </c>
      <c r="M3" s="337" t="str">
        <f ca="1">VLOOKUP(A3,'2016_ModelLink'!$A$3:$S$332,18,FALSE)</f>
        <v>N/A</v>
      </c>
      <c r="N3" s="337" t="str">
        <f ca="1">VLOOKUP(A3,'2016_ModelLink'!$A$3:$S$332,19,FALSE)</f>
        <v>N/A</v>
      </c>
      <c r="O3" s="69">
        <f ca="1">VLOOKUP($A3,'2016_ModelLink'!$A$3:$S$332,17,FALSE)</f>
        <v>239527.02912665569</v>
      </c>
      <c r="P3" s="69">
        <f ca="1">VLOOKUP($A3,'2017_ModelLink'!$A$3:$S$332,17,FALSE)</f>
        <v>319930.91134699981</v>
      </c>
      <c r="Q3" s="69">
        <f ca="1">VLOOKUP($A3,'2018_ModelLink'!$A$3:$S$332,17,FALSE)</f>
        <v>314738.79214771045</v>
      </c>
      <c r="R3" s="69">
        <f ca="1">VLOOKUP($A3,'2016_ModelLink'!$A$3:$S$332,17,FALSE)</f>
        <v>239527.02912665569</v>
      </c>
      <c r="S3" s="309">
        <f>VLOOKUP(A3,Targets!$A$1:$J$302,5,FALSE)</f>
        <v>76996.295619272336</v>
      </c>
      <c r="T3" s="309">
        <f>VLOOKUP(A3,Targets!$A$1:$J$302,5,FALSE)</f>
        <v>76996.295619272336</v>
      </c>
      <c r="U3" s="309">
        <f>VLOOKUP(A3,Targets!$A$1:$J$302,5,FALSE)</f>
        <v>76996.295619272336</v>
      </c>
      <c r="V3" s="309">
        <f>VLOOKUP(A3,Targets!$A$1:$J$302,5,FALSE)*3</f>
        <v>230988.88685781701</v>
      </c>
      <c r="W3" s="309">
        <f>VLOOKUP(A3,Targets!$A$1:$J$302,6,FALSE)*2</f>
        <v>161692.2208004719</v>
      </c>
      <c r="X3" s="21" t="s">
        <v>48</v>
      </c>
      <c r="Y3" s="21" t="s">
        <v>49</v>
      </c>
      <c r="Z3" s="546"/>
      <c r="AA3" s="21"/>
    </row>
    <row r="4" spans="1:27" ht="165" hidden="1">
      <c r="A4" s="30">
        <v>1</v>
      </c>
      <c r="B4" s="19" t="s">
        <v>39</v>
      </c>
      <c r="C4" s="19" t="s">
        <v>50</v>
      </c>
      <c r="D4" s="19" t="s">
        <v>41</v>
      </c>
      <c r="E4" s="20" t="s">
        <v>51</v>
      </c>
      <c r="F4" s="19" t="s">
        <v>52</v>
      </c>
      <c r="G4" s="19" t="s">
        <v>53</v>
      </c>
      <c r="H4" s="19" t="s">
        <v>30</v>
      </c>
      <c r="I4" s="19" t="s">
        <v>54</v>
      </c>
      <c r="J4" s="22" t="s">
        <v>52</v>
      </c>
      <c r="K4" s="19" t="s">
        <v>47</v>
      </c>
      <c r="L4" s="19">
        <v>2016</v>
      </c>
      <c r="M4" s="337" t="str">
        <f ca="1">VLOOKUP(A4,'2016_ModelLink'!$A$3:$S$332,18,FALSE)</f>
        <v>N/A</v>
      </c>
      <c r="N4" s="337" t="str">
        <f ca="1">VLOOKUP(A4,'2016_ModelLink'!$A$3:$S$332,19,FALSE)</f>
        <v>N/A</v>
      </c>
      <c r="O4" s="69">
        <f ca="1">VLOOKUP($A4,'2016_ModelLink'!$A$3:$S$332,17,FALSE)</f>
        <v>98609.066312581621</v>
      </c>
      <c r="P4" s="69">
        <f ca="1">VLOOKUP($A4,'2017_ModelLink'!$A$3:$S$332,17,FALSE)</f>
        <v>87297.336761534578</v>
      </c>
      <c r="Q4" s="69">
        <f ca="1">VLOOKUP($A4,'2018_ModelLink'!$A$3:$S$332,17,FALSE)</f>
        <v>132022.27971599301</v>
      </c>
      <c r="R4" s="69">
        <f ca="1">VLOOKUP($A4,'2019_ModelLink'!$A$3:$S$332,17,FALSE)</f>
        <v>55212.734798799051</v>
      </c>
      <c r="S4" s="309">
        <f>VLOOKUP(A4,Targets!$A$1:$J$302,5,FALSE)</f>
        <v>49464.29529427176</v>
      </c>
      <c r="T4" s="309">
        <f>VLOOKUP(A4,Targets!$A$1:$J$302,5,FALSE)</f>
        <v>49464.29529427176</v>
      </c>
      <c r="U4" s="309">
        <f>VLOOKUP(A4,Targets!$A$1:$J$302,5,FALSE)</f>
        <v>49464.29529427176</v>
      </c>
      <c r="V4" s="309">
        <f>VLOOKUP(A4,Targets!$A$1:$J$302,5,FALSE)*3</f>
        <v>148392.88588281529</v>
      </c>
      <c r="W4" s="309">
        <f>VLOOKUP(A4,Targets!$A$1:$J$302,6,FALSE)*2</f>
        <v>105860.74954419865</v>
      </c>
      <c r="X4" s="21"/>
      <c r="Y4" s="21"/>
      <c r="Z4" s="546"/>
      <c r="AA4" s="21"/>
    </row>
    <row r="5" spans="1:27" ht="165" hidden="1">
      <c r="A5" s="31">
        <v>2</v>
      </c>
      <c r="B5" s="22" t="s">
        <v>39</v>
      </c>
      <c r="C5" s="22" t="s">
        <v>50</v>
      </c>
      <c r="D5" s="22" t="s">
        <v>41</v>
      </c>
      <c r="E5" s="23" t="s">
        <v>51</v>
      </c>
      <c r="F5" s="22" t="s">
        <v>55</v>
      </c>
      <c r="G5" s="22" t="s">
        <v>53</v>
      </c>
      <c r="H5" s="22" t="s">
        <v>30</v>
      </c>
      <c r="I5" s="22" t="s">
        <v>54</v>
      </c>
      <c r="J5" s="22" t="s">
        <v>55</v>
      </c>
      <c r="K5" s="22" t="s">
        <v>47</v>
      </c>
      <c r="L5" s="22">
        <v>2016</v>
      </c>
      <c r="M5" s="337" t="str">
        <f ca="1">VLOOKUP(A5,'2016_ModelLink'!$A$3:$S$332,18,FALSE)</f>
        <v>N/A</v>
      </c>
      <c r="N5" s="337" t="str">
        <f ca="1">VLOOKUP(A5,'2016_ModelLink'!$A$3:$S$332,19,FALSE)</f>
        <v>N/A</v>
      </c>
      <c r="O5" s="69">
        <f ca="1">VLOOKUP($A5,'2016_ModelLink'!$A$3:$S$332,17,FALSE)</f>
        <v>89176.917538019159</v>
      </c>
      <c r="P5" s="69">
        <f ca="1">VLOOKUP($A5,'2017_ModelLink'!$A$3:$S$332,17,FALSE)</f>
        <v>80492.313475682531</v>
      </c>
      <c r="Q5" s="69">
        <f ca="1">VLOOKUP($A5,'2018_ModelLink'!$A$3:$S$332,17,FALSE)</f>
        <v>129587.916603294</v>
      </c>
      <c r="R5" s="69">
        <f ca="1">VLOOKUP($A5,'2019_ModelLink'!$A$3:$S$332,17,FALSE)</f>
        <v>53057.774834896096</v>
      </c>
      <c r="S5" s="309">
        <f>VLOOKUP(A5,Targets!$A$1:$J$302,5,FALSE)</f>
        <v>43794.82749985523</v>
      </c>
      <c r="T5" s="309">
        <f>VLOOKUP(A5,Targets!$A$1:$J$302,5,FALSE)</f>
        <v>43794.82749985523</v>
      </c>
      <c r="U5" s="309">
        <f>VLOOKUP(A5,Targets!$A$1:$J$302,5,FALSE)</f>
        <v>43794.82749985523</v>
      </c>
      <c r="V5" s="309">
        <f>VLOOKUP(A5,Targets!$A$1:$J$302,5,FALSE)*3</f>
        <v>131384.4824995657</v>
      </c>
      <c r="W5" s="309">
        <f>VLOOKUP(A5,Targets!$A$1:$J$302,6,FALSE)*2</f>
        <v>93864.431094136569</v>
      </c>
      <c r="X5" s="433"/>
      <c r="Y5" s="433"/>
      <c r="Z5" s="547"/>
      <c r="AA5" s="21"/>
    </row>
    <row r="6" spans="1:27" ht="165" hidden="1">
      <c r="A6" s="31">
        <v>3</v>
      </c>
      <c r="B6" s="22" t="s">
        <v>39</v>
      </c>
      <c r="C6" s="22" t="s">
        <v>50</v>
      </c>
      <c r="D6" s="22" t="s">
        <v>41</v>
      </c>
      <c r="E6" s="23" t="s">
        <v>51</v>
      </c>
      <c r="F6" s="22" t="s">
        <v>56</v>
      </c>
      <c r="G6" s="22" t="s">
        <v>53</v>
      </c>
      <c r="H6" s="22" t="s">
        <v>30</v>
      </c>
      <c r="I6" s="22" t="s">
        <v>54</v>
      </c>
      <c r="J6" s="22" t="s">
        <v>56</v>
      </c>
      <c r="K6" s="22" t="s">
        <v>47</v>
      </c>
      <c r="L6" s="22">
        <v>2016</v>
      </c>
      <c r="M6" s="337" t="str">
        <f ca="1">VLOOKUP(A6,'2016_ModelLink'!$A$3:$S$332,18,FALSE)</f>
        <v>N/A</v>
      </c>
      <c r="N6" s="337" t="str">
        <f ca="1">VLOOKUP(A6,'2016_ModelLink'!$A$3:$S$332,19,FALSE)</f>
        <v>N/A</v>
      </c>
      <c r="O6" s="69">
        <f ca="1">VLOOKUP($A6,'2016_ModelLink'!$A$3:$S$332,17,FALSE)</f>
        <v>372063992.70350373</v>
      </c>
      <c r="P6" s="69">
        <f ca="1">VLOOKUP($A6,'2017_ModelLink'!$A$3:$S$332,17,FALSE)</f>
        <v>481703716.36790425</v>
      </c>
      <c r="Q6" s="69">
        <f ca="1">VLOOKUP($A6,'2018_ModelLink'!$A$3:$S$332,17,FALSE)</f>
        <v>460021010.46108401</v>
      </c>
      <c r="R6" s="69">
        <f ca="1">VLOOKUP($A6,'2019_ModelLink'!$A$3:$S$332,17,FALSE)</f>
        <v>251434561.78932336</v>
      </c>
      <c r="S6" s="309">
        <f>VLOOKUP(A6,Targets!$A$1:$J$302,5,FALSE)</f>
        <v>229181761.51960665</v>
      </c>
      <c r="T6" s="309">
        <f>VLOOKUP(A6,Targets!$A$1:$J$302,5,FALSE)</f>
        <v>229181761.51960665</v>
      </c>
      <c r="U6" s="309">
        <f>VLOOKUP(A6,Targets!$A$1:$J$302,5,FALSE)</f>
        <v>229181761.51960665</v>
      </c>
      <c r="V6" s="309">
        <f>VLOOKUP(A6,Targets!$A$1:$J$302,5,FALSE)*3</f>
        <v>687545284.55882001</v>
      </c>
      <c r="W6" s="309">
        <f>VLOOKUP(A6,Targets!$A$1:$J$302,6,FALSE)*2</f>
        <v>498393941.62049663</v>
      </c>
      <c r="X6" s="433"/>
      <c r="Y6" s="433"/>
      <c r="Z6" s="547"/>
      <c r="AA6" s="21"/>
    </row>
    <row r="7" spans="1:27" ht="165" hidden="1">
      <c r="A7" s="31">
        <v>4</v>
      </c>
      <c r="B7" s="22" t="s">
        <v>39</v>
      </c>
      <c r="C7" s="22" t="s">
        <v>50</v>
      </c>
      <c r="D7" s="22" t="s">
        <v>41</v>
      </c>
      <c r="E7" s="23" t="s">
        <v>51</v>
      </c>
      <c r="F7" s="22" t="s">
        <v>57</v>
      </c>
      <c r="G7" s="22" t="s">
        <v>53</v>
      </c>
      <c r="H7" s="22" t="s">
        <v>30</v>
      </c>
      <c r="I7" s="22" t="s">
        <v>54</v>
      </c>
      <c r="J7" s="22" t="s">
        <v>57</v>
      </c>
      <c r="K7" s="22" t="s">
        <v>47</v>
      </c>
      <c r="L7" s="22">
        <v>2016</v>
      </c>
      <c r="M7" s="337" t="str">
        <f ca="1">VLOOKUP(A7,'2016_ModelLink'!$A$3:$S$332,18,FALSE)</f>
        <v>N/A</v>
      </c>
      <c r="N7" s="337" t="str">
        <f ca="1">VLOOKUP(A7,'2016_ModelLink'!$A$3:$S$332,19,FALSE)</f>
        <v>N/A</v>
      </c>
      <c r="O7" s="69">
        <f ca="1">VLOOKUP($A7,'2016_ModelLink'!$A$3:$S$332,17,FALSE)</f>
        <v>316429661.90514046</v>
      </c>
      <c r="P7" s="69">
        <f ca="1">VLOOKUP($A7,'2017_ModelLink'!$A$3:$S$332,17,FALSE)</f>
        <v>440258087.60130304</v>
      </c>
      <c r="Q7" s="69">
        <f ca="1">VLOOKUP($A7,'2018_ModelLink'!$A$3:$S$332,17,FALSE)</f>
        <v>436447653.89927298</v>
      </c>
      <c r="R7" s="69">
        <f ca="1">VLOOKUP($A7,'2019_ModelLink'!$A$3:$S$332,17,FALSE)</f>
        <v>242605043.53007609</v>
      </c>
      <c r="S7" s="309">
        <f>VLOOKUP(A7,Targets!$A$1:$J$302,5,FALSE)</f>
        <v>201672144.38514781</v>
      </c>
      <c r="T7" s="309">
        <f>VLOOKUP(A7,Targets!$A$1:$J$302,5,FALSE)</f>
        <v>201672144.38514781</v>
      </c>
      <c r="U7" s="309">
        <f>VLOOKUP(A7,Targets!$A$1:$J$302,5,FALSE)</f>
        <v>201672144.38514781</v>
      </c>
      <c r="V7" s="309">
        <f>VLOOKUP(A7,Targets!$A$1:$J$302,5,FALSE)*3</f>
        <v>605016433.15544343</v>
      </c>
      <c r="W7" s="309">
        <f>VLOOKUP(A7,Targets!$A$1:$J$302,6,FALSE)*2</f>
        <v>439793123.47075039</v>
      </c>
      <c r="X7" s="433"/>
      <c r="Y7" s="433"/>
      <c r="Z7" s="547"/>
      <c r="AA7" s="21"/>
    </row>
    <row r="8" spans="1:27" ht="165" hidden="1">
      <c r="A8" s="31">
        <v>5</v>
      </c>
      <c r="B8" s="22" t="s">
        <v>39</v>
      </c>
      <c r="C8" s="22" t="s">
        <v>50</v>
      </c>
      <c r="D8" s="22" t="s">
        <v>41</v>
      </c>
      <c r="E8" s="23" t="s">
        <v>51</v>
      </c>
      <c r="F8" s="22" t="s">
        <v>58</v>
      </c>
      <c r="G8" s="22" t="s">
        <v>53</v>
      </c>
      <c r="H8" s="22" t="s">
        <v>30</v>
      </c>
      <c r="I8" s="22" t="s">
        <v>54</v>
      </c>
      <c r="J8" s="22" t="s">
        <v>58</v>
      </c>
      <c r="K8" s="22" t="s">
        <v>47</v>
      </c>
      <c r="L8" s="22">
        <v>2016</v>
      </c>
      <c r="M8" s="337" t="str">
        <f ca="1">VLOOKUP(A8,'2016_ModelLink'!$A$3:$S$332,18,FALSE)</f>
        <v>N/A</v>
      </c>
      <c r="N8" s="337" t="str">
        <f ca="1">VLOOKUP(A8,'2016_ModelLink'!$A$3:$S$332,19,FALSE)</f>
        <v>N/A</v>
      </c>
      <c r="O8" s="69">
        <f ca="1">VLOOKUP($A8,'2016_ModelLink'!$A$3:$S$332,17,FALSE)</f>
        <v>3668704.3719318081</v>
      </c>
      <c r="P8" s="69">
        <f ca="1">VLOOKUP($A8,'2017_ModelLink'!$A$3:$S$332,17,FALSE)</f>
        <v>2102400.4276243942</v>
      </c>
      <c r="Q8" s="69">
        <f ca="1">VLOOKUP($A8,'2018_ModelLink'!$A$3:$S$332,17,FALSE)</f>
        <v>1471491.05953998</v>
      </c>
      <c r="R8" s="69">
        <f ca="1">VLOOKUP($A8,'2019_ModelLink'!$A$3:$S$332,17,FALSE)</f>
        <v>3446225.9504607292</v>
      </c>
      <c r="S8" s="309">
        <f>VLOOKUP(A8,Targets!$A$1:$J$302,5,FALSE)</f>
        <v>3668761.1908914447</v>
      </c>
      <c r="T8" s="309">
        <f>VLOOKUP(A8,Targets!$A$1:$J$302,5,FALSE)</f>
        <v>3668761.1908914447</v>
      </c>
      <c r="U8" s="309">
        <f>VLOOKUP(A8,Targets!$A$1:$J$302,5,FALSE)</f>
        <v>3668761.1908914447</v>
      </c>
      <c r="V8" s="309">
        <f>VLOOKUP(A8,Targets!$A$1:$J$302,5,FALSE)*3</f>
        <v>11006283.572674334</v>
      </c>
      <c r="W8" s="309">
        <f>VLOOKUP(A8,Targets!$A$1:$J$302,6,FALSE)*2</f>
        <v>7918605.3776632585</v>
      </c>
      <c r="X8" s="433" t="s">
        <v>59</v>
      </c>
      <c r="Y8" s="433" t="s">
        <v>49</v>
      </c>
      <c r="Z8" s="547"/>
      <c r="AA8" s="21"/>
    </row>
    <row r="9" spans="1:27" ht="165" hidden="1">
      <c r="A9" s="31">
        <v>6</v>
      </c>
      <c r="B9" s="22" t="s">
        <v>39</v>
      </c>
      <c r="C9" s="22" t="s">
        <v>50</v>
      </c>
      <c r="D9" s="22" t="s">
        <v>41</v>
      </c>
      <c r="E9" s="23" t="s">
        <v>51</v>
      </c>
      <c r="F9" s="22" t="s">
        <v>60</v>
      </c>
      <c r="G9" s="22" t="s">
        <v>53</v>
      </c>
      <c r="H9" s="22" t="s">
        <v>30</v>
      </c>
      <c r="I9" s="22" t="s">
        <v>54</v>
      </c>
      <c r="J9" s="22" t="s">
        <v>60</v>
      </c>
      <c r="K9" s="22" t="s">
        <v>47</v>
      </c>
      <c r="L9" s="22">
        <v>2016</v>
      </c>
      <c r="M9" s="337" t="str">
        <f ca="1">VLOOKUP(A9,'2016_ModelLink'!$A$3:$S$332,18,FALSE)</f>
        <v>N/A</v>
      </c>
      <c r="N9" s="337" t="str">
        <f ca="1">VLOOKUP(A9,'2016_ModelLink'!$A$3:$S$332,19,FALSE)</f>
        <v>N/A</v>
      </c>
      <c r="O9" s="69">
        <f ca="1">VLOOKUP($A9,'2016_ModelLink'!$A$3:$S$332,17,FALSE)</f>
        <v>2983256.2565512066</v>
      </c>
      <c r="P9" s="69">
        <f ca="1">VLOOKUP($A9,'2017_ModelLink'!$A$3:$S$332,17,FALSE)</f>
        <v>1635555.3609204872</v>
      </c>
      <c r="Q9" s="69">
        <f ca="1">VLOOKUP($A9,'2018_ModelLink'!$A$3:$S$332,17,FALSE)</f>
        <v>1164207.7058348099</v>
      </c>
      <c r="R9" s="69">
        <f ca="1">VLOOKUP($A9,'2019_ModelLink'!$A$3:$S$332,17,FALSE)</f>
        <v>3265339.9873080361</v>
      </c>
      <c r="S9" s="309">
        <f>VLOOKUP(A9,Targets!$A$1:$J$302,5,FALSE)</f>
        <v>3365102.6877251784</v>
      </c>
      <c r="T9" s="309">
        <f>VLOOKUP(A9,Targets!$A$1:$J$302,5,FALSE)</f>
        <v>3365102.6877251784</v>
      </c>
      <c r="U9" s="309">
        <f>VLOOKUP(A9,Targets!$A$1:$J$302,5,FALSE)</f>
        <v>3365102.6877251784</v>
      </c>
      <c r="V9" s="309">
        <f>VLOOKUP(A9,Targets!$A$1:$J$302,5,FALSE)*3</f>
        <v>10095308.063175535</v>
      </c>
      <c r="W9" s="309">
        <f>VLOOKUP(A9,Targets!$A$1:$J$302,6,FALSE)*2</f>
        <v>7204935.2608984215</v>
      </c>
      <c r="X9" s="433" t="s">
        <v>59</v>
      </c>
      <c r="Y9" s="433" t="s">
        <v>49</v>
      </c>
      <c r="Z9" s="547"/>
      <c r="AA9" s="21"/>
    </row>
    <row r="10" spans="1:27" ht="165" hidden="1">
      <c r="A10" s="31">
        <v>7</v>
      </c>
      <c r="B10" s="22" t="s">
        <v>39</v>
      </c>
      <c r="C10" s="22" t="s">
        <v>50</v>
      </c>
      <c r="D10" s="22" t="s">
        <v>41</v>
      </c>
      <c r="E10" s="23" t="s">
        <v>51</v>
      </c>
      <c r="F10" s="22" t="s">
        <v>61</v>
      </c>
      <c r="G10" s="22" t="s">
        <v>53</v>
      </c>
      <c r="H10" s="22" t="s">
        <v>30</v>
      </c>
      <c r="I10" s="22" t="s">
        <v>54</v>
      </c>
      <c r="J10" s="22" t="s">
        <v>61</v>
      </c>
      <c r="K10" s="22" t="s">
        <v>47</v>
      </c>
      <c r="L10" s="22">
        <v>2016</v>
      </c>
      <c r="M10" s="337" t="str">
        <f ca="1">VLOOKUP(A10,'2016_ModelLink'!$A$3:$S$332,18,FALSE)</f>
        <v>N/A</v>
      </c>
      <c r="N10" s="337" t="str">
        <f ca="1">VLOOKUP(A10,'2016_ModelLink'!$A$3:$S$332,19,FALSE)</f>
        <v>N/A</v>
      </c>
      <c r="O10" s="69">
        <f ca="1">VLOOKUP($A10,'2016_ModelLink'!$A$3:$S$332,17,FALSE)</f>
        <v>862575.51838928915</v>
      </c>
      <c r="P10" s="69">
        <f ca="1">VLOOKUP($A10,'2017_ModelLink'!$A$3:$S$332,17,FALSE)</f>
        <v>918866.07778339786</v>
      </c>
      <c r="Q10" s="69">
        <f ca="1">VLOOKUP($A10,'2018_ModelLink'!$A$3:$S$332,17,FALSE)</f>
        <v>1093888.81717404</v>
      </c>
      <c r="R10" s="69">
        <f ca="1">VLOOKUP($A10,'2019_ModelLink'!$A$3:$S$332,17,FALSE)</f>
        <v>609080.21073442069</v>
      </c>
      <c r="S10" s="309">
        <f>VLOOKUP(A10,Targets!$A$1:$J$302,5,FALSE)</f>
        <v>328863.72984065284</v>
      </c>
      <c r="T10" s="309">
        <f>VLOOKUP(A10,Targets!$A$1:$J$302,5,FALSE)</f>
        <v>328863.72984065284</v>
      </c>
      <c r="U10" s="309">
        <f>VLOOKUP(A10,Targets!$A$1:$J$302,5,FALSE)</f>
        <v>328863.72984065284</v>
      </c>
      <c r="V10" s="309">
        <f>VLOOKUP(A10,Targets!$A$1:$J$302,5,FALSE)*3</f>
        <v>986591.18952195859</v>
      </c>
      <c r="W10" s="309">
        <f>VLOOKUP(A10,Targets!$A$1:$J$302,6,FALSE)*2</f>
        <v>703815.96931118087</v>
      </c>
      <c r="X10" s="433"/>
      <c r="Y10" s="433"/>
      <c r="Z10" s="547"/>
      <c r="AA10" s="21"/>
    </row>
    <row r="11" spans="1:27" ht="165" hidden="1">
      <c r="A11" s="31">
        <v>8</v>
      </c>
      <c r="B11" s="22" t="s">
        <v>39</v>
      </c>
      <c r="C11" s="22" t="s">
        <v>50</v>
      </c>
      <c r="D11" s="22" t="s">
        <v>41</v>
      </c>
      <c r="E11" s="23" t="s">
        <v>51</v>
      </c>
      <c r="F11" s="22" t="s">
        <v>62</v>
      </c>
      <c r="G11" s="22" t="s">
        <v>53</v>
      </c>
      <c r="H11" s="22" t="s">
        <v>30</v>
      </c>
      <c r="I11" s="22" t="s">
        <v>54</v>
      </c>
      <c r="J11" s="22" t="s">
        <v>62</v>
      </c>
      <c r="K11" s="22" t="s">
        <v>47</v>
      </c>
      <c r="L11" s="22">
        <v>2016</v>
      </c>
      <c r="M11" s="337" t="str">
        <f ca="1">VLOOKUP(A11,'2016_ModelLink'!$A$3:$S$332,18,FALSE)</f>
        <v>N/A</v>
      </c>
      <c r="N11" s="337" t="str">
        <f ca="1">VLOOKUP(A11,'2016_ModelLink'!$A$3:$S$332,19,FALSE)</f>
        <v>N/A</v>
      </c>
      <c r="O11" s="69">
        <f ca="1">VLOOKUP($A11,'2016_ModelLink'!$A$3:$S$332,17,FALSE)</f>
        <v>736773.64597397426</v>
      </c>
      <c r="P11" s="69">
        <f ca="1">VLOOKUP($A11,'2017_ModelLink'!$A$3:$S$332,17,FALSE)</f>
        <v>848279.64243081352</v>
      </c>
      <c r="Q11" s="69">
        <f ca="1">VLOOKUP($A11,'2018_ModelLink'!$A$3:$S$332,17,FALSE)</f>
        <v>1054949.8861460399</v>
      </c>
      <c r="R11" s="69">
        <f ca="1">VLOOKUP($A11,'2019_ModelLink'!$A$3:$S$332,17,FALSE)</f>
        <v>593121.48082744842</v>
      </c>
      <c r="S11" s="309">
        <f>VLOOKUP(A11,Targets!$A$1:$J$302,5,FALSE)</f>
        <v>238002.38990319974</v>
      </c>
      <c r="T11" s="309">
        <f>VLOOKUP(A11,Targets!$A$1:$J$302,5,FALSE)</f>
        <v>238002.38990319974</v>
      </c>
      <c r="U11" s="309">
        <f>VLOOKUP(A11,Targets!$A$1:$J$302,5,FALSE)</f>
        <v>238002.38990319974</v>
      </c>
      <c r="V11" s="309">
        <f>VLOOKUP(A11,Targets!$A$1:$J$302,5,FALSE)*3</f>
        <v>714007.16970959923</v>
      </c>
      <c r="W11" s="309">
        <f>VLOOKUP(A11,Targets!$A$1:$J$302,6,FALSE)*2</f>
        <v>510104.96450482804</v>
      </c>
      <c r="X11" s="433"/>
      <c r="Y11" s="433"/>
      <c r="Z11" s="547"/>
      <c r="AA11" s="21"/>
    </row>
    <row r="12" spans="1:27" ht="165" hidden="1">
      <c r="A12" s="31">
        <v>9</v>
      </c>
      <c r="B12" s="22" t="s">
        <v>39</v>
      </c>
      <c r="C12" s="22" t="s">
        <v>50</v>
      </c>
      <c r="D12" s="22" t="s">
        <v>41</v>
      </c>
      <c r="E12" s="23" t="s">
        <v>51</v>
      </c>
      <c r="F12" s="22" t="s">
        <v>63</v>
      </c>
      <c r="G12" s="22" t="s">
        <v>53</v>
      </c>
      <c r="H12" s="22" t="s">
        <v>30</v>
      </c>
      <c r="I12" s="22" t="s">
        <v>54</v>
      </c>
      <c r="J12" s="22" t="s">
        <v>63</v>
      </c>
      <c r="K12" s="22" t="s">
        <v>47</v>
      </c>
      <c r="L12" s="22">
        <v>2016</v>
      </c>
      <c r="M12" s="337" t="str">
        <f ca="1">VLOOKUP(A12,'2016_ModelLink'!$A$3:$S$332,18,FALSE)</f>
        <v>N/A</v>
      </c>
      <c r="N12" s="337" t="str">
        <f ca="1">VLOOKUP(A12,'2016_ModelLink'!$A$3:$S$332,19,FALSE)</f>
        <v>N/A</v>
      </c>
      <c r="O12" s="69">
        <f ca="1">VLOOKUP($A12,'2016_ModelLink'!$A$3:$S$332,17,FALSE)</f>
        <v>4071541355.6978703</v>
      </c>
      <c r="P12" s="69">
        <f ca="1">VLOOKUP($A12,'2017_ModelLink'!$A$3:$S$332,17,FALSE)</f>
        <v>5453328495.2566442</v>
      </c>
      <c r="Q12" s="69">
        <f ca="1">VLOOKUP($A12,'2018_ModelLink'!$A$3:$S$332,17,FALSE)</f>
        <v>5629792057.8726797</v>
      </c>
      <c r="R12" s="69">
        <f ca="1">VLOOKUP($A12,'2019_ModelLink'!$A$3:$S$332,17,FALSE)</f>
        <v>2641285318.7758112</v>
      </c>
      <c r="S12" s="309">
        <f>VLOOKUP(A12,Targets!$A$1:$J$302,5,FALSE)</f>
        <v>2383262773.5336137</v>
      </c>
      <c r="T12" s="309">
        <f>VLOOKUP(A12,Targets!$A$1:$J$302,5,FALSE)</f>
        <v>2383262773.5336137</v>
      </c>
      <c r="U12" s="309">
        <f>VLOOKUP(A12,Targets!$A$1:$J$302,5,FALSE)</f>
        <v>2383262773.5336137</v>
      </c>
      <c r="V12" s="309">
        <f>VLOOKUP(A12,Targets!$A$1:$J$302,5,FALSE)*3</f>
        <v>7149788320.6008415</v>
      </c>
      <c r="W12" s="309">
        <f>VLOOKUP(A12,Targets!$A$1:$J$302,6,FALSE)*2</f>
        <v>5182802155.559824</v>
      </c>
      <c r="X12" s="433"/>
      <c r="Y12" s="433"/>
      <c r="Z12" s="547"/>
      <c r="AA12" s="21"/>
    </row>
    <row r="13" spans="1:27" ht="165" hidden="1">
      <c r="A13" s="31">
        <v>10</v>
      </c>
      <c r="B13" s="22" t="s">
        <v>39</v>
      </c>
      <c r="C13" s="22" t="s">
        <v>50</v>
      </c>
      <c r="D13" s="22" t="s">
        <v>41</v>
      </c>
      <c r="E13" s="23" t="s">
        <v>51</v>
      </c>
      <c r="F13" s="22" t="s">
        <v>64</v>
      </c>
      <c r="G13" s="22" t="s">
        <v>53</v>
      </c>
      <c r="H13" s="22" t="s">
        <v>30</v>
      </c>
      <c r="I13" s="22" t="s">
        <v>54</v>
      </c>
      <c r="J13" s="22" t="s">
        <v>64</v>
      </c>
      <c r="K13" s="22" t="s">
        <v>47</v>
      </c>
      <c r="L13" s="22">
        <v>2016</v>
      </c>
      <c r="M13" s="337" t="str">
        <f ca="1">VLOOKUP(A13,'2016_ModelLink'!$A$3:$S$332,18,FALSE)</f>
        <v>N/A</v>
      </c>
      <c r="N13" s="337" t="str">
        <f ca="1">VLOOKUP(A13,'2016_ModelLink'!$A$3:$S$332,19,FALSE)</f>
        <v>N/A</v>
      </c>
      <c r="O13" s="69">
        <f ca="1">VLOOKUP($A13,'2016_ModelLink'!$A$3:$S$332,17,FALSE)</f>
        <v>3399176958.1089969</v>
      </c>
      <c r="P13" s="69">
        <f ca="1">VLOOKUP($A13,'2017_ModelLink'!$A$3:$S$332,17,FALSE)</f>
        <v>4992750889.2698755</v>
      </c>
      <c r="Q13" s="69">
        <f ca="1">VLOOKUP($A13,'2018_ModelLink'!$A$3:$S$332,17,FALSE)</f>
        <v>5376922452.5547895</v>
      </c>
      <c r="R13" s="69">
        <f ca="1">VLOOKUP($A13,'2019_ModelLink'!$A$3:$S$332,17,FALSE)</f>
        <v>2561567227.2157989</v>
      </c>
      <c r="S13" s="309">
        <f>VLOOKUP(A13,Targets!$A$1:$J$302,5,FALSE)</f>
        <v>1953734962.6540229</v>
      </c>
      <c r="T13" s="309">
        <f>VLOOKUP(A13,Targets!$A$1:$J$302,5,FALSE)</f>
        <v>1953734962.6540229</v>
      </c>
      <c r="U13" s="309">
        <f>VLOOKUP(A13,Targets!$A$1:$J$302,5,FALSE)</f>
        <v>1953734962.6540229</v>
      </c>
      <c r="V13" s="309">
        <f>VLOOKUP(A13,Targets!$A$1:$J$302,5,FALSE)*3</f>
        <v>5861204887.9620686</v>
      </c>
      <c r="W13" s="309">
        <f>VLOOKUP(A13,Targets!$A$1:$J$302,6,FALSE)*2</f>
        <v>4260574529.4137979</v>
      </c>
      <c r="X13" s="433"/>
      <c r="Y13" s="433"/>
      <c r="Z13" s="547"/>
      <c r="AA13" s="21"/>
    </row>
    <row r="14" spans="1:27" ht="165" hidden="1">
      <c r="A14" s="31">
        <v>11</v>
      </c>
      <c r="B14" s="22" t="s">
        <v>39</v>
      </c>
      <c r="C14" s="22" t="s">
        <v>50</v>
      </c>
      <c r="D14" s="22" t="s">
        <v>41</v>
      </c>
      <c r="E14" s="23" t="s">
        <v>51</v>
      </c>
      <c r="F14" s="22" t="s">
        <v>65</v>
      </c>
      <c r="G14" s="22" t="s">
        <v>53</v>
      </c>
      <c r="H14" s="22" t="s">
        <v>30</v>
      </c>
      <c r="I14" s="22" t="s">
        <v>54</v>
      </c>
      <c r="J14" s="22" t="s">
        <v>65</v>
      </c>
      <c r="K14" s="22" t="s">
        <v>47</v>
      </c>
      <c r="L14" s="22">
        <v>2016</v>
      </c>
      <c r="M14" s="337" t="str">
        <f ca="1">VLOOKUP(A14,'2016_ModelLink'!$A$3:$S$332,18,FALSE)</f>
        <v>N/A</v>
      </c>
      <c r="N14" s="337" t="str">
        <f ca="1">VLOOKUP(A14,'2016_ModelLink'!$A$3:$S$332,19,FALSE)</f>
        <v>N/A</v>
      </c>
      <c r="O14" s="69">
        <f ca="1">VLOOKUP($A14,'2016_ModelLink'!$A$3:$S$332,17,FALSE)</f>
        <v>38143321.689990081</v>
      </c>
      <c r="P14" s="69">
        <f ca="1">VLOOKUP($A14,'2017_ModelLink'!$A$3:$S$332,17,FALSE)</f>
        <v>12096191.348439906</v>
      </c>
      <c r="Q14" s="69">
        <f ca="1">VLOOKUP($A14,'2018_ModelLink'!$A$3:$S$332,17,FALSE)</f>
        <v>4011449.3759458102</v>
      </c>
      <c r="R14" s="69">
        <f ca="1">VLOOKUP($A14,'2019_ModelLink'!$A$3:$S$332,17,FALSE)</f>
        <v>33617961.590264052</v>
      </c>
      <c r="S14" s="309">
        <f>VLOOKUP(A14,Targets!$A$1:$J$302,5,FALSE)</f>
        <v>27876600.896838307</v>
      </c>
      <c r="T14" s="309">
        <f>VLOOKUP(A14,Targets!$A$1:$J$302,5,FALSE)</f>
        <v>27876600.896838307</v>
      </c>
      <c r="U14" s="309">
        <f>VLOOKUP(A14,Targets!$A$1:$J$302,5,FALSE)</f>
        <v>27876600.896838307</v>
      </c>
      <c r="V14" s="309">
        <f>VLOOKUP(A14,Targets!$A$1:$J$302,5,FALSE)*3</f>
        <v>83629802.690514922</v>
      </c>
      <c r="W14" s="309">
        <f>VLOOKUP(A14,Targets!$A$1:$J$302,6,FALSE)*2</f>
        <v>60168484.751944117</v>
      </c>
      <c r="X14" s="433" t="s">
        <v>59</v>
      </c>
      <c r="Y14" s="433" t="s">
        <v>49</v>
      </c>
      <c r="Z14" s="547"/>
      <c r="AA14" s="21"/>
    </row>
    <row r="15" spans="1:27" ht="165" hidden="1">
      <c r="A15" s="31">
        <v>12</v>
      </c>
      <c r="B15" s="22" t="s">
        <v>39</v>
      </c>
      <c r="C15" s="22" t="s">
        <v>50</v>
      </c>
      <c r="D15" s="22" t="s">
        <v>41</v>
      </c>
      <c r="E15" s="23" t="s">
        <v>51</v>
      </c>
      <c r="F15" s="22" t="s">
        <v>66</v>
      </c>
      <c r="G15" s="22" t="s">
        <v>53</v>
      </c>
      <c r="H15" s="22" t="s">
        <v>30</v>
      </c>
      <c r="I15" s="22" t="s">
        <v>54</v>
      </c>
      <c r="J15" s="22" t="s">
        <v>66</v>
      </c>
      <c r="K15" s="22" t="s">
        <v>47</v>
      </c>
      <c r="L15" s="22">
        <v>2016</v>
      </c>
      <c r="M15" s="337" t="str">
        <f ca="1">VLOOKUP(A15,'2016_ModelLink'!$A$3:$S$332,18,FALSE)</f>
        <v>N/A</v>
      </c>
      <c r="N15" s="337" t="str">
        <f ca="1">VLOOKUP(A15,'2016_ModelLink'!$A$3:$S$332,19,FALSE)</f>
        <v>N/A</v>
      </c>
      <c r="O15" s="69">
        <f ca="1">VLOOKUP($A15,'2016_ModelLink'!$A$3:$S$332,17,FALSE)</f>
        <v>31043917.99073258</v>
      </c>
      <c r="P15" s="69">
        <f ca="1">VLOOKUP($A15,'2017_ModelLink'!$A$3:$S$332,17,FALSE)</f>
        <v>7509075.2939949445</v>
      </c>
      <c r="Q15" s="69">
        <f ca="1">VLOOKUP($A15,'2018_ModelLink'!$A$3:$S$332,17,FALSE)</f>
        <v>34955.128006145897</v>
      </c>
      <c r="R15" s="69">
        <f ca="1">VLOOKUP($A15,'2019_ModelLink'!$A$3:$S$332,17,FALSE)</f>
        <v>30776343.717361189</v>
      </c>
      <c r="S15" s="309">
        <f>VLOOKUP(A15,Targets!$A$1:$J$302,5,FALSE)</f>
        <v>21343246.462557327</v>
      </c>
      <c r="T15" s="309">
        <f>VLOOKUP(A15,Targets!$A$1:$J$302,5,FALSE)</f>
        <v>21343246.462557327</v>
      </c>
      <c r="U15" s="309">
        <f>VLOOKUP(A15,Targets!$A$1:$J$302,5,FALSE)</f>
        <v>21343246.462557327</v>
      </c>
      <c r="V15" s="309">
        <f>VLOOKUP(A15,Targets!$A$1:$J$302,5,FALSE)*3</f>
        <v>64029739.387671977</v>
      </c>
      <c r="W15" s="309">
        <f>VLOOKUP(A15,Targets!$A$1:$J$302,6,FALSE)*2</f>
        <v>45697478.885578498</v>
      </c>
      <c r="X15" s="433" t="s">
        <v>59</v>
      </c>
      <c r="Y15" s="433" t="s">
        <v>49</v>
      </c>
      <c r="Z15" s="547"/>
      <c r="AA15" s="21"/>
    </row>
    <row r="16" spans="1:27" ht="210" hidden="1">
      <c r="A16" s="31">
        <v>13</v>
      </c>
      <c r="B16" s="22" t="s">
        <v>39</v>
      </c>
      <c r="C16" s="22" t="s">
        <v>50</v>
      </c>
      <c r="D16" s="22" t="s">
        <v>67</v>
      </c>
      <c r="E16" s="23" t="s">
        <v>68</v>
      </c>
      <c r="F16" s="22" t="s">
        <v>52</v>
      </c>
      <c r="G16" s="22" t="s">
        <v>69</v>
      </c>
      <c r="H16" s="22" t="s">
        <v>30</v>
      </c>
      <c r="I16" s="22" t="s">
        <v>70</v>
      </c>
      <c r="J16" s="22" t="s">
        <v>71</v>
      </c>
      <c r="K16" s="22" t="s">
        <v>47</v>
      </c>
      <c r="L16" s="22">
        <v>2016</v>
      </c>
      <c r="M16" s="337" t="str">
        <f ca="1">VLOOKUP(A16,'2016_ModelLink'!$A$3:$S$332,18,FALSE)</f>
        <v>N/A</v>
      </c>
      <c r="N16" s="337" t="str">
        <f ca="1">VLOOKUP(A16,'2016_ModelLink'!$A$3:$S$332,19,FALSE)</f>
        <v>N/A</v>
      </c>
      <c r="O16" s="69">
        <f ca="1">VLOOKUP($A16,'2016_ModelLink'!$A$3:$S$332,17,FALSE)</f>
        <v>711.64776805342569</v>
      </c>
      <c r="P16" s="69">
        <f ca="1">VLOOKUP($A16,'2017_ModelLink'!$A$3:$S$332,17,FALSE)</f>
        <v>4285.691113087415</v>
      </c>
      <c r="Q16" s="69">
        <f ca="1">VLOOKUP($A16,'2018_ModelLink'!$A$3:$S$332,17,FALSE)</f>
        <v>4655.59873506039</v>
      </c>
      <c r="R16" s="69">
        <f ca="1">VLOOKUP($A16,'2019_ModelLink'!$A$3:$S$332,17,FALSE)</f>
        <v>713.57076212154868</v>
      </c>
      <c r="S16" s="309">
        <f>VLOOKUP(A16,Targets!$A$1:$J$302,5,FALSE)</f>
        <v>744.14292880362723</v>
      </c>
      <c r="T16" s="309">
        <f>VLOOKUP(A16,Targets!$A$1:$J$302,5,FALSE)</f>
        <v>744.14292880362723</v>
      </c>
      <c r="U16" s="309">
        <f>VLOOKUP(A16,Targets!$A$1:$J$302,5,FALSE)</f>
        <v>744.14292880362723</v>
      </c>
      <c r="V16" s="309">
        <f>VLOOKUP(A16,Targets!$A$1:$J$302,5,FALSE)*3</f>
        <v>2232.4287864108819</v>
      </c>
      <c r="W16" s="309">
        <f>VLOOKUP(A16,Targets!$A$1:$J$302,6,FALSE)*2</f>
        <v>1556.2437580690003</v>
      </c>
      <c r="X16" s="433"/>
      <c r="Y16" s="433"/>
      <c r="Z16" s="547"/>
      <c r="AA16" s="21"/>
    </row>
    <row r="17" spans="1:27" ht="210" hidden="1">
      <c r="A17" s="31">
        <v>14</v>
      </c>
      <c r="B17" s="22" t="s">
        <v>39</v>
      </c>
      <c r="C17" s="22" t="s">
        <v>50</v>
      </c>
      <c r="D17" s="22" t="s">
        <v>67</v>
      </c>
      <c r="E17" s="23" t="s">
        <v>68</v>
      </c>
      <c r="F17" s="22" t="s">
        <v>55</v>
      </c>
      <c r="G17" s="22" t="s">
        <v>69</v>
      </c>
      <c r="H17" s="22" t="s">
        <v>30</v>
      </c>
      <c r="I17" s="22" t="s">
        <v>70</v>
      </c>
      <c r="J17" s="22" t="s">
        <v>72</v>
      </c>
      <c r="K17" s="22" t="s">
        <v>47</v>
      </c>
      <c r="L17" s="22">
        <v>2016</v>
      </c>
      <c r="M17" s="337" t="str">
        <f ca="1">VLOOKUP(A17,'2016_ModelLink'!$A$3:$S$332,18,FALSE)</f>
        <v>N/A</v>
      </c>
      <c r="N17" s="337" t="str">
        <f ca="1">VLOOKUP(A17,'2016_ModelLink'!$A$3:$S$332,19,FALSE)</f>
        <v>N/A</v>
      </c>
      <c r="O17" s="69">
        <f ca="1">VLOOKUP($A17,'2016_ModelLink'!$A$3:$S$332,17,FALSE)</f>
        <v>493.13585898078156</v>
      </c>
      <c r="P17" s="69">
        <f ca="1">VLOOKUP($A17,'2017_ModelLink'!$A$3:$S$332,17,FALSE)</f>
        <v>3682.9592725007815</v>
      </c>
      <c r="Q17" s="69">
        <f ca="1">VLOOKUP($A17,'2018_ModelLink'!$A$3:$S$332,17,FALSE)</f>
        <v>4344.5602905471906</v>
      </c>
      <c r="R17" s="69">
        <f ca="1">VLOOKUP($A17,'2019_ModelLink'!$A$3:$S$332,17,FALSE)</f>
        <v>608.16359659272121</v>
      </c>
      <c r="S17" s="309">
        <f>VLOOKUP(A17,Targets!$A$1:$J$302,5,FALSE)</f>
        <v>516.87321544164638</v>
      </c>
      <c r="T17" s="309">
        <f>VLOOKUP(A17,Targets!$A$1:$J$302,5,FALSE)</f>
        <v>516.87321544164638</v>
      </c>
      <c r="U17" s="309">
        <f>VLOOKUP(A17,Targets!$A$1:$J$302,5,FALSE)</f>
        <v>516.87321544164638</v>
      </c>
      <c r="V17" s="309">
        <f>VLOOKUP(A17,Targets!$A$1:$J$302,5,FALSE)*3</f>
        <v>1550.6196463249391</v>
      </c>
      <c r="W17" s="309">
        <f>VLOOKUP(A17,Targets!$A$1:$J$302,6,FALSE)*2</f>
        <v>1083.5063643238261</v>
      </c>
      <c r="X17" s="433"/>
      <c r="Y17" s="433"/>
      <c r="Z17" s="547"/>
      <c r="AA17" s="21"/>
    </row>
    <row r="18" spans="1:27" ht="210" hidden="1">
      <c r="A18" s="31">
        <v>15</v>
      </c>
      <c r="B18" s="22" t="s">
        <v>39</v>
      </c>
      <c r="C18" s="22" t="s">
        <v>50</v>
      </c>
      <c r="D18" s="22" t="s">
        <v>67</v>
      </c>
      <c r="E18" s="23" t="s">
        <v>68</v>
      </c>
      <c r="F18" s="22" t="s">
        <v>56</v>
      </c>
      <c r="G18" s="22" t="s">
        <v>69</v>
      </c>
      <c r="H18" s="22" t="s">
        <v>30</v>
      </c>
      <c r="I18" s="22" t="s">
        <v>70</v>
      </c>
      <c r="J18" s="22" t="s">
        <v>73</v>
      </c>
      <c r="K18" s="22" t="s">
        <v>47</v>
      </c>
      <c r="L18" s="22">
        <v>2016</v>
      </c>
      <c r="M18" s="337" t="str">
        <f ca="1">VLOOKUP(A18,'2016_ModelLink'!$A$3:$S$332,18,FALSE)</f>
        <v>N/A</v>
      </c>
      <c r="N18" s="337" t="str">
        <f ca="1">VLOOKUP(A18,'2016_ModelLink'!$A$3:$S$332,19,FALSE)</f>
        <v>N/A</v>
      </c>
      <c r="O18" s="69">
        <f ca="1">VLOOKUP($A18,'2016_ModelLink'!$A$3:$S$332,17,FALSE)</f>
        <v>3541580.2167316726</v>
      </c>
      <c r="P18" s="69">
        <f ca="1">VLOOKUP($A18,'2017_ModelLink'!$A$3:$S$332,17,FALSE)</f>
        <v>30399380.744004786</v>
      </c>
      <c r="Q18" s="69">
        <f ca="1">VLOOKUP($A18,'2018_ModelLink'!$A$3:$S$332,17,FALSE)</f>
        <v>30697436.501324888</v>
      </c>
      <c r="R18" s="69">
        <f ca="1">VLOOKUP($A18,'2019_ModelLink'!$A$3:$S$332,17,FALSE)</f>
        <v>5751271.3977047149</v>
      </c>
      <c r="S18" s="309">
        <f>VLOOKUP(A18,Targets!$A$1:$J$302,5,FALSE)</f>
        <v>3659611.5060574454</v>
      </c>
      <c r="T18" s="309">
        <f>VLOOKUP(A18,Targets!$A$1:$J$302,5,FALSE)</f>
        <v>3659611.5060574454</v>
      </c>
      <c r="U18" s="309">
        <f>VLOOKUP(A18,Targets!$A$1:$J$302,5,FALSE)</f>
        <v>3659611.5060574454</v>
      </c>
      <c r="V18" s="309">
        <f>VLOOKUP(A18,Targets!$A$1:$J$302,5,FALSE)*3</f>
        <v>10978834.518172337</v>
      </c>
      <c r="W18" s="309">
        <f>VLOOKUP(A18,Targets!$A$1:$J$302,6,FALSE)*2</f>
        <v>7563152.9180087289</v>
      </c>
      <c r="X18" s="433"/>
      <c r="Y18" s="433"/>
      <c r="Z18" s="547"/>
      <c r="AA18" s="21"/>
    </row>
    <row r="19" spans="1:27" ht="210" hidden="1">
      <c r="A19" s="31">
        <v>16</v>
      </c>
      <c r="B19" s="22" t="s">
        <v>39</v>
      </c>
      <c r="C19" s="22" t="s">
        <v>50</v>
      </c>
      <c r="D19" s="22" t="s">
        <v>67</v>
      </c>
      <c r="E19" s="23" t="s">
        <v>68</v>
      </c>
      <c r="F19" s="22" t="s">
        <v>57</v>
      </c>
      <c r="G19" s="22" t="s">
        <v>69</v>
      </c>
      <c r="H19" s="22" t="s">
        <v>30</v>
      </c>
      <c r="I19" s="22" t="s">
        <v>70</v>
      </c>
      <c r="J19" s="22" t="s">
        <v>74</v>
      </c>
      <c r="K19" s="22" t="s">
        <v>47</v>
      </c>
      <c r="L19" s="22">
        <v>2016</v>
      </c>
      <c r="M19" s="337" t="str">
        <f ca="1">VLOOKUP(A19,'2016_ModelLink'!$A$3:$S$332,18,FALSE)</f>
        <v>N/A</v>
      </c>
      <c r="N19" s="337" t="str">
        <f ca="1">VLOOKUP(A19,'2016_ModelLink'!$A$3:$S$332,19,FALSE)</f>
        <v>N/A</v>
      </c>
      <c r="O19" s="69">
        <f ca="1">VLOOKUP($A19,'2016_ModelLink'!$A$3:$S$332,17,FALSE)</f>
        <v>2512664.7202694882</v>
      </c>
      <c r="P19" s="69">
        <f ca="1">VLOOKUP($A19,'2017_ModelLink'!$A$3:$S$332,17,FALSE)</f>
        <v>25846856.266083285</v>
      </c>
      <c r="Q19" s="69">
        <f ca="1">VLOOKUP($A19,'2018_ModelLink'!$A$3:$S$332,17,FALSE)</f>
        <v>28907099.594247304</v>
      </c>
      <c r="R19" s="69">
        <f ca="1">VLOOKUP($A19,'2019_ModelLink'!$A$3:$S$332,17,FALSE)</f>
        <v>5396092.1874105139</v>
      </c>
      <c r="S19" s="309">
        <f>VLOOKUP(A19,Targets!$A$1:$J$302,5,FALSE)</f>
        <v>2598006.3822410852</v>
      </c>
      <c r="T19" s="309">
        <f>VLOOKUP(A19,Targets!$A$1:$J$302,5,FALSE)</f>
        <v>2598006.3822410852</v>
      </c>
      <c r="U19" s="309">
        <f>VLOOKUP(A19,Targets!$A$1:$J$302,5,FALSE)</f>
        <v>2598006.3822410852</v>
      </c>
      <c r="V19" s="309">
        <f>VLOOKUP(A19,Targets!$A$1:$J$302,5,FALSE)*3</f>
        <v>7794019.1467232555</v>
      </c>
      <c r="W19" s="309">
        <f>VLOOKUP(A19,Targets!$A$1:$J$302,6,FALSE)*2</f>
        <v>5372493.2799163843</v>
      </c>
      <c r="X19" s="433"/>
      <c r="Y19" s="433"/>
      <c r="Z19" s="547"/>
      <c r="AA19" s="21"/>
    </row>
    <row r="20" spans="1:27" ht="210" hidden="1">
      <c r="A20" s="31">
        <v>17</v>
      </c>
      <c r="B20" s="22" t="s">
        <v>39</v>
      </c>
      <c r="C20" s="22" t="s">
        <v>50</v>
      </c>
      <c r="D20" s="22" t="s">
        <v>67</v>
      </c>
      <c r="E20" s="23" t="s">
        <v>68</v>
      </c>
      <c r="F20" s="22" t="s">
        <v>58</v>
      </c>
      <c r="G20" s="22" t="s">
        <v>69</v>
      </c>
      <c r="H20" s="22" t="s">
        <v>30</v>
      </c>
      <c r="I20" s="22" t="s">
        <v>70</v>
      </c>
      <c r="J20" s="22" t="s">
        <v>75</v>
      </c>
      <c r="K20" s="22" t="s">
        <v>47</v>
      </c>
      <c r="L20" s="22">
        <v>2016</v>
      </c>
      <c r="M20" s="337" t="str">
        <f ca="1">VLOOKUP(A20,'2016_ModelLink'!$A$3:$S$332,18,FALSE)</f>
        <v>N/A</v>
      </c>
      <c r="N20" s="337" t="str">
        <f ca="1">VLOOKUP(A20,'2016_ModelLink'!$A$3:$S$332,19,FALSE)</f>
        <v>N/A</v>
      </c>
      <c r="O20" s="69">
        <f ca="1">VLOOKUP($A20,'2016_ModelLink'!$A$3:$S$332,17,FALSE)</f>
        <v>-12861.305429689366</v>
      </c>
      <c r="P20" s="69">
        <f ca="1">VLOOKUP($A20,'2017_ModelLink'!$A$3:$S$332,17,FALSE)</f>
        <v>-150539.52781050606</v>
      </c>
      <c r="Q20" s="69">
        <f ca="1">VLOOKUP($A20,'2018_ModelLink'!$A$3:$S$332,17,FALSE)</f>
        <v>-326056.87371524813</v>
      </c>
      <c r="R20" s="69">
        <f ca="1">VLOOKUP($A20,'2019_ModelLink'!$A$3:$S$332,17,FALSE)</f>
        <v>-8589.6833227240641</v>
      </c>
      <c r="S20" s="309">
        <f>VLOOKUP(A20,Targets!$A$1:$J$302,5,FALSE)</f>
        <v>37425.980072347294</v>
      </c>
      <c r="T20" s="309">
        <f>VLOOKUP(A20,Targets!$A$1:$J$302,5,FALSE)</f>
        <v>37425.980072347294</v>
      </c>
      <c r="U20" s="309">
        <f>VLOOKUP(A20,Targets!$A$1:$J$302,5,FALSE)</f>
        <v>37425.980072347294</v>
      </c>
      <c r="V20" s="309">
        <f>VLOOKUP(A20,Targets!$A$1:$J$302,5,FALSE)*3</f>
        <v>112277.94021704188</v>
      </c>
      <c r="W20" s="309">
        <f>VLOOKUP(A20,Targets!$A$1:$J$302,6,FALSE)*2</f>
        <v>80921.188666839051</v>
      </c>
      <c r="X20" s="433" t="s">
        <v>59</v>
      </c>
      <c r="Y20" s="433" t="str">
        <f>Definitions!C$7</f>
        <v>D.18-05-041: DAC = Bill accounts in census tracts corresponding to census tracts in the top quartile of CalEnviroScreen 3.0 scores.</v>
      </c>
      <c r="Z20" s="547"/>
      <c r="AA20" s="21"/>
    </row>
    <row r="21" spans="1:27" ht="210" hidden="1">
      <c r="A21" s="31">
        <v>18</v>
      </c>
      <c r="B21" s="22" t="s">
        <v>39</v>
      </c>
      <c r="C21" s="22" t="s">
        <v>50</v>
      </c>
      <c r="D21" s="22" t="s">
        <v>67</v>
      </c>
      <c r="E21" s="23" t="s">
        <v>68</v>
      </c>
      <c r="F21" s="22" t="s">
        <v>60</v>
      </c>
      <c r="G21" s="22" t="s">
        <v>69</v>
      </c>
      <c r="H21" s="22" t="s">
        <v>30</v>
      </c>
      <c r="I21" s="22" t="s">
        <v>70</v>
      </c>
      <c r="J21" s="22" t="s">
        <v>76</v>
      </c>
      <c r="K21" s="22" t="s">
        <v>47</v>
      </c>
      <c r="L21" s="22">
        <v>2016</v>
      </c>
      <c r="M21" s="337" t="str">
        <f ca="1">VLOOKUP(A21,'2016_ModelLink'!$A$3:$S$332,18,FALSE)</f>
        <v>N/A</v>
      </c>
      <c r="N21" s="337" t="str">
        <f ca="1">VLOOKUP(A21,'2016_ModelLink'!$A$3:$S$332,19,FALSE)</f>
        <v>N/A</v>
      </c>
      <c r="O21" s="69">
        <f ca="1">VLOOKUP($A21,'2016_ModelLink'!$A$3:$S$332,17,FALSE)</f>
        <v>-12501.249471554491</v>
      </c>
      <c r="P21" s="69">
        <f ca="1">VLOOKUP($A21,'2017_ModelLink'!$A$3:$S$332,17,FALSE)</f>
        <v>-190556.01303688195</v>
      </c>
      <c r="Q21" s="69">
        <f ca="1">VLOOKUP($A21,'2018_ModelLink'!$A$3:$S$332,17,FALSE)</f>
        <v>-318889.49424054869</v>
      </c>
      <c r="R21" s="69">
        <f ca="1">VLOOKUP($A21,'2019_ModelLink'!$A$3:$S$332,17,FALSE)</f>
        <v>-6611.3009034252136</v>
      </c>
      <c r="S21" s="309">
        <f>VLOOKUP(A21,Targets!$A$1:$J$302,5,FALSE)</f>
        <v>29650.861157484051</v>
      </c>
      <c r="T21" s="309">
        <f>VLOOKUP(A21,Targets!$A$1:$J$302,5,FALSE)</f>
        <v>29650.861157484051</v>
      </c>
      <c r="U21" s="309">
        <f>VLOOKUP(A21,Targets!$A$1:$J$302,5,FALSE)</f>
        <v>29650.861157484051</v>
      </c>
      <c r="V21" s="309">
        <f>VLOOKUP(A21,Targets!$A$1:$J$302,5,FALSE)*3</f>
        <v>88952.583472452156</v>
      </c>
      <c r="W21" s="309">
        <f>VLOOKUP(A21,Targets!$A$1:$J$302,6,FALSE)*2</f>
        <v>62891.527030267047</v>
      </c>
      <c r="X21" s="433" t="s">
        <v>59</v>
      </c>
      <c r="Y21" s="433" t="str">
        <f>Definitions!C$7</f>
        <v>D.18-05-041: DAC = Bill accounts in census tracts corresponding to census tracts in the top quartile of CalEnviroScreen 3.0 scores.</v>
      </c>
      <c r="Z21" s="547"/>
      <c r="AA21" s="21"/>
    </row>
    <row r="22" spans="1:27" ht="210" hidden="1">
      <c r="A22" s="31">
        <v>19</v>
      </c>
      <c r="B22" s="22" t="s">
        <v>39</v>
      </c>
      <c r="C22" s="22" t="s">
        <v>50</v>
      </c>
      <c r="D22" s="22" t="s">
        <v>67</v>
      </c>
      <c r="E22" s="23" t="s">
        <v>68</v>
      </c>
      <c r="F22" s="22" t="s">
        <v>61</v>
      </c>
      <c r="G22" s="22" t="s">
        <v>69</v>
      </c>
      <c r="H22" s="22" t="s">
        <v>30</v>
      </c>
      <c r="I22" s="22" t="s">
        <v>70</v>
      </c>
      <c r="J22" s="22" t="s">
        <v>77</v>
      </c>
      <c r="K22" s="22" t="s">
        <v>47</v>
      </c>
      <c r="L22" s="22">
        <v>2016</v>
      </c>
      <c r="M22" s="337" t="str">
        <f ca="1">VLOOKUP(A22,'2016_ModelLink'!$A$3:$S$332,18,FALSE)</f>
        <v>N/A</v>
      </c>
      <c r="N22" s="337" t="str">
        <f ca="1">VLOOKUP(A22,'2016_ModelLink'!$A$3:$S$332,19,FALSE)</f>
        <v>N/A</v>
      </c>
      <c r="O22" s="69">
        <f ca="1">VLOOKUP($A22,'2016_ModelLink'!$A$3:$S$332,17,FALSE)</f>
        <v>7658.2336349462294</v>
      </c>
      <c r="P22" s="69">
        <f ca="1">VLOOKUP($A22,'2017_ModelLink'!$A$3:$S$332,17,FALSE)</f>
        <v>49935.854901536833</v>
      </c>
      <c r="Q22" s="69">
        <f ca="1">VLOOKUP($A22,'2018_ModelLink'!$A$3:$S$332,17,FALSE)</f>
        <v>57204.262518091404</v>
      </c>
      <c r="R22" s="69">
        <f ca="1">VLOOKUP($A22,'2019_ModelLink'!$A$3:$S$332,17,FALSE)</f>
        <v>4101.7857173698412</v>
      </c>
      <c r="S22" s="309">
        <f>VLOOKUP(A22,Targets!$A$1:$J$302,5,FALSE)</f>
        <v>8007.9228269897449</v>
      </c>
      <c r="T22" s="309">
        <f>VLOOKUP(A22,Targets!$A$1:$J$302,5,FALSE)</f>
        <v>8007.9228269897449</v>
      </c>
      <c r="U22" s="309">
        <f>VLOOKUP(A22,Targets!$A$1:$J$302,5,FALSE)</f>
        <v>8007.9228269897449</v>
      </c>
      <c r="V22" s="309">
        <f>VLOOKUP(A22,Targets!$A$1:$J$302,5,FALSE)*3</f>
        <v>24023.768480969236</v>
      </c>
      <c r="W22" s="309">
        <f>VLOOKUP(A22,Targets!$A$1:$J$302,6,FALSE)*2</f>
        <v>16747.158955923827</v>
      </c>
      <c r="X22" s="433"/>
      <c r="Y22" s="433"/>
      <c r="Z22" s="547"/>
      <c r="AA22" s="21"/>
    </row>
    <row r="23" spans="1:27" ht="210" hidden="1">
      <c r="A23" s="31">
        <v>20</v>
      </c>
      <c r="B23" s="22" t="s">
        <v>39</v>
      </c>
      <c r="C23" s="22" t="s">
        <v>50</v>
      </c>
      <c r="D23" s="22" t="s">
        <v>67</v>
      </c>
      <c r="E23" s="23" t="s">
        <v>68</v>
      </c>
      <c r="F23" s="22" t="s">
        <v>62</v>
      </c>
      <c r="G23" s="22" t="s">
        <v>69</v>
      </c>
      <c r="H23" s="22" t="s">
        <v>30</v>
      </c>
      <c r="I23" s="22" t="s">
        <v>70</v>
      </c>
      <c r="J23" s="22" t="s">
        <v>78</v>
      </c>
      <c r="K23" s="22" t="s">
        <v>47</v>
      </c>
      <c r="L23" s="22">
        <v>2016</v>
      </c>
      <c r="M23" s="337" t="str">
        <f ca="1">VLOOKUP(A23,'2016_ModelLink'!$A$3:$S$332,18,FALSE)</f>
        <v>N/A</v>
      </c>
      <c r="N23" s="337" t="str">
        <f ca="1">VLOOKUP(A23,'2016_ModelLink'!$A$3:$S$332,19,FALSE)</f>
        <v>N/A</v>
      </c>
      <c r="O23" s="69">
        <f ca="1">VLOOKUP($A23,'2016_ModelLink'!$A$3:$S$332,17,FALSE)</f>
        <v>5255.0309510069064</v>
      </c>
      <c r="P23" s="69">
        <f ca="1">VLOOKUP($A23,'2017_ModelLink'!$A$3:$S$332,17,FALSE)</f>
        <v>43831.899768361509</v>
      </c>
      <c r="Q23" s="69">
        <f ca="1">VLOOKUP($A23,'2018_ModelLink'!$A$3:$S$332,17,FALSE)</f>
        <v>54188.848009123576</v>
      </c>
      <c r="R23" s="69">
        <f ca="1">VLOOKUP($A23,'2019_ModelLink'!$A$3:$S$332,17,FALSE)</f>
        <v>3454.0071397847041</v>
      </c>
      <c r="S23" s="309">
        <f>VLOOKUP(A23,Targets!$A$1:$J$302,5,FALSE)</f>
        <v>5507.9846566140059</v>
      </c>
      <c r="T23" s="309">
        <f>VLOOKUP(A23,Targets!$A$1:$J$302,5,FALSE)</f>
        <v>5507.9846566140059</v>
      </c>
      <c r="U23" s="309">
        <f>VLOOKUP(A23,Targets!$A$1:$J$302,5,FALSE)</f>
        <v>5507.9846566140059</v>
      </c>
      <c r="V23" s="309">
        <f>VLOOKUP(A23,Targets!$A$1:$J$302,5,FALSE)*3</f>
        <v>16523.953969842019</v>
      </c>
      <c r="W23" s="309">
        <f>VLOOKUP(A23,Targets!$A$1:$J$302,6,FALSE)*2</f>
        <v>11546.228846352407</v>
      </c>
      <c r="X23" s="433"/>
      <c r="Y23" s="433"/>
      <c r="Z23" s="547"/>
      <c r="AA23" s="21"/>
    </row>
    <row r="24" spans="1:27" ht="210" hidden="1">
      <c r="A24" s="31">
        <v>21</v>
      </c>
      <c r="B24" s="22" t="s">
        <v>39</v>
      </c>
      <c r="C24" s="22" t="s">
        <v>50</v>
      </c>
      <c r="D24" s="22" t="s">
        <v>67</v>
      </c>
      <c r="E24" s="23" t="s">
        <v>68</v>
      </c>
      <c r="F24" s="22" t="s">
        <v>63</v>
      </c>
      <c r="G24" s="22" t="s">
        <v>69</v>
      </c>
      <c r="H24" s="22" t="s">
        <v>30</v>
      </c>
      <c r="I24" s="22" t="s">
        <v>70</v>
      </c>
      <c r="J24" s="22" t="s">
        <v>79</v>
      </c>
      <c r="K24" s="22" t="s">
        <v>47</v>
      </c>
      <c r="L24" s="22">
        <v>2016</v>
      </c>
      <c r="M24" s="337" t="str">
        <f ca="1">VLOOKUP(A24,'2016_ModelLink'!$A$3:$S$332,18,FALSE)</f>
        <v>N/A</v>
      </c>
      <c r="N24" s="337" t="str">
        <f ca="1">VLOOKUP(A24,'2016_ModelLink'!$A$3:$S$332,19,FALSE)</f>
        <v>N/A</v>
      </c>
      <c r="O24" s="69">
        <f ca="1">VLOOKUP($A24,'2016_ModelLink'!$A$3:$S$332,17,FALSE)</f>
        <v>38821531.701111235</v>
      </c>
      <c r="P24" s="69">
        <f ca="1">VLOOKUP($A24,'2017_ModelLink'!$A$3:$S$332,17,FALSE)</f>
        <v>379473611.89551783</v>
      </c>
      <c r="Q24" s="69">
        <f ca="1">VLOOKUP($A24,'2018_ModelLink'!$A$3:$S$332,17,FALSE)</f>
        <v>421316669.03513592</v>
      </c>
      <c r="R24" s="69">
        <f ca="1">VLOOKUP($A24,'2019_ModelLink'!$A$3:$S$332,17,FALSE)</f>
        <v>20787082.358309519</v>
      </c>
      <c r="S24" s="309">
        <f>VLOOKUP(A24,Targets!$A$1:$J$302,5,FALSE)</f>
        <v>40115348.347882681</v>
      </c>
      <c r="T24" s="309">
        <f>VLOOKUP(A24,Targets!$A$1:$J$302,5,FALSE)</f>
        <v>40115348.347882681</v>
      </c>
      <c r="U24" s="309">
        <f>VLOOKUP(A24,Targets!$A$1:$J$302,5,FALSE)</f>
        <v>40115348.347882681</v>
      </c>
      <c r="V24" s="309">
        <f>VLOOKUP(A24,Targets!$A$1:$J$302,5,FALSE)*3</f>
        <v>120346045.04364803</v>
      </c>
      <c r="W24" s="309">
        <f>VLOOKUP(A24,Targets!$A$1:$J$302,6,FALSE)*2</f>
        <v>82904568.807928279</v>
      </c>
      <c r="X24" s="433"/>
      <c r="Y24" s="433"/>
      <c r="Z24" s="547"/>
      <c r="AA24" s="21"/>
    </row>
    <row r="25" spans="1:27" ht="210" hidden="1">
      <c r="A25" s="31">
        <v>22</v>
      </c>
      <c r="B25" s="22" t="s">
        <v>39</v>
      </c>
      <c r="C25" s="22" t="s">
        <v>50</v>
      </c>
      <c r="D25" s="22" t="s">
        <v>67</v>
      </c>
      <c r="E25" s="23" t="s">
        <v>68</v>
      </c>
      <c r="F25" s="22" t="s">
        <v>64</v>
      </c>
      <c r="G25" s="22" t="s">
        <v>69</v>
      </c>
      <c r="H25" s="22" t="s">
        <v>30</v>
      </c>
      <c r="I25" s="22" t="s">
        <v>70</v>
      </c>
      <c r="J25" s="22" t="s">
        <v>80</v>
      </c>
      <c r="K25" s="22" t="s">
        <v>47</v>
      </c>
      <c r="L25" s="22">
        <v>2016</v>
      </c>
      <c r="M25" s="337" t="str">
        <f ca="1">VLOOKUP(A25,'2016_ModelLink'!$A$3:$S$332,18,FALSE)</f>
        <v>N/A</v>
      </c>
      <c r="N25" s="337" t="str">
        <f ca="1">VLOOKUP(A25,'2016_ModelLink'!$A$3:$S$332,19,FALSE)</f>
        <v>N/A</v>
      </c>
      <c r="O25" s="69">
        <f ca="1">VLOOKUP($A25,'2016_ModelLink'!$A$3:$S$332,17,FALSE)</f>
        <v>27125921.26079388</v>
      </c>
      <c r="P25" s="69">
        <f ca="1">VLOOKUP($A25,'2017_ModelLink'!$A$3:$S$332,17,FALSE)</f>
        <v>331820857.0606364</v>
      </c>
      <c r="Q25" s="69">
        <f ca="1">VLOOKUP($A25,'2018_ModelLink'!$A$3:$S$332,17,FALSE)</f>
        <v>400887693.57401937</v>
      </c>
      <c r="R25" s="69">
        <f ca="1">VLOOKUP($A25,'2019_ModelLink'!$A$3:$S$332,17,FALSE)</f>
        <v>18073823.016866051</v>
      </c>
      <c r="S25" s="309">
        <f>VLOOKUP(A25,Targets!$A$1:$J$302,5,FALSE)</f>
        <v>28047242.431992013</v>
      </c>
      <c r="T25" s="309">
        <f>VLOOKUP(A25,Targets!$A$1:$J$302,5,FALSE)</f>
        <v>28047242.431992013</v>
      </c>
      <c r="U25" s="309">
        <f>VLOOKUP(A25,Targets!$A$1:$J$302,5,FALSE)</f>
        <v>28047242.431992013</v>
      </c>
      <c r="V25" s="309">
        <f>VLOOKUP(A25,Targets!$A$1:$J$302,5,FALSE)*3</f>
        <v>84141727.295976043</v>
      </c>
      <c r="W25" s="309">
        <f>VLOOKUP(A25,Targets!$A$1:$J$302,6,FALSE)*2</f>
        <v>57999711.82367938</v>
      </c>
      <c r="X25" s="433"/>
      <c r="Y25" s="433"/>
      <c r="Z25" s="547"/>
      <c r="AA25" s="21"/>
    </row>
    <row r="26" spans="1:27" ht="210" hidden="1">
      <c r="A26" s="31">
        <v>23</v>
      </c>
      <c r="B26" s="22" t="s">
        <v>39</v>
      </c>
      <c r="C26" s="22" t="s">
        <v>50</v>
      </c>
      <c r="D26" s="22" t="s">
        <v>67</v>
      </c>
      <c r="E26" s="23" t="s">
        <v>68</v>
      </c>
      <c r="F26" s="22" t="s">
        <v>65</v>
      </c>
      <c r="G26" s="22" t="s">
        <v>69</v>
      </c>
      <c r="H26" s="22" t="s">
        <v>30</v>
      </c>
      <c r="I26" s="22" t="s">
        <v>70</v>
      </c>
      <c r="J26" s="22" t="s">
        <v>81</v>
      </c>
      <c r="K26" s="22" t="s">
        <v>47</v>
      </c>
      <c r="L26" s="22">
        <v>2016</v>
      </c>
      <c r="M26" s="337" t="str">
        <f ca="1">VLOOKUP(A26,'2016_ModelLink'!$A$3:$S$332,18,FALSE)</f>
        <v>N/A</v>
      </c>
      <c r="N26" s="337" t="str">
        <f ca="1">VLOOKUP(A26,'2016_ModelLink'!$A$3:$S$332,19,FALSE)</f>
        <v>N/A</v>
      </c>
      <c r="O26" s="69">
        <f ca="1">VLOOKUP($A26,'2016_ModelLink'!$A$3:$S$332,17,FALSE)</f>
        <v>-182463.67101869613</v>
      </c>
      <c r="P26" s="69">
        <f ca="1">VLOOKUP($A26,'2017_ModelLink'!$A$3:$S$332,17,FALSE)</f>
        <v>-2209074.9557754756</v>
      </c>
      <c r="Q26" s="69">
        <f ca="1">VLOOKUP($A26,'2018_ModelLink'!$A$3:$S$332,17,FALSE)</f>
        <v>-5059196.4952959334</v>
      </c>
      <c r="R26" s="69">
        <f ca="1">VLOOKUP($A26,'2019_ModelLink'!$A$3:$S$332,17,FALSE)</f>
        <v>-21496.601848040758</v>
      </c>
      <c r="S26" s="309">
        <f>VLOOKUP(A26,Targets!$A$1:$J$302,5,FALSE)</f>
        <v>79197.589752993154</v>
      </c>
      <c r="T26" s="309">
        <f>VLOOKUP(A26,Targets!$A$1:$J$302,5,FALSE)</f>
        <v>79197.589752993154</v>
      </c>
      <c r="U26" s="309">
        <f>VLOOKUP(A26,Targets!$A$1:$J$302,5,FALSE)</f>
        <v>79197.589752993154</v>
      </c>
      <c r="V26" s="309">
        <f>VLOOKUP(A26,Targets!$A$1:$J$302,5,FALSE)*3</f>
        <v>237592.76925897948</v>
      </c>
      <c r="W26" s="309">
        <f>VLOOKUP(A26,Targets!$A$1:$J$302,6,FALSE)*2</f>
        <v>171238.35073850432</v>
      </c>
      <c r="X26" s="433" t="s">
        <v>59</v>
      </c>
      <c r="Y26" s="433" t="str">
        <f>Definitions!C$7</f>
        <v>D.18-05-041: DAC = Bill accounts in census tracts corresponding to census tracts in the top quartile of CalEnviroScreen 3.0 scores.</v>
      </c>
      <c r="Z26" s="547"/>
      <c r="AA26" s="21"/>
    </row>
    <row r="27" spans="1:27" ht="210" hidden="1">
      <c r="A27" s="31">
        <v>24</v>
      </c>
      <c r="B27" s="22" t="s">
        <v>39</v>
      </c>
      <c r="C27" s="22" t="s">
        <v>50</v>
      </c>
      <c r="D27" s="22" t="s">
        <v>67</v>
      </c>
      <c r="E27" s="23" t="s">
        <v>68</v>
      </c>
      <c r="F27" s="22" t="s">
        <v>66</v>
      </c>
      <c r="G27" s="22" t="s">
        <v>69</v>
      </c>
      <c r="H27" s="22" t="s">
        <v>30</v>
      </c>
      <c r="I27" s="22" t="s">
        <v>70</v>
      </c>
      <c r="J27" s="22" t="s">
        <v>82</v>
      </c>
      <c r="K27" s="22" t="s">
        <v>47</v>
      </c>
      <c r="L27" s="22">
        <v>2016</v>
      </c>
      <c r="M27" s="337" t="str">
        <f ca="1">VLOOKUP(A27,'2016_ModelLink'!$A$3:$S$332,18,FALSE)</f>
        <v>N/A</v>
      </c>
      <c r="N27" s="337" t="str">
        <f ca="1">VLOOKUP(A27,'2016_ModelLink'!$A$3:$S$332,19,FALSE)</f>
        <v>N/A</v>
      </c>
      <c r="O27" s="69">
        <f ca="1">VLOOKUP($A27,'2016_ModelLink'!$A$3:$S$332,17,FALSE)</f>
        <v>-155482.52311888602</v>
      </c>
      <c r="P27" s="69">
        <f ca="1">VLOOKUP($A27,'2017_ModelLink'!$A$3:$S$332,17,FALSE)</f>
        <v>-2829173.7813169812</v>
      </c>
      <c r="Q27" s="69">
        <f ca="1">VLOOKUP($A27,'2018_ModelLink'!$A$3:$S$332,17,FALSE)</f>
        <v>-4936595.3158479817</v>
      </c>
      <c r="R27" s="69">
        <f ca="1">VLOOKUP($A27,'2019_ModelLink'!$A$3:$S$332,17,FALSE)</f>
        <v>-22659.07743245137</v>
      </c>
      <c r="S27" s="309">
        <f>VLOOKUP(A27,Targets!$A$1:$J$302,5,FALSE)</f>
        <v>31994.154029110756</v>
      </c>
      <c r="T27" s="309">
        <f>VLOOKUP(A27,Targets!$A$1:$J$302,5,FALSE)</f>
        <v>31994.154029110756</v>
      </c>
      <c r="U27" s="309">
        <f>VLOOKUP(A27,Targets!$A$1:$J$302,5,FALSE)</f>
        <v>31994.154029110756</v>
      </c>
      <c r="V27" s="309">
        <f>VLOOKUP(A27,Targets!$A$1:$J$302,5,FALSE)*3</f>
        <v>95982.462087332271</v>
      </c>
      <c r="W27" s="309">
        <f>VLOOKUP(A27,Targets!$A$1:$J$302,6,FALSE)*2</f>
        <v>67861.813262191383</v>
      </c>
      <c r="X27" s="433" t="s">
        <v>59</v>
      </c>
      <c r="Y27" s="433" t="str">
        <f>Definitions!C$7</f>
        <v>D.18-05-041: DAC = Bill accounts in census tracts corresponding to census tracts in the top quartile of CalEnviroScreen 3.0 scores.</v>
      </c>
      <c r="Z27" s="547"/>
      <c r="AA27" s="21"/>
    </row>
    <row r="28" spans="1:27" ht="195" hidden="1">
      <c r="A28" s="31">
        <v>25</v>
      </c>
      <c r="B28" s="22" t="s">
        <v>39</v>
      </c>
      <c r="C28" s="22" t="s">
        <v>50</v>
      </c>
      <c r="D28" s="22" t="s">
        <v>83</v>
      </c>
      <c r="E28" s="23" t="s">
        <v>84</v>
      </c>
      <c r="F28" s="22" t="s">
        <v>52</v>
      </c>
      <c r="G28" s="22" t="s">
        <v>85</v>
      </c>
      <c r="H28" s="22" t="s">
        <v>30</v>
      </c>
      <c r="I28" s="22" t="s">
        <v>86</v>
      </c>
      <c r="J28" s="22" t="s">
        <v>87</v>
      </c>
      <c r="K28" s="22" t="s">
        <v>47</v>
      </c>
      <c r="L28" s="22">
        <v>2016</v>
      </c>
      <c r="M28" s="337" t="str">
        <f ca="1">VLOOKUP(A28,'2016_ModelLink'!$A$3:$S$332,18,FALSE)</f>
        <v>N/A</v>
      </c>
      <c r="N28" s="337" t="str">
        <f ca="1">VLOOKUP(A28,'2016_ModelLink'!$A$3:$S$332,19,FALSE)</f>
        <v>N/A</v>
      </c>
      <c r="O28" s="69">
        <f ca="1">VLOOKUP($A28,'2016_ModelLink'!$A$3:$S$332,17,FALSE)</f>
        <v>787.5783519236569</v>
      </c>
      <c r="P28" s="69">
        <f ca="1">VLOOKUP($A28,'2017_ModelLink'!$A$3:$S$332,17,FALSE)</f>
        <v>1588.4303456033253</v>
      </c>
      <c r="Q28" s="69">
        <f ca="1">VLOOKUP($A28,'2018_ModelLink'!$A$3:$S$332,17,FALSE)</f>
        <v>203.68568231666202</v>
      </c>
      <c r="R28" s="69">
        <f ca="1">VLOOKUP($A28,'2019_ModelLink'!$A$3:$S$332,17,FALSE)</f>
        <v>214.51003992111239</v>
      </c>
      <c r="S28" s="309">
        <f>VLOOKUP(A28,Targets!$A$1:$J$302,5,FALSE)</f>
        <v>744.14292880362609</v>
      </c>
      <c r="T28" s="309">
        <f>VLOOKUP(A28,Targets!$A$1:$J$302,5,FALSE)</f>
        <v>744.14292880362609</v>
      </c>
      <c r="U28" s="309">
        <f>VLOOKUP(A28,Targets!$A$1:$J$302,5,FALSE)</f>
        <v>744.14292880362609</v>
      </c>
      <c r="V28" s="309">
        <f>VLOOKUP(A28,Targets!$A$1:$J$302,5,FALSE)*3</f>
        <v>2232.4287864108783</v>
      </c>
      <c r="W28" s="309">
        <f>VLOOKUP(A28,Targets!$A$1:$J$302,6,FALSE)*2</f>
        <v>1556.243758068998</v>
      </c>
      <c r="X28" s="433"/>
      <c r="Y28" s="433"/>
      <c r="Z28" s="547"/>
      <c r="AA28" s="21"/>
    </row>
    <row r="29" spans="1:27" ht="195" hidden="1">
      <c r="A29" s="31">
        <v>26</v>
      </c>
      <c r="B29" s="22" t="s">
        <v>39</v>
      </c>
      <c r="C29" s="22" t="s">
        <v>50</v>
      </c>
      <c r="D29" s="22" t="s">
        <v>83</v>
      </c>
      <c r="E29" s="23" t="s">
        <v>84</v>
      </c>
      <c r="F29" s="22" t="s">
        <v>55</v>
      </c>
      <c r="G29" s="22" t="s">
        <v>85</v>
      </c>
      <c r="H29" s="22" t="s">
        <v>30</v>
      </c>
      <c r="I29" s="22" t="s">
        <v>86</v>
      </c>
      <c r="J29" s="22" t="s">
        <v>88</v>
      </c>
      <c r="K29" s="22" t="s">
        <v>47</v>
      </c>
      <c r="L29" s="22">
        <v>2016</v>
      </c>
      <c r="M29" s="337" t="str">
        <f ca="1">VLOOKUP(A29,'2016_ModelLink'!$A$3:$S$332,18,FALSE)</f>
        <v>N/A</v>
      </c>
      <c r="N29" s="337" t="str">
        <f ca="1">VLOOKUP(A29,'2016_ModelLink'!$A$3:$S$332,19,FALSE)</f>
        <v>N/A</v>
      </c>
      <c r="O29" s="69">
        <f ca="1">VLOOKUP($A29,'2016_ModelLink'!$A$3:$S$332,17,FALSE)</f>
        <v>542.6586265746264</v>
      </c>
      <c r="P29" s="69">
        <f ca="1">VLOOKUP($A29,'2017_ModelLink'!$A$3:$S$332,17,FALSE)</f>
        <v>1405.8268413474159</v>
      </c>
      <c r="Q29" s="69">
        <f ca="1">VLOOKUP($A29,'2018_ModelLink'!$A$3:$S$332,17,FALSE)</f>
        <v>183.31711894124086</v>
      </c>
      <c r="R29" s="69">
        <f ca="1">VLOOKUP($A29,'2019_ModelLink'!$A$3:$S$332,17,FALSE)</f>
        <v>193.05904104331938</v>
      </c>
      <c r="S29" s="309">
        <f>VLOOKUP(A29,Targets!$A$1:$J$302,5,FALSE)</f>
        <v>516.87321544164672</v>
      </c>
      <c r="T29" s="309">
        <f>VLOOKUP(A29,Targets!$A$1:$J$302,5,FALSE)</f>
        <v>516.87321544164672</v>
      </c>
      <c r="U29" s="309">
        <f>VLOOKUP(A29,Targets!$A$1:$J$302,5,FALSE)</f>
        <v>516.87321544164672</v>
      </c>
      <c r="V29" s="309">
        <f>VLOOKUP(A29,Targets!$A$1:$J$302,5,FALSE)*3</f>
        <v>1550.6196463249403</v>
      </c>
      <c r="W29" s="309">
        <f>VLOOKUP(A29,Targets!$A$1:$J$302,6,FALSE)*2</f>
        <v>1083.506364323827</v>
      </c>
      <c r="X29" s="433"/>
      <c r="Y29" s="433"/>
      <c r="Z29" s="547"/>
      <c r="AA29" s="21"/>
    </row>
    <row r="30" spans="1:27" ht="195" hidden="1">
      <c r="A30" s="31">
        <v>27</v>
      </c>
      <c r="B30" s="22" t="s">
        <v>39</v>
      </c>
      <c r="C30" s="22" t="s">
        <v>50</v>
      </c>
      <c r="D30" s="22" t="s">
        <v>83</v>
      </c>
      <c r="E30" s="23" t="s">
        <v>84</v>
      </c>
      <c r="F30" s="22" t="s">
        <v>56</v>
      </c>
      <c r="G30" s="22" t="s">
        <v>85</v>
      </c>
      <c r="H30" s="22" t="s">
        <v>30</v>
      </c>
      <c r="I30" s="22" t="s">
        <v>86</v>
      </c>
      <c r="J30" s="22" t="s">
        <v>89</v>
      </c>
      <c r="K30" s="22" t="s">
        <v>47</v>
      </c>
      <c r="L30" s="22">
        <v>2016</v>
      </c>
      <c r="M30" s="337" t="str">
        <f ca="1">VLOOKUP(A30,'2016_ModelLink'!$A$3:$S$332,18,FALSE)</f>
        <v>N/A</v>
      </c>
      <c r="N30" s="337" t="str">
        <f ca="1">VLOOKUP(A30,'2016_ModelLink'!$A$3:$S$332,19,FALSE)</f>
        <v>N/A</v>
      </c>
      <c r="O30" s="69">
        <f ca="1">VLOOKUP($A30,'2016_ModelLink'!$A$3:$S$332,17,FALSE)</f>
        <v>4154146.5130920759</v>
      </c>
      <c r="P30" s="69">
        <f ca="1">VLOOKUP($A30,'2017_ModelLink'!$A$3:$S$332,17,FALSE)</f>
        <v>10289594.148304887</v>
      </c>
      <c r="Q30" s="69">
        <f ca="1">VLOOKUP($A30,'2018_ModelLink'!$A$3:$S$332,17,FALSE)</f>
        <v>869801.07254393562</v>
      </c>
      <c r="R30" s="69">
        <f ca="1">VLOOKUP($A30,'2019_ModelLink'!$A$3:$S$332,17,FALSE)</f>
        <v>768861.38582170778</v>
      </c>
      <c r="S30" s="309">
        <f>VLOOKUP(A30,Targets!$A$1:$J$302,5,FALSE)</f>
        <v>3659611.5060574478</v>
      </c>
      <c r="T30" s="309">
        <f>VLOOKUP(A30,Targets!$A$1:$J$302,5,FALSE)</f>
        <v>3659611.5060574478</v>
      </c>
      <c r="U30" s="309">
        <f>VLOOKUP(A30,Targets!$A$1:$J$302,5,FALSE)</f>
        <v>3659611.5060574478</v>
      </c>
      <c r="V30" s="309">
        <f>VLOOKUP(A30,Targets!$A$1:$J$302,5,FALSE)*3</f>
        <v>10978834.518172342</v>
      </c>
      <c r="W30" s="309">
        <f>VLOOKUP(A30,Targets!$A$1:$J$302,6,FALSE)*2</f>
        <v>7563152.9180087335</v>
      </c>
      <c r="X30" s="433"/>
      <c r="Y30" s="433"/>
      <c r="Z30" s="547"/>
      <c r="AA30" s="21"/>
    </row>
    <row r="31" spans="1:27" ht="195" hidden="1">
      <c r="A31" s="31">
        <v>28</v>
      </c>
      <c r="B31" s="22" t="s">
        <v>39</v>
      </c>
      <c r="C31" s="22" t="s">
        <v>50</v>
      </c>
      <c r="D31" s="22" t="s">
        <v>83</v>
      </c>
      <c r="E31" s="23" t="s">
        <v>84</v>
      </c>
      <c r="F31" s="22" t="s">
        <v>57</v>
      </c>
      <c r="G31" s="22" t="s">
        <v>85</v>
      </c>
      <c r="H31" s="22" t="s">
        <v>30</v>
      </c>
      <c r="I31" s="22" t="s">
        <v>86</v>
      </c>
      <c r="J31" s="22" t="s">
        <v>57</v>
      </c>
      <c r="K31" s="22" t="s">
        <v>47</v>
      </c>
      <c r="L31" s="22">
        <v>2016</v>
      </c>
      <c r="M31" s="337" t="str">
        <f ca="1">VLOOKUP(A31,'2016_ModelLink'!$A$3:$S$332,18,FALSE)</f>
        <v>N/A</v>
      </c>
      <c r="N31" s="337" t="str">
        <f ca="1">VLOOKUP(A31,'2016_ModelLink'!$A$3:$S$332,19,FALSE)</f>
        <v>N/A</v>
      </c>
      <c r="O31" s="69">
        <f ca="1">VLOOKUP($A31,'2016_ModelLink'!$A$3:$S$332,17,FALSE)</f>
        <v>2906226.2701966031</v>
      </c>
      <c r="P31" s="69">
        <f ca="1">VLOOKUP($A31,'2017_ModelLink'!$A$3:$S$332,17,FALSE)</f>
        <v>9220973.1133457366</v>
      </c>
      <c r="Q31" s="69">
        <f ca="1">VLOOKUP($A31,'2018_ModelLink'!$A$3:$S$332,17,FALSE)</f>
        <v>782820.98602721537</v>
      </c>
      <c r="R31" s="69">
        <f ca="1">VLOOKUP($A31,'2019_ModelLink'!$A$3:$S$332,17,FALSE)</f>
        <v>691975.26557062077</v>
      </c>
      <c r="S31" s="309">
        <f>VLOOKUP(A31,Targets!$A$1:$J$302,5,FALSE)</f>
        <v>2598006.38224108</v>
      </c>
      <c r="T31" s="309">
        <f>VLOOKUP(A31,Targets!$A$1:$J$302,5,FALSE)</f>
        <v>2598006.38224108</v>
      </c>
      <c r="U31" s="309">
        <f>VLOOKUP(A31,Targets!$A$1:$J$302,5,FALSE)</f>
        <v>2598006.38224108</v>
      </c>
      <c r="V31" s="309">
        <f>VLOOKUP(A31,Targets!$A$1:$J$302,5,FALSE)*3</f>
        <v>7794019.1467232406</v>
      </c>
      <c r="W31" s="309">
        <f>VLOOKUP(A31,Targets!$A$1:$J$302,6,FALSE)*2</f>
        <v>5372493.279916374</v>
      </c>
      <c r="X31" s="433"/>
      <c r="Y31" s="433"/>
      <c r="Z31" s="547"/>
      <c r="AA31" s="21"/>
    </row>
    <row r="32" spans="1:27" ht="409.5" hidden="1">
      <c r="A32" s="31">
        <v>29</v>
      </c>
      <c r="B32" s="22" t="s">
        <v>39</v>
      </c>
      <c r="C32" s="22" t="s">
        <v>50</v>
      </c>
      <c r="D32" s="22" t="s">
        <v>83</v>
      </c>
      <c r="E32" s="23" t="s">
        <v>84</v>
      </c>
      <c r="F32" s="22" t="s">
        <v>58</v>
      </c>
      <c r="G32" s="22" t="s">
        <v>85</v>
      </c>
      <c r="H32" s="22" t="s">
        <v>30</v>
      </c>
      <c r="I32" s="22" t="s">
        <v>86</v>
      </c>
      <c r="J32" s="22" t="s">
        <v>58</v>
      </c>
      <c r="K32" s="22" t="s">
        <v>47</v>
      </c>
      <c r="L32" s="22">
        <v>2016</v>
      </c>
      <c r="M32" s="337" t="str">
        <f ca="1">VLOOKUP(A32,'2016_ModelLink'!$A$3:$S$332,18,FALSE)</f>
        <v>N/A</v>
      </c>
      <c r="N32" s="337" t="str">
        <f ca="1">VLOOKUP(A32,'2016_ModelLink'!$A$3:$S$332,19,FALSE)</f>
        <v>N/A</v>
      </c>
      <c r="O32" s="69">
        <f ca="1">VLOOKUP($A32,'2016_ModelLink'!$A$3:$S$332,17,FALSE)</f>
        <v>-16744.569711076456</v>
      </c>
      <c r="P32" s="69">
        <f ca="1">VLOOKUP($A32,'2017_ModelLink'!$A$3:$S$332,17,FALSE)</f>
        <v>-110984.98251064183</v>
      </c>
      <c r="Q32" s="69">
        <f ca="1">VLOOKUP($A32,'2018_ModelLink'!$A$3:$S$332,17,FALSE)</f>
        <v>-524.44432420719932</v>
      </c>
      <c r="R32" s="69">
        <f ca="1">VLOOKUP($A32,'2019_ModelLink'!$A$3:$S$332,17,FALSE)</f>
        <v>-1506.3048092467031</v>
      </c>
      <c r="S32" s="309">
        <f>VLOOKUP(A32,Targets!$A$1:$J$302,5,FALSE)</f>
        <v>37425.980072347294</v>
      </c>
      <c r="T32" s="309">
        <f>VLOOKUP(A32,Targets!$A$1:$J$302,5,FALSE)</f>
        <v>37425.980072347294</v>
      </c>
      <c r="U32" s="309">
        <f>VLOOKUP(A32,Targets!$A$1:$J$302,5,FALSE)</f>
        <v>37425.980072347294</v>
      </c>
      <c r="V32" s="309">
        <f>VLOOKUP(A32,Targets!$A$1:$J$302,5,FALSE)*3</f>
        <v>112277.94021704188</v>
      </c>
      <c r="W32" s="309">
        <f>VLOOKUP(A32,Targets!$A$1:$J$302,6,FALSE)*2</f>
        <v>80921.188666839051</v>
      </c>
      <c r="X32" s="433" t="s">
        <v>59</v>
      </c>
      <c r="Y32"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32" s="547"/>
      <c r="AA32" s="21"/>
    </row>
    <row r="33" spans="1:27" ht="409.5" hidden="1">
      <c r="A33" s="31">
        <v>30</v>
      </c>
      <c r="B33" s="22" t="s">
        <v>39</v>
      </c>
      <c r="C33" s="22" t="s">
        <v>50</v>
      </c>
      <c r="D33" s="22" t="s">
        <v>83</v>
      </c>
      <c r="E33" s="23" t="s">
        <v>84</v>
      </c>
      <c r="F33" s="22" t="s">
        <v>60</v>
      </c>
      <c r="G33" s="22" t="s">
        <v>85</v>
      </c>
      <c r="H33" s="22" t="s">
        <v>30</v>
      </c>
      <c r="I33" s="22" t="s">
        <v>86</v>
      </c>
      <c r="J33" s="22" t="s">
        <v>60</v>
      </c>
      <c r="K33" s="22" t="s">
        <v>47</v>
      </c>
      <c r="L33" s="22">
        <v>2016</v>
      </c>
      <c r="M33" s="337" t="str">
        <f ca="1">VLOOKUP(A33,'2016_ModelLink'!$A$3:$S$332,18,FALSE)</f>
        <v>N/A</v>
      </c>
      <c r="N33" s="337" t="str">
        <f ca="1">VLOOKUP(A33,'2016_ModelLink'!$A$3:$S$332,19,FALSE)</f>
        <v>N/A</v>
      </c>
      <c r="O33" s="69">
        <f ca="1">VLOOKUP($A33,'2016_ModelLink'!$A$3:$S$332,17,FALSE)</f>
        <v>-15105.782309444616</v>
      </c>
      <c r="P33" s="69">
        <f ca="1">VLOOKUP($A33,'2017_ModelLink'!$A$3:$S$332,17,FALSE)</f>
        <v>-104644.40102857532</v>
      </c>
      <c r="Q33" s="69">
        <f ca="1">VLOOKUP($A33,'2018_ModelLink'!$A$3:$S$332,17,FALSE)</f>
        <v>-471.99990429023001</v>
      </c>
      <c r="R33" s="69">
        <f ca="1">VLOOKUP($A33,'2019_ModelLink'!$A$3:$S$332,17,FALSE)</f>
        <v>-1355.6743642351378</v>
      </c>
      <c r="S33" s="309">
        <f>VLOOKUP(A33,Targets!$A$1:$J$302,5,FALSE)</f>
        <v>29650.861157484051</v>
      </c>
      <c r="T33" s="309">
        <f>VLOOKUP(A33,Targets!$A$1:$J$302,5,FALSE)</f>
        <v>29650.861157484051</v>
      </c>
      <c r="U33" s="309">
        <f>VLOOKUP(A33,Targets!$A$1:$J$302,5,FALSE)</f>
        <v>29650.861157484051</v>
      </c>
      <c r="V33" s="309">
        <f>VLOOKUP(A33,Targets!$A$1:$J$302,5,FALSE)*3</f>
        <v>88952.583472452156</v>
      </c>
      <c r="W33" s="309">
        <f>VLOOKUP(A33,Targets!$A$1:$J$302,6,FALSE)*2</f>
        <v>62891.527030267047</v>
      </c>
      <c r="X33" s="433" t="s">
        <v>59</v>
      </c>
      <c r="Y33"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33" s="547"/>
      <c r="AA33" s="21"/>
    </row>
    <row r="34" spans="1:27" ht="195" hidden="1">
      <c r="A34" s="31">
        <v>31</v>
      </c>
      <c r="B34" s="22" t="s">
        <v>39</v>
      </c>
      <c r="C34" s="22" t="s">
        <v>50</v>
      </c>
      <c r="D34" s="22" t="s">
        <v>83</v>
      </c>
      <c r="E34" s="23" t="s">
        <v>84</v>
      </c>
      <c r="F34" s="22" t="s">
        <v>61</v>
      </c>
      <c r="G34" s="22" t="s">
        <v>85</v>
      </c>
      <c r="H34" s="22" t="s">
        <v>30</v>
      </c>
      <c r="I34" s="22" t="s">
        <v>86</v>
      </c>
      <c r="J34" s="22" t="s">
        <v>61</v>
      </c>
      <c r="K34" s="22" t="s">
        <v>47</v>
      </c>
      <c r="L34" s="22">
        <v>2016</v>
      </c>
      <c r="M34" s="337" t="str">
        <f ca="1">VLOOKUP(A34,'2016_ModelLink'!$A$3:$S$332,18,FALSE)</f>
        <v>N/A</v>
      </c>
      <c r="N34" s="337" t="str">
        <f ca="1">VLOOKUP(A34,'2016_ModelLink'!$A$3:$S$332,19,FALSE)</f>
        <v>N/A</v>
      </c>
      <c r="O34" s="69">
        <f ca="1">VLOOKUP($A34,'2016_ModelLink'!$A$3:$S$332,17,FALSE)</f>
        <v>8400.9467557914049</v>
      </c>
      <c r="P34" s="69">
        <f ca="1">VLOOKUP($A34,'2017_ModelLink'!$A$3:$S$332,17,FALSE)</f>
        <v>18147.892622313058</v>
      </c>
      <c r="Q34" s="69">
        <f ca="1">VLOOKUP($A34,'2018_ModelLink'!$A$3:$S$332,17,FALSE)</f>
        <v>1123.4651062340597</v>
      </c>
      <c r="R34" s="69">
        <f ca="1">VLOOKUP($A34,'2019_ModelLink'!$A$3:$S$332,17,FALSE)</f>
        <v>1142.0903837244618</v>
      </c>
      <c r="S34" s="309">
        <f>VLOOKUP(A34,Targets!$A$1:$J$302,5,FALSE)</f>
        <v>8007.9228269897503</v>
      </c>
      <c r="T34" s="309">
        <f>VLOOKUP(A34,Targets!$A$1:$J$302,5,FALSE)</f>
        <v>8007.9228269897503</v>
      </c>
      <c r="U34" s="309">
        <f>VLOOKUP(A34,Targets!$A$1:$J$302,5,FALSE)</f>
        <v>8007.9228269897503</v>
      </c>
      <c r="V34" s="309">
        <f>VLOOKUP(A34,Targets!$A$1:$J$302,5,FALSE)*3</f>
        <v>24023.768480969251</v>
      </c>
      <c r="W34" s="309">
        <f>VLOOKUP(A34,Targets!$A$1:$J$302,6,FALSE)*2</f>
        <v>16747.158955923838</v>
      </c>
      <c r="X34" s="433"/>
      <c r="Y34" s="433"/>
      <c r="Z34" s="547"/>
      <c r="AA34" s="21"/>
    </row>
    <row r="35" spans="1:27" ht="195" hidden="1">
      <c r="A35" s="31">
        <v>32</v>
      </c>
      <c r="B35" s="22" t="s">
        <v>39</v>
      </c>
      <c r="C35" s="22" t="s">
        <v>50</v>
      </c>
      <c r="D35" s="22" t="s">
        <v>83</v>
      </c>
      <c r="E35" s="23" t="s">
        <v>84</v>
      </c>
      <c r="F35" s="22" t="s">
        <v>62</v>
      </c>
      <c r="G35" s="22" t="s">
        <v>85</v>
      </c>
      <c r="H35" s="22" t="s">
        <v>30</v>
      </c>
      <c r="I35" s="22" t="s">
        <v>86</v>
      </c>
      <c r="J35" s="22" t="s">
        <v>62</v>
      </c>
      <c r="K35" s="22" t="s">
        <v>47</v>
      </c>
      <c r="L35" s="22">
        <v>2016</v>
      </c>
      <c r="M35" s="337" t="str">
        <f ca="1">VLOOKUP(A35,'2016_ModelLink'!$A$3:$S$332,18,FALSE)</f>
        <v>N/A</v>
      </c>
      <c r="N35" s="337" t="str">
        <f ca="1">VLOOKUP(A35,'2016_ModelLink'!$A$3:$S$332,19,FALSE)</f>
        <v>N/A</v>
      </c>
      <c r="O35" s="69">
        <f ca="1">VLOOKUP($A35,'2016_ModelLink'!$A$3:$S$332,17,FALSE)</f>
        <v>5711.3254016515839</v>
      </c>
      <c r="P35" s="69">
        <f ca="1">VLOOKUP($A35,'2017_ModelLink'!$A$3:$S$332,17,FALSE)</f>
        <v>16486.053892001019</v>
      </c>
      <c r="Q35" s="69">
        <f ca="1">VLOOKUP($A35,'2018_ModelLink'!$A$3:$S$332,17,FALSE)</f>
        <v>1011.1186223961486</v>
      </c>
      <c r="R35" s="69">
        <f ca="1">VLOOKUP($A35,'2019_ModelLink'!$A$3:$S$332,17,FALSE)</f>
        <v>1027.8813725815721</v>
      </c>
      <c r="S35" s="309">
        <f>VLOOKUP(A35,Targets!$A$1:$J$302,5,FALSE)</f>
        <v>5507.9846566140022</v>
      </c>
      <c r="T35" s="309">
        <f>VLOOKUP(A35,Targets!$A$1:$J$302,5,FALSE)</f>
        <v>5507.9846566140022</v>
      </c>
      <c r="U35" s="309">
        <f>VLOOKUP(A35,Targets!$A$1:$J$302,5,FALSE)</f>
        <v>5507.9846566140022</v>
      </c>
      <c r="V35" s="309">
        <f>VLOOKUP(A35,Targets!$A$1:$J$302,5,FALSE)*3</f>
        <v>16523.953969842005</v>
      </c>
      <c r="W35" s="309">
        <f>VLOOKUP(A35,Targets!$A$1:$J$302,6,FALSE)*2</f>
        <v>11546.2288463524</v>
      </c>
      <c r="X35" s="433"/>
      <c r="Y35" s="433"/>
      <c r="Z35" s="547"/>
      <c r="AA35" s="21"/>
    </row>
    <row r="36" spans="1:27" ht="195" hidden="1">
      <c r="A36" s="31">
        <v>33</v>
      </c>
      <c r="B36" s="22" t="s">
        <v>39</v>
      </c>
      <c r="C36" s="22" t="s">
        <v>50</v>
      </c>
      <c r="D36" s="22" t="s">
        <v>83</v>
      </c>
      <c r="E36" s="23" t="s">
        <v>84</v>
      </c>
      <c r="F36" s="22" t="s">
        <v>63</v>
      </c>
      <c r="G36" s="22" t="s">
        <v>85</v>
      </c>
      <c r="H36" s="22" t="s">
        <v>30</v>
      </c>
      <c r="I36" s="22" t="s">
        <v>86</v>
      </c>
      <c r="J36" s="22" t="s">
        <v>63</v>
      </c>
      <c r="K36" s="22" t="s">
        <v>47</v>
      </c>
      <c r="L36" s="22">
        <v>2016</v>
      </c>
      <c r="M36" s="337" t="str">
        <f ca="1">VLOOKUP(A36,'2016_ModelLink'!$A$3:$S$332,18,FALSE)</f>
        <v>N/A</v>
      </c>
      <c r="N36" s="337" t="str">
        <f ca="1">VLOOKUP(A36,'2016_ModelLink'!$A$3:$S$332,19,FALSE)</f>
        <v>N/A</v>
      </c>
      <c r="O36" s="69">
        <f ca="1">VLOOKUP($A36,'2016_ModelLink'!$A$3:$S$332,17,FALSE)</f>
        <v>45824586.977097183</v>
      </c>
      <c r="P36" s="69">
        <f ca="1">VLOOKUP($A36,'2017_ModelLink'!$A$3:$S$332,17,FALSE)</f>
        <v>133922082.97886318</v>
      </c>
      <c r="Q36" s="69">
        <f ca="1">VLOOKUP($A36,'2018_ModelLink'!$A$3:$S$332,17,FALSE)</f>
        <v>4982089.2948363777</v>
      </c>
      <c r="R36" s="69">
        <f ca="1">VLOOKUP($A36,'2019_ModelLink'!$A$3:$S$332,17,FALSE)</f>
        <v>4241739.1991328923</v>
      </c>
      <c r="S36" s="309">
        <f>VLOOKUP(A36,Targets!$A$1:$J$302,5,FALSE)</f>
        <v>40115348.347882621</v>
      </c>
      <c r="T36" s="309">
        <f>VLOOKUP(A36,Targets!$A$1:$J$302,5,FALSE)</f>
        <v>40115348.347882621</v>
      </c>
      <c r="U36" s="309">
        <f>VLOOKUP(A36,Targets!$A$1:$J$302,5,FALSE)</f>
        <v>40115348.347882621</v>
      </c>
      <c r="V36" s="309">
        <f>VLOOKUP(A36,Targets!$A$1:$J$302,5,FALSE)*3</f>
        <v>120346045.04364786</v>
      </c>
      <c r="W36" s="309">
        <f>VLOOKUP(A36,Targets!$A$1:$J$302,6,FALSE)*2</f>
        <v>82904568.80792816</v>
      </c>
      <c r="X36" s="433"/>
      <c r="Y36" s="433"/>
      <c r="Z36" s="547"/>
      <c r="AA36" s="21"/>
    </row>
    <row r="37" spans="1:27" ht="195" hidden="1">
      <c r="A37" s="31">
        <v>34</v>
      </c>
      <c r="B37" s="22" t="s">
        <v>39</v>
      </c>
      <c r="C37" s="22" t="s">
        <v>50</v>
      </c>
      <c r="D37" s="22" t="s">
        <v>83</v>
      </c>
      <c r="E37" s="23" t="s">
        <v>84</v>
      </c>
      <c r="F37" s="22" t="s">
        <v>64</v>
      </c>
      <c r="G37" s="22" t="s">
        <v>85</v>
      </c>
      <c r="H37" s="22" t="s">
        <v>30</v>
      </c>
      <c r="I37" s="22" t="s">
        <v>86</v>
      </c>
      <c r="J37" s="22" t="s">
        <v>64</v>
      </c>
      <c r="K37" s="22" t="s">
        <v>47</v>
      </c>
      <c r="L37" s="22">
        <v>2016</v>
      </c>
      <c r="M37" s="337" t="str">
        <f ca="1">VLOOKUP(A37,'2016_ModelLink'!$A$3:$S$332,18,FALSE)</f>
        <v>N/A</v>
      </c>
      <c r="N37" s="337" t="str">
        <f ca="1">VLOOKUP(A37,'2016_ModelLink'!$A$3:$S$332,19,FALSE)</f>
        <v>N/A</v>
      </c>
      <c r="O37" s="69">
        <f ca="1">VLOOKUP($A37,'2016_ModelLink'!$A$3:$S$332,17,FALSE)</f>
        <v>31600403.454184487</v>
      </c>
      <c r="P37" s="69">
        <f ca="1">VLOOKUP($A37,'2017_ModelLink'!$A$3:$S$332,17,FALSE)</f>
        <v>122257999.19741485</v>
      </c>
      <c r="Q37" s="69">
        <f ca="1">VLOOKUP($A37,'2018_ModelLink'!$A$3:$S$332,17,FALSE)</f>
        <v>4483880.4841350066</v>
      </c>
      <c r="R37" s="69">
        <f ca="1">VLOOKUP($A37,'2019_ModelLink'!$A$3:$S$332,17,FALSE)</f>
        <v>3817565.380350546</v>
      </c>
      <c r="S37" s="309">
        <f>VLOOKUP(A37,Targets!$A$1:$J$302,5,FALSE)</f>
        <v>28047242.431991916</v>
      </c>
      <c r="T37" s="309">
        <f>VLOOKUP(A37,Targets!$A$1:$J$302,5,FALSE)</f>
        <v>28047242.431991916</v>
      </c>
      <c r="U37" s="309">
        <f>VLOOKUP(A37,Targets!$A$1:$J$302,5,FALSE)</f>
        <v>28047242.431991916</v>
      </c>
      <c r="V37" s="309">
        <f>VLOOKUP(A37,Targets!$A$1:$J$302,5,FALSE)*3</f>
        <v>84141727.295975745</v>
      </c>
      <c r="W37" s="309">
        <f>VLOOKUP(A37,Targets!$A$1:$J$302,6,FALSE)*2</f>
        <v>57999711.823679179</v>
      </c>
      <c r="X37" s="433"/>
      <c r="Y37" s="433"/>
      <c r="Z37" s="547"/>
      <c r="AA37" s="21"/>
    </row>
    <row r="38" spans="1:27" ht="409.5" hidden="1">
      <c r="A38" s="31">
        <v>35</v>
      </c>
      <c r="B38" s="22" t="s">
        <v>39</v>
      </c>
      <c r="C38" s="22" t="s">
        <v>50</v>
      </c>
      <c r="D38" s="22" t="s">
        <v>83</v>
      </c>
      <c r="E38" s="23" t="s">
        <v>84</v>
      </c>
      <c r="F38" s="22" t="s">
        <v>65</v>
      </c>
      <c r="G38" s="22" t="s">
        <v>85</v>
      </c>
      <c r="H38" s="22" t="s">
        <v>30</v>
      </c>
      <c r="I38" s="22" t="s">
        <v>86</v>
      </c>
      <c r="J38" s="22" t="s">
        <v>65</v>
      </c>
      <c r="K38" s="22" t="s">
        <v>47</v>
      </c>
      <c r="L38" s="22">
        <v>2016</v>
      </c>
      <c r="M38" s="337" t="str">
        <f ca="1">VLOOKUP(A38,'2016_ModelLink'!$A$3:$S$332,18,FALSE)</f>
        <v>N/A</v>
      </c>
      <c r="N38" s="337" t="str">
        <f ca="1">VLOOKUP(A38,'2016_ModelLink'!$A$3:$S$332,19,FALSE)</f>
        <v>N/A</v>
      </c>
      <c r="O38" s="69">
        <f ca="1">VLOOKUP($A38,'2016_ModelLink'!$A$3:$S$332,17,FALSE)</f>
        <v>-156970.38357559391</v>
      </c>
      <c r="P38" s="69">
        <f ca="1">VLOOKUP($A38,'2017_ModelLink'!$A$3:$S$332,17,FALSE)</f>
        <v>-1677049.759178228</v>
      </c>
      <c r="Q38" s="69">
        <f ca="1">VLOOKUP($A38,'2018_ModelLink'!$A$3:$S$332,17,FALSE)</f>
        <v>-13188.591060963503</v>
      </c>
      <c r="R38" s="69">
        <f ca="1">VLOOKUP($A38,'2019_ModelLink'!$A$3:$S$332,17,FALSE)</f>
        <v>9607.369357042222</v>
      </c>
      <c r="S38" s="309">
        <f>VLOOKUP(A38,Targets!$A$1:$J$302,5,FALSE)</f>
        <v>79197.589752993154</v>
      </c>
      <c r="T38" s="309">
        <f>VLOOKUP(A38,Targets!$A$1:$J$302,5,FALSE)</f>
        <v>79197.589752993154</v>
      </c>
      <c r="U38" s="309">
        <f>VLOOKUP(A38,Targets!$A$1:$J$302,5,FALSE)</f>
        <v>79197.589752993154</v>
      </c>
      <c r="V38" s="309">
        <f>VLOOKUP(A38,Targets!$A$1:$J$302,5,FALSE)*3</f>
        <v>237592.76925897948</v>
      </c>
      <c r="W38" s="309">
        <f>VLOOKUP(A38,Targets!$A$1:$J$302,6,FALSE)*2</f>
        <v>171238.35073850432</v>
      </c>
      <c r="X38" s="433" t="s">
        <v>59</v>
      </c>
      <c r="Y38"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38" s="547"/>
      <c r="AA38" s="21"/>
    </row>
    <row r="39" spans="1:27" ht="409.5" hidden="1">
      <c r="A39" s="31">
        <v>36</v>
      </c>
      <c r="B39" s="22" t="s">
        <v>39</v>
      </c>
      <c r="C39" s="22" t="s">
        <v>50</v>
      </c>
      <c r="D39" s="22" t="s">
        <v>83</v>
      </c>
      <c r="E39" s="23" t="s">
        <v>84</v>
      </c>
      <c r="F39" s="22" t="s">
        <v>66</v>
      </c>
      <c r="G39" s="22" t="s">
        <v>85</v>
      </c>
      <c r="H39" s="22" t="s">
        <v>30</v>
      </c>
      <c r="I39" s="22" t="s">
        <v>86</v>
      </c>
      <c r="J39" s="22" t="s">
        <v>66</v>
      </c>
      <c r="K39" s="22" t="s">
        <v>47</v>
      </c>
      <c r="L39" s="22">
        <v>2016</v>
      </c>
      <c r="M39" s="337" t="str">
        <f ca="1">VLOOKUP(A39,'2016_ModelLink'!$A$3:$S$332,18,FALSE)</f>
        <v>N/A</v>
      </c>
      <c r="N39" s="337" t="str">
        <f ca="1">VLOOKUP(A39,'2016_ModelLink'!$A$3:$S$332,19,FALSE)</f>
        <v>N/A</v>
      </c>
      <c r="O39" s="69">
        <f ca="1">VLOOKUP($A39,'2016_ModelLink'!$A$3:$S$332,17,FALSE)</f>
        <v>-140163.27495328779</v>
      </c>
      <c r="P39" s="69">
        <f ca="1">VLOOKUP($A39,'2017_ModelLink'!$A$3:$S$332,17,FALSE)</f>
        <v>-1581163.2365073944</v>
      </c>
      <c r="Q39" s="69">
        <f ca="1">VLOOKUP($A39,'2018_ModelLink'!$A$3:$S$332,17,FALSE)</f>
        <v>-11869.732269307806</v>
      </c>
      <c r="R39" s="69">
        <f ca="1">VLOOKUP($A39,'2019_ModelLink'!$A$3:$S$332,17,FALSE)</f>
        <v>8646.6326503955333</v>
      </c>
      <c r="S39" s="309">
        <f>VLOOKUP(A39,Targets!$A$1:$J$302,5,FALSE)</f>
        <v>31994.154029110756</v>
      </c>
      <c r="T39" s="309">
        <f>VLOOKUP(A39,Targets!$A$1:$J$302,5,FALSE)</f>
        <v>31994.154029110756</v>
      </c>
      <c r="U39" s="309">
        <f>VLOOKUP(A39,Targets!$A$1:$J$302,5,FALSE)</f>
        <v>31994.154029110756</v>
      </c>
      <c r="V39" s="309">
        <f>VLOOKUP(A39,Targets!$A$1:$J$302,5,FALSE)*3</f>
        <v>95982.462087332271</v>
      </c>
      <c r="W39" s="309">
        <f>VLOOKUP(A39,Targets!$A$1:$J$302,6,FALSE)*2</f>
        <v>67861.813262191383</v>
      </c>
      <c r="X39" s="433" t="s">
        <v>59</v>
      </c>
      <c r="Y39"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39" s="547"/>
      <c r="AA39" s="21"/>
    </row>
    <row r="40" spans="1:27" ht="135" hidden="1">
      <c r="A40" s="31">
        <v>37</v>
      </c>
      <c r="B40" s="22" t="s">
        <v>39</v>
      </c>
      <c r="C40" s="22" t="s">
        <v>50</v>
      </c>
      <c r="D40" s="22" t="s">
        <v>90</v>
      </c>
      <c r="E40" s="23" t="s">
        <v>91</v>
      </c>
      <c r="F40" s="22" t="s">
        <v>92</v>
      </c>
      <c r="G40" s="22" t="s">
        <v>93</v>
      </c>
      <c r="H40" s="22" t="s">
        <v>30</v>
      </c>
      <c r="I40" s="22" t="s">
        <v>94</v>
      </c>
      <c r="J40" s="22" t="s">
        <v>92</v>
      </c>
      <c r="K40" s="22" t="s">
        <v>47</v>
      </c>
      <c r="L40" s="22">
        <v>2016</v>
      </c>
      <c r="M40" s="337">
        <f ca="1">VLOOKUP(A40,'2016_ModelLink'!$A$3:$S$332,18,FALSE)</f>
        <v>91039941.198558286</v>
      </c>
      <c r="N40" s="337">
        <f ca="1">VLOOKUP(A40,'2016_ModelLink'!$A$3:$S$332,19,FALSE)</f>
        <v>304251.84314969479</v>
      </c>
      <c r="O40" s="69">
        <f ca="1">VLOOKUP($A40,'2016_ModelLink'!$A$3:$S$332,17,FALSE)</f>
        <v>299.22560289557811</v>
      </c>
      <c r="P40" s="69">
        <f ca="1">VLOOKUP($A40,'2017_ModelLink'!$A$3:$S$332,17,FALSE)</f>
        <v>185.867699815739</v>
      </c>
      <c r="Q40" s="69">
        <f ca="1">VLOOKUP($A40,'2018_ModelLink'!$A$3:$S$332,17,FALSE)</f>
        <v>95.02296044661847</v>
      </c>
      <c r="R40" s="69">
        <f ca="1">VLOOKUP($A40,'2019_ModelLink'!$A$3:$S$332,17,FALSE)</f>
        <v>442.41093104497247</v>
      </c>
      <c r="S40" s="309">
        <f>VLOOKUP(A40,Targets!$A$1:$J$302,5,FALSE)</f>
        <v>290.537060458459</v>
      </c>
      <c r="T40" s="309">
        <f>VLOOKUP(A40,Targets!$A$1:$J$302,5,FALSE)</f>
        <v>290.537060458459</v>
      </c>
      <c r="U40" s="309">
        <f>VLOOKUP(A40,Targets!$A$1:$J$302,5,FALSE)</f>
        <v>290.537060458459</v>
      </c>
      <c r="V40" s="309">
        <f>VLOOKUP(A40,Targets!$A$1:$J$302,5,FALSE)*3</f>
        <v>871.61118137537699</v>
      </c>
      <c r="W40" s="309">
        <f>VLOOKUP(A40,Targets!$A$1:$J$302,6,FALSE)*2</f>
        <v>578.16875031233337</v>
      </c>
      <c r="X40" s="433"/>
      <c r="Y40" s="433"/>
      <c r="Z40" s="547"/>
      <c r="AA40" s="21"/>
    </row>
    <row r="41" spans="1:27" ht="135" hidden="1">
      <c r="A41" s="31">
        <v>38</v>
      </c>
      <c r="B41" s="22" t="s">
        <v>39</v>
      </c>
      <c r="C41" s="22" t="s">
        <v>50</v>
      </c>
      <c r="D41" s="22" t="s">
        <v>90</v>
      </c>
      <c r="E41" s="23" t="s">
        <v>91</v>
      </c>
      <c r="F41" s="22" t="s">
        <v>95</v>
      </c>
      <c r="G41" s="22" t="s">
        <v>93</v>
      </c>
      <c r="H41" s="22" t="s">
        <v>30</v>
      </c>
      <c r="I41" s="22" t="s">
        <v>94</v>
      </c>
      <c r="J41" s="22" t="s">
        <v>95</v>
      </c>
      <c r="K41" s="22" t="s">
        <v>47</v>
      </c>
      <c r="L41" s="22">
        <v>2016</v>
      </c>
      <c r="M41" s="337">
        <f ca="1">VLOOKUP(A41,'2016_ModelLink'!$A$3:$S$332,18,FALSE)</f>
        <v>91039941.265597492</v>
      </c>
      <c r="N41" s="337">
        <f ca="1">VLOOKUP(A41,'2016_ModelLink'!$A$3:$S$332,19,FALSE)</f>
        <v>1379730151.9134212</v>
      </c>
      <c r="O41" s="729">
        <f ca="1">VLOOKUP($A41,'2016_ModelLink'!$A$3:$S$332,17,FALSE)</f>
        <v>6.5983874556443195E-2</v>
      </c>
      <c r="P41" s="729">
        <f ca="1">VLOOKUP($A41,'2017_ModelLink'!$A$3:$S$332,17,FALSE)</f>
        <v>2.6670905663994444E-2</v>
      </c>
      <c r="Q41" s="729">
        <f ca="1">VLOOKUP($A41,'2018_ModelLink'!$A$3:$S$332,17,FALSE)</f>
        <v>1.5040071603837258E-2</v>
      </c>
      <c r="R41" s="729">
        <f ca="1">VLOOKUP($A41,'2019_ModelLink'!$A$3:$S$332,17,FALSE)</f>
        <v>0.12039327439739812</v>
      </c>
      <c r="S41" s="730">
        <f>VLOOKUP(A41,Targets!$A$1:$J$302,5,FALSE)</f>
        <v>6.3296106683271139E-2</v>
      </c>
      <c r="T41" s="730">
        <f>VLOOKUP(A41,Targets!$A$1:$J$302,5,FALSE)</f>
        <v>6.3296106683271139E-2</v>
      </c>
      <c r="U41" s="309">
        <f>VLOOKUP(A41,Targets!$A$1:$J$302,5,FALSE)</f>
        <v>6.3296106683271139E-2</v>
      </c>
      <c r="V41" s="309">
        <f>VLOOKUP(A41,Targets!$A$1:$J$302,5,FALSE)*3</f>
        <v>0.18988832004981343</v>
      </c>
      <c r="W41" s="309">
        <f>VLOOKUP(A41,Targets!$A$1:$J$302,6,FALSE)*2</f>
        <v>0.12595925229970956</v>
      </c>
      <c r="X41" s="433"/>
      <c r="Y41" s="433"/>
      <c r="Z41" s="547"/>
      <c r="AA41" s="21"/>
    </row>
    <row r="42" spans="1:27" ht="135" hidden="1">
      <c r="A42" s="31">
        <v>39</v>
      </c>
      <c r="B42" s="22" t="s">
        <v>39</v>
      </c>
      <c r="C42" s="22" t="s">
        <v>50</v>
      </c>
      <c r="D42" s="22" t="s">
        <v>90</v>
      </c>
      <c r="E42" s="23" t="s">
        <v>91</v>
      </c>
      <c r="F42" s="22" t="s">
        <v>96</v>
      </c>
      <c r="G42" s="22" t="s">
        <v>93</v>
      </c>
      <c r="H42" s="22" t="s">
        <v>30</v>
      </c>
      <c r="I42" s="22" t="s">
        <v>94</v>
      </c>
      <c r="J42" s="22" t="s">
        <v>96</v>
      </c>
      <c r="K42" s="22" t="s">
        <v>47</v>
      </c>
      <c r="L42" s="22">
        <v>2016</v>
      </c>
      <c r="M42" s="337">
        <f ca="1">VLOOKUP(A42,'2016_ModelLink'!$A$3:$S$332,18,FALSE)</f>
        <v>5583512.8085025204</v>
      </c>
      <c r="N42" s="337">
        <f ca="1">VLOOKUP(A42,'2016_ModelLink'!$A$3:$S$332,19,FALSE)</f>
        <v>10620435.318147501</v>
      </c>
      <c r="O42" s="729">
        <f ca="1">VLOOKUP($A42,'2016_ModelLink'!$A$3:$S$332,17,FALSE)</f>
        <v>0.52573295173332313</v>
      </c>
      <c r="P42" s="729">
        <f ca="1">VLOOKUP($A42,'2017_ModelLink'!$A$3:$S$332,17,FALSE)</f>
        <v>0.19863807912374151</v>
      </c>
      <c r="Q42" s="729">
        <f ca="1">VLOOKUP($A42,'2018_ModelLink'!$A$3:$S$332,17,FALSE)</f>
        <v>3.3116917337878429E-2</v>
      </c>
      <c r="R42" s="729">
        <f ca="1">VLOOKUP($A42,'2019_ModelLink'!$A$3:$S$332,17,FALSE)</f>
        <v>1.06881631989195</v>
      </c>
      <c r="S42" s="730">
        <f>VLOOKUP(A42,Targets!$A$1:$J$302,5,FALSE)</f>
        <v>0.41563700720718572</v>
      </c>
      <c r="T42" s="730">
        <f>VLOOKUP(A42,Targets!$A$1:$J$302,5,FALSE)</f>
        <v>0.41563700720718572</v>
      </c>
      <c r="U42" s="309">
        <f>VLOOKUP(A42,Targets!$A$1:$J$302,5,FALSE)</f>
        <v>0.41563700720718572</v>
      </c>
      <c r="V42" s="309">
        <f>VLOOKUP(A42,Targets!$A$1:$J$302,5,FALSE)*3</f>
        <v>1.2469110216215571</v>
      </c>
      <c r="W42" s="309">
        <f>VLOOKUP(A42,Targets!$A$1:$J$302,6,FALSE)*2</f>
        <v>0.82711764434229962</v>
      </c>
      <c r="X42" s="433" t="s">
        <v>48</v>
      </c>
      <c r="Y42" s="433" t="s">
        <v>49</v>
      </c>
      <c r="Z42" s="547"/>
      <c r="AA42" s="21"/>
    </row>
    <row r="43" spans="1:27" ht="135" hidden="1">
      <c r="A43" s="31">
        <v>40</v>
      </c>
      <c r="B43" s="22" t="s">
        <v>39</v>
      </c>
      <c r="C43" s="22" t="s">
        <v>50</v>
      </c>
      <c r="D43" s="22" t="s">
        <v>90</v>
      </c>
      <c r="E43" s="23" t="s">
        <v>91</v>
      </c>
      <c r="F43" s="22" t="s">
        <v>97</v>
      </c>
      <c r="G43" s="22" t="s">
        <v>93</v>
      </c>
      <c r="H43" s="22" t="s">
        <v>30</v>
      </c>
      <c r="I43" s="22" t="s">
        <v>94</v>
      </c>
      <c r="J43" s="22" t="s">
        <v>97</v>
      </c>
      <c r="K43" s="22" t="s">
        <v>47</v>
      </c>
      <c r="L43" s="22">
        <v>2016</v>
      </c>
      <c r="M43" s="337">
        <f ca="1">VLOOKUP(A43,'2016_ModelLink'!$A$3:$S$332,18,FALSE)</f>
        <v>127903893.1543678</v>
      </c>
      <c r="N43" s="337">
        <f ca="1">VLOOKUP(A43,'2016_ModelLink'!$A$3:$S$332,19,FALSE)</f>
        <v>304251.84314969479</v>
      </c>
      <c r="O43" s="69">
        <f ca="1">VLOOKUP($A43,'2016_ModelLink'!$A$3:$S$332,17,FALSE)</f>
        <v>420.38822782558418</v>
      </c>
      <c r="P43" s="69">
        <f ca="1">VLOOKUP($A43,'2017_ModelLink'!$A$3:$S$332,17,FALSE)</f>
        <v>381.82048624610803</v>
      </c>
      <c r="Q43" s="69">
        <f ca="1">VLOOKUP($A43,'2018_ModelLink'!$A$3:$S$332,17,FALSE)</f>
        <v>159.34630053275419</v>
      </c>
      <c r="R43" s="69">
        <f ca="1">VLOOKUP($A43,'2019_ModelLink'!$A$3:$S$332,17,FALSE)</f>
        <v>538.62799204923965</v>
      </c>
      <c r="S43" s="309">
        <f>VLOOKUP(A43,Targets!$A$1:$J$302,5,FALSE)</f>
        <v>409.29856805963675</v>
      </c>
      <c r="T43" s="309">
        <f>VLOOKUP(A43,Targets!$A$1:$J$302,5,FALSE)</f>
        <v>409.29856805963675</v>
      </c>
      <c r="U43" s="309">
        <f>VLOOKUP(A43,Targets!$A$1:$J$302,5,FALSE)</f>
        <v>409.29856805963675</v>
      </c>
      <c r="V43" s="309">
        <f>VLOOKUP(A43,Targets!$A$1:$J$302,5,FALSE)*3</f>
        <v>1227.8957041789104</v>
      </c>
      <c r="W43" s="309">
        <f>VLOOKUP(A43,Targets!$A$1:$J$302,6,FALSE)*2</f>
        <v>814.50415043867713</v>
      </c>
      <c r="X43" s="433"/>
      <c r="Y43" s="433"/>
      <c r="Z43" s="547"/>
      <c r="AA43" s="21"/>
    </row>
    <row r="44" spans="1:27" ht="135" hidden="1">
      <c r="A44" s="31">
        <v>41</v>
      </c>
      <c r="B44" s="22" t="s">
        <v>39</v>
      </c>
      <c r="C44" s="22" t="s">
        <v>50</v>
      </c>
      <c r="D44" s="22" t="s">
        <v>90</v>
      </c>
      <c r="E44" s="23" t="s">
        <v>91</v>
      </c>
      <c r="F44" s="22" t="s">
        <v>98</v>
      </c>
      <c r="G44" s="22" t="s">
        <v>93</v>
      </c>
      <c r="H44" s="22" t="s">
        <v>30</v>
      </c>
      <c r="I44" s="22" t="s">
        <v>94</v>
      </c>
      <c r="J44" s="22" t="s">
        <v>98</v>
      </c>
      <c r="K44" s="22" t="s">
        <v>47</v>
      </c>
      <c r="L44" s="22">
        <v>2016</v>
      </c>
      <c r="M44" s="337">
        <f ca="1">VLOOKUP(A44,'2016_ModelLink'!$A$3:$S$332,18,FALSE)</f>
        <v>127903893.1543678</v>
      </c>
      <c r="N44" s="337">
        <f ca="1">VLOOKUP(A44,'2016_ModelLink'!$A$3:$S$332,19,FALSE)</f>
        <v>1379730151.9134212</v>
      </c>
      <c r="O44" s="729">
        <f ca="1">VLOOKUP($A44,'2016_ModelLink'!$A$3:$S$332,17,FALSE)</f>
        <v>9.2702107710692289E-2</v>
      </c>
      <c r="P44" s="729">
        <f ca="1">VLOOKUP($A44,'2017_ModelLink'!$A$3:$S$332,17,FALSE)</f>
        <v>5.4788961069329976E-2</v>
      </c>
      <c r="Q44" s="729">
        <f ca="1">VLOOKUP($A44,'2018_ModelLink'!$A$3:$S$332,17,FALSE)</f>
        <v>2.5221059821279014E-2</v>
      </c>
      <c r="R44" s="729">
        <f ca="1">VLOOKUP($A44,'2019_ModelLink'!$A$3:$S$332,17,FALSE)</f>
        <v>0.14657682054043045</v>
      </c>
      <c r="S44" s="730">
        <f>VLOOKUP(A44,Targets!$A$1:$J$302,5,FALSE)</f>
        <v>8.9169367199944768E-2</v>
      </c>
      <c r="T44" s="730">
        <f>VLOOKUP(A44,Targets!$A$1:$J$302,5,FALSE)</f>
        <v>8.9169367199944768E-2</v>
      </c>
      <c r="U44" s="730">
        <f>VLOOKUP(A44,Targets!$A$1:$J$302,5,FALSE)</f>
        <v>8.9169367199944768E-2</v>
      </c>
      <c r="V44" s="730">
        <f>VLOOKUP(A44,Targets!$A$1:$J$302,5,FALSE)*3</f>
        <v>0.26750810159983429</v>
      </c>
      <c r="W44" s="730">
        <f>VLOOKUP(A44,Targets!$A$1:$J$302,6,FALSE)*2</f>
        <v>0.17744704072789008</v>
      </c>
      <c r="X44" s="731"/>
      <c r="Y44" s="731"/>
      <c r="Z44" s="732"/>
      <c r="AA44" s="21"/>
    </row>
    <row r="45" spans="1:27" ht="135" hidden="1">
      <c r="A45" s="31">
        <v>42</v>
      </c>
      <c r="B45" s="22" t="s">
        <v>39</v>
      </c>
      <c r="C45" s="22" t="s">
        <v>50</v>
      </c>
      <c r="D45" s="22" t="s">
        <v>90</v>
      </c>
      <c r="E45" s="23" t="s">
        <v>91</v>
      </c>
      <c r="F45" s="22" t="s">
        <v>99</v>
      </c>
      <c r="G45" s="22" t="s">
        <v>93</v>
      </c>
      <c r="H45" s="22" t="s">
        <v>30</v>
      </c>
      <c r="I45" s="22" t="s">
        <v>94</v>
      </c>
      <c r="J45" s="22" t="s">
        <v>99</v>
      </c>
      <c r="K45" s="22" t="s">
        <v>47</v>
      </c>
      <c r="L45" s="22">
        <v>2016</v>
      </c>
      <c r="M45" s="337">
        <f ca="1">VLOOKUP(A45,'2016_ModelLink'!$A$3:$S$332,18,FALSE)</f>
        <v>7844392.4255322125</v>
      </c>
      <c r="N45" s="337">
        <f ca="1">VLOOKUP(A45,'2016_ModelLink'!$A$3:$S$332,19,FALSE)</f>
        <v>10620435.318147501</v>
      </c>
      <c r="O45" s="729">
        <f ca="1">VLOOKUP($A45,'2016_ModelLink'!$A$3:$S$332,17,FALSE)</f>
        <v>0.7386130785174343</v>
      </c>
      <c r="P45" s="729">
        <f ca="1">VLOOKUP($A45,'2017_ModelLink'!$A$3:$S$332,17,FALSE)</f>
        <v>0.40805415913151299</v>
      </c>
      <c r="Q45" s="729">
        <f ca="1">VLOOKUP($A45,'2018_ModelLink'!$A$3:$S$332,17,FALSE)</f>
        <v>5.5534559626822765E-2</v>
      </c>
      <c r="R45" s="729">
        <f ca="1">VLOOKUP($A45,'2019_ModelLink'!$A$3:$S$332,17,FALSE)</f>
        <v>1.3012661936111558</v>
      </c>
      <c r="S45" s="730">
        <f>VLOOKUP(A45,Targets!$A$1:$J$302,5,FALSE)</f>
        <v>0.58553504883008811</v>
      </c>
      <c r="T45" s="730">
        <f>VLOOKUP(A45,Targets!$A$1:$J$302,5,FALSE)</f>
        <v>0.58553504883008811</v>
      </c>
      <c r="U45" s="730">
        <f>VLOOKUP(A45,Targets!$A$1:$J$302,5,FALSE)</f>
        <v>0.58553504883008811</v>
      </c>
      <c r="V45" s="730">
        <f>VLOOKUP(A45,Targets!$A$1:$J$302,5,FALSE)*3</f>
        <v>1.7566051464902643</v>
      </c>
      <c r="W45" s="730">
        <f>VLOOKUP(A45,Targets!$A$1:$J$302,6,FALSE)*2</f>
        <v>1.1652147471718752</v>
      </c>
      <c r="X45" s="731" t="s">
        <v>48</v>
      </c>
      <c r="Y45" s="731" t="s">
        <v>49</v>
      </c>
      <c r="Z45" s="732"/>
      <c r="AA45" s="21"/>
    </row>
    <row r="46" spans="1:27" ht="195" hidden="1">
      <c r="A46" s="31">
        <v>43</v>
      </c>
      <c r="B46" s="22" t="s">
        <v>39</v>
      </c>
      <c r="C46" s="22" t="s">
        <v>50</v>
      </c>
      <c r="D46" s="22" t="s">
        <v>100</v>
      </c>
      <c r="E46" s="23" t="s">
        <v>51</v>
      </c>
      <c r="F46" s="22" t="s">
        <v>52</v>
      </c>
      <c r="G46" s="22" t="s">
        <v>53</v>
      </c>
      <c r="H46" s="22" t="s">
        <v>30</v>
      </c>
      <c r="I46" s="22" t="s">
        <v>101</v>
      </c>
      <c r="J46" s="22" t="s">
        <v>52</v>
      </c>
      <c r="K46" s="22" t="s">
        <v>102</v>
      </c>
      <c r="L46" s="22">
        <v>2016</v>
      </c>
      <c r="M46" s="337" t="str">
        <f ca="1">VLOOKUP(A46,'2016_ModelLink'!$A$3:$S$332,18,FALSE)</f>
        <v>N/A</v>
      </c>
      <c r="N46" s="337" t="str">
        <f ca="1">VLOOKUP(A46,'2016_ModelLink'!$A$3:$S$332,19,FALSE)</f>
        <v>N/A</v>
      </c>
      <c r="O46" s="69">
        <f ca="1">VLOOKUP($A46,'2016_ModelLink'!$A$3:$S$332,17,FALSE)</f>
        <v>37359.942249947097</v>
      </c>
      <c r="P46" s="69">
        <f ca="1">VLOOKUP($A46,'2017_ModelLink'!$A$3:$S$332,17,FALSE)</f>
        <v>28969.162092688963</v>
      </c>
      <c r="Q46" s="69">
        <f ca="1">VLOOKUP($A46,'2018_ModelLink'!$A$3:$S$332,17,FALSE)</f>
        <v>66741.149765853857</v>
      </c>
      <c r="R46" s="69">
        <f ca="1">VLOOKUP($A46,'2019_ModelLink'!$A$3:$S$332,17,FALSE)</f>
        <v>111.749128412769</v>
      </c>
      <c r="S46" s="309">
        <f>VLOOKUP(A46,Targets!$A$1:$J$302,5,FALSE)</f>
        <v>38055.983396743606</v>
      </c>
      <c r="T46" s="309">
        <f>VLOOKUP(A46,Targets!$A$1:$J$302,5,FALSE)</f>
        <v>38055.983396743606</v>
      </c>
      <c r="U46" s="309">
        <f>VLOOKUP(A46,Targets!$A$1:$J$302,5,FALSE)</f>
        <v>38055.983396743606</v>
      </c>
      <c r="V46" s="309">
        <f>VLOOKUP(A46,Targets!$A$1:$J$302,5,FALSE)*3</f>
        <v>114167.95019023083</v>
      </c>
      <c r="W46" s="309">
        <f>VLOOKUP(A46,Targets!$A$1:$J$302,6,FALSE)*2</f>
        <v>79587.380765111782</v>
      </c>
      <c r="X46" s="433"/>
      <c r="Y46" s="433"/>
      <c r="Z46" s="547"/>
      <c r="AA46" s="21"/>
    </row>
    <row r="47" spans="1:27" ht="195" hidden="1">
      <c r="A47" s="31">
        <v>44</v>
      </c>
      <c r="B47" s="22" t="s">
        <v>39</v>
      </c>
      <c r="C47" s="22" t="s">
        <v>50</v>
      </c>
      <c r="D47" s="22" t="s">
        <v>100</v>
      </c>
      <c r="E47" s="23" t="s">
        <v>51</v>
      </c>
      <c r="F47" s="22" t="s">
        <v>55</v>
      </c>
      <c r="G47" s="22" t="s">
        <v>53</v>
      </c>
      <c r="H47" s="22" t="s">
        <v>30</v>
      </c>
      <c r="I47" s="22" t="s">
        <v>101</v>
      </c>
      <c r="J47" s="22" t="s">
        <v>55</v>
      </c>
      <c r="K47" s="22" t="s">
        <v>102</v>
      </c>
      <c r="L47" s="22">
        <v>2016</v>
      </c>
      <c r="M47" s="337" t="str">
        <f ca="1">VLOOKUP(A47,'2016_ModelLink'!$A$3:$S$332,18,FALSE)</f>
        <v>N/A</v>
      </c>
      <c r="N47" s="337" t="str">
        <f ca="1">VLOOKUP(A47,'2016_ModelLink'!$A$3:$S$332,19,FALSE)</f>
        <v>N/A</v>
      </c>
      <c r="O47" s="69">
        <f ca="1">VLOOKUP($A47,'2016_ModelLink'!$A$3:$S$332,17,FALSE)</f>
        <v>36438.311610215598</v>
      </c>
      <c r="P47" s="69">
        <f ca="1">VLOOKUP($A47,'2017_ModelLink'!$A$3:$S$332,17,FALSE)</f>
        <v>26882.147796141435</v>
      </c>
      <c r="Q47" s="69">
        <f ca="1">VLOOKUP($A47,'2018_ModelLink'!$A$3:$S$332,17,FALSE)</f>
        <v>68352.677258835494</v>
      </c>
      <c r="R47" s="69">
        <f ca="1">VLOOKUP($A47,'2019_ModelLink'!$A$3:$S$332,17,FALSE)</f>
        <v>74.695319897478598</v>
      </c>
      <c r="S47" s="309">
        <f>VLOOKUP(A47,Targets!$A$1:$J$302,5,FALSE)</f>
        <v>35093.260469887748</v>
      </c>
      <c r="T47" s="309">
        <f>VLOOKUP(A47,Targets!$A$1:$J$302,5,FALSE)</f>
        <v>35093.260469887748</v>
      </c>
      <c r="U47" s="309">
        <f>VLOOKUP(A47,Targets!$A$1:$J$302,5,FALSE)</f>
        <v>35093.260469887748</v>
      </c>
      <c r="V47" s="309">
        <f>VLOOKUP(A47,Targets!$A$1:$J$302,5,FALSE)*3</f>
        <v>105279.78140966324</v>
      </c>
      <c r="W47" s="309">
        <f>VLOOKUP(A47,Targets!$A$1:$J$302,6,FALSE)*2</f>
        <v>73564.986399048386</v>
      </c>
      <c r="X47" s="433"/>
      <c r="Y47" s="433"/>
      <c r="Z47" s="547"/>
      <c r="AA47" s="21"/>
    </row>
    <row r="48" spans="1:27" ht="195" hidden="1">
      <c r="A48" s="31">
        <v>45</v>
      </c>
      <c r="B48" s="22" t="s">
        <v>39</v>
      </c>
      <c r="C48" s="22" t="s">
        <v>50</v>
      </c>
      <c r="D48" s="22" t="s">
        <v>100</v>
      </c>
      <c r="E48" s="23" t="s">
        <v>51</v>
      </c>
      <c r="F48" s="22" t="s">
        <v>56</v>
      </c>
      <c r="G48" s="22" t="s">
        <v>53</v>
      </c>
      <c r="H48" s="22" t="s">
        <v>30</v>
      </c>
      <c r="I48" s="22" t="s">
        <v>101</v>
      </c>
      <c r="J48" s="22" t="s">
        <v>56</v>
      </c>
      <c r="K48" s="22" t="s">
        <v>102</v>
      </c>
      <c r="L48" s="22">
        <v>2016</v>
      </c>
      <c r="M48" s="337" t="str">
        <f ca="1">VLOOKUP(A48,'2016_ModelLink'!$A$3:$S$332,18,FALSE)</f>
        <v>N/A</v>
      </c>
      <c r="N48" s="337" t="str">
        <f ca="1">VLOOKUP(A48,'2016_ModelLink'!$A$3:$S$332,19,FALSE)</f>
        <v>N/A</v>
      </c>
      <c r="O48" s="69">
        <f ca="1">VLOOKUP($A48,'2016_ModelLink'!$A$3:$S$332,17,FALSE)</f>
        <v>67699410.8394586</v>
      </c>
      <c r="P48" s="69">
        <f ca="1">VLOOKUP($A48,'2017_ModelLink'!$A$3:$S$332,17,FALSE)</f>
        <v>172800465.07203701</v>
      </c>
      <c r="Q48" s="69">
        <f ca="1">VLOOKUP($A48,'2018_ModelLink'!$A$3:$S$332,17,FALSE)</f>
        <v>172460845.21371642</v>
      </c>
      <c r="R48" s="69">
        <f ca="1">VLOOKUP($A48,'2019_ModelLink'!$A$3:$S$332,17,FALSE)</f>
        <v>1032489.93762617</v>
      </c>
      <c r="S48" s="309">
        <f>VLOOKUP(A48,Targets!$A$1:$J$302,5,FALSE)</f>
        <v>70479219.393036798</v>
      </c>
      <c r="T48" s="309">
        <f>VLOOKUP(A48,Targets!$A$1:$J$302,5,FALSE)</f>
        <v>70479219.393036798</v>
      </c>
      <c r="U48" s="309">
        <f>VLOOKUP(A48,Targets!$A$1:$J$302,5,FALSE)</f>
        <v>70479219.393036798</v>
      </c>
      <c r="V48" s="309">
        <f>VLOOKUP(A48,Targets!$A$1:$J$302,5,FALSE)*3</f>
        <v>211437658.17911041</v>
      </c>
      <c r="W48" s="309">
        <f>VLOOKUP(A48,Targets!$A$1:$J$302,6,FALSE)*2</f>
        <v>145656202.28516582</v>
      </c>
      <c r="X48" s="433"/>
      <c r="Y48" s="433"/>
      <c r="Z48" s="547"/>
      <c r="AA48" s="21"/>
    </row>
    <row r="49" spans="1:27" ht="195" hidden="1">
      <c r="A49" s="31">
        <v>46</v>
      </c>
      <c r="B49" s="22" t="s">
        <v>39</v>
      </c>
      <c r="C49" s="22" t="s">
        <v>50</v>
      </c>
      <c r="D49" s="22" t="s">
        <v>100</v>
      </c>
      <c r="E49" s="23" t="s">
        <v>51</v>
      </c>
      <c r="F49" s="22" t="s">
        <v>57</v>
      </c>
      <c r="G49" s="22" t="s">
        <v>53</v>
      </c>
      <c r="H49" s="22" t="s">
        <v>30</v>
      </c>
      <c r="I49" s="22" t="s">
        <v>101</v>
      </c>
      <c r="J49" s="22" t="s">
        <v>57</v>
      </c>
      <c r="K49" s="22" t="s">
        <v>102</v>
      </c>
      <c r="L49" s="22">
        <v>2016</v>
      </c>
      <c r="M49" s="337" t="str">
        <f ca="1">VLOOKUP(A49,'2016_ModelLink'!$A$3:$S$332,18,FALSE)</f>
        <v>N/A</v>
      </c>
      <c r="N49" s="337" t="str">
        <f ca="1">VLOOKUP(A49,'2016_ModelLink'!$A$3:$S$332,19,FALSE)</f>
        <v>N/A</v>
      </c>
      <c r="O49" s="69">
        <f ca="1">VLOOKUP($A49,'2016_ModelLink'!$A$3:$S$332,17,FALSE)</f>
        <v>54672508.702405602</v>
      </c>
      <c r="P49" s="69">
        <f ca="1">VLOOKUP($A49,'2017_ModelLink'!$A$3:$S$332,17,FALSE)</f>
        <v>158258802.05444619</v>
      </c>
      <c r="Q49" s="69">
        <f ca="1">VLOOKUP($A49,'2018_ModelLink'!$A$3:$S$332,17,FALSE)</f>
        <v>167737013.89033544</v>
      </c>
      <c r="R49" s="69">
        <f ca="1">VLOOKUP($A49,'2019_ModelLink'!$A$3:$S$332,17,FALSE)</f>
        <v>624041.56883064599</v>
      </c>
      <c r="S49" s="309">
        <f>VLOOKUP(A49,Targets!$A$1:$J$302,5,FALSE)</f>
        <v>53104884.395673916</v>
      </c>
      <c r="T49" s="309">
        <f>VLOOKUP(A49,Targets!$A$1:$J$302,5,FALSE)</f>
        <v>53104884.395673916</v>
      </c>
      <c r="U49" s="309">
        <f>VLOOKUP(A49,Targets!$A$1:$J$302,5,FALSE)</f>
        <v>53104884.395673916</v>
      </c>
      <c r="V49" s="309">
        <f>VLOOKUP(A49,Targets!$A$1:$J$302,5,FALSE)*3</f>
        <v>159314653.18702173</v>
      </c>
      <c r="W49" s="309">
        <f>VLOOKUP(A49,Targets!$A$1:$J$302,6,FALSE)*2</f>
        <v>109817141.51925409</v>
      </c>
      <c r="X49" s="433"/>
      <c r="Y49" s="433"/>
      <c r="Z49" s="547"/>
      <c r="AA49" s="21"/>
    </row>
    <row r="50" spans="1:27" ht="195" hidden="1">
      <c r="A50" s="31">
        <v>47</v>
      </c>
      <c r="B50" s="22" t="s">
        <v>39</v>
      </c>
      <c r="C50" s="22" t="s">
        <v>50</v>
      </c>
      <c r="D50" s="22" t="s">
        <v>100</v>
      </c>
      <c r="E50" s="23" t="s">
        <v>51</v>
      </c>
      <c r="F50" s="22" t="s">
        <v>58</v>
      </c>
      <c r="G50" s="22" t="s">
        <v>53</v>
      </c>
      <c r="H50" s="22" t="s">
        <v>30</v>
      </c>
      <c r="I50" s="22" t="s">
        <v>101</v>
      </c>
      <c r="J50" s="22" t="s">
        <v>58</v>
      </c>
      <c r="K50" s="22" t="s">
        <v>102</v>
      </c>
      <c r="L50" s="22">
        <v>2016</v>
      </c>
      <c r="M50" s="337" t="str">
        <f ca="1">VLOOKUP(A50,'2016_ModelLink'!$A$3:$S$332,18,FALSE)</f>
        <v>N/A</v>
      </c>
      <c r="N50" s="337" t="str">
        <f ca="1">VLOOKUP(A50,'2016_ModelLink'!$A$3:$S$332,19,FALSE)</f>
        <v>N/A</v>
      </c>
      <c r="O50" s="69">
        <f ca="1">VLOOKUP($A50,'2016_ModelLink'!$A$3:$S$332,17,FALSE)</f>
        <v>822665.18352141499</v>
      </c>
      <c r="P50" s="69">
        <f ca="1">VLOOKUP($A50,'2017_ModelLink'!$A$3:$S$332,17,FALSE)</f>
        <v>-933885.90742931678</v>
      </c>
      <c r="Q50" s="69">
        <f ca="1">VLOOKUP($A50,'2018_ModelLink'!$A$3:$S$332,17,FALSE)</f>
        <v>-780082.90165939706</v>
      </c>
      <c r="R50" s="69">
        <f ca="1">VLOOKUP($A50,'2019_ModelLink'!$A$3:$S$332,17,FALSE)</f>
        <v>67210.402317334898</v>
      </c>
      <c r="S50" s="309">
        <f>VLOOKUP(A50,Targets!$A$1:$J$302,5,FALSE)</f>
        <v>885322.77227546775</v>
      </c>
      <c r="T50" s="309">
        <f>VLOOKUP(A50,Targets!$A$1:$J$302,5,FALSE)</f>
        <v>885322.77227546775</v>
      </c>
      <c r="U50" s="309">
        <f>VLOOKUP(A50,Targets!$A$1:$J$302,5,FALSE)</f>
        <v>885322.77227546775</v>
      </c>
      <c r="V50" s="309">
        <f>VLOOKUP(A50,Targets!$A$1:$J$302,5,FALSE)*3</f>
        <v>2655968.3168264031</v>
      </c>
      <c r="W50" s="309">
        <f>VLOOKUP(A50,Targets!$A$1:$J$302,6,FALSE)*2</f>
        <v>1914214.9637194227</v>
      </c>
      <c r="X50" s="433" t="s">
        <v>48</v>
      </c>
      <c r="Y50" s="433" t="s">
        <v>49</v>
      </c>
      <c r="Z50" s="547"/>
      <c r="AA50" s="21"/>
    </row>
    <row r="51" spans="1:27" ht="195" hidden="1">
      <c r="A51" s="31">
        <v>48</v>
      </c>
      <c r="B51" s="22" t="s">
        <v>39</v>
      </c>
      <c r="C51" s="22" t="s">
        <v>50</v>
      </c>
      <c r="D51" s="22" t="s">
        <v>100</v>
      </c>
      <c r="E51" s="23" t="s">
        <v>51</v>
      </c>
      <c r="F51" s="22" t="s">
        <v>60</v>
      </c>
      <c r="G51" s="22" t="s">
        <v>53</v>
      </c>
      <c r="H51" s="22" t="s">
        <v>30</v>
      </c>
      <c r="I51" s="22" t="s">
        <v>101</v>
      </c>
      <c r="J51" s="22" t="s">
        <v>60</v>
      </c>
      <c r="K51" s="22" t="s">
        <v>102</v>
      </c>
      <c r="L51" s="22">
        <v>2016</v>
      </c>
      <c r="M51" s="337" t="str">
        <f ca="1">VLOOKUP(A51,'2016_ModelLink'!$A$3:$S$332,18,FALSE)</f>
        <v>N/A</v>
      </c>
      <c r="N51" s="337" t="str">
        <f ca="1">VLOOKUP(A51,'2016_ModelLink'!$A$3:$S$332,19,FALSE)</f>
        <v>N/A</v>
      </c>
      <c r="O51" s="69">
        <f ca="1">VLOOKUP($A51,'2016_ModelLink'!$A$3:$S$332,17,FALSE)</f>
        <v>716993.593016561</v>
      </c>
      <c r="P51" s="69">
        <f ca="1">VLOOKUP($A51,'2017_ModelLink'!$A$3:$S$332,17,FALSE)</f>
        <v>-835957.48843687319</v>
      </c>
      <c r="Q51" s="69">
        <f ca="1">VLOOKUP($A51,'2018_ModelLink'!$A$3:$S$332,17,FALSE)</f>
        <v>-790274.81353473954</v>
      </c>
      <c r="R51" s="69">
        <f ca="1">VLOOKUP($A51,'2019_ModelLink'!$A$3:$S$332,17,FALSE)</f>
        <v>38763.076341592903</v>
      </c>
      <c r="S51" s="309">
        <f>VLOOKUP(A51,Targets!$A$1:$J$302,5,FALSE)</f>
        <v>701654.88071326318</v>
      </c>
      <c r="T51" s="309">
        <f>VLOOKUP(A51,Targets!$A$1:$J$302,5,FALSE)</f>
        <v>701654.88071326318</v>
      </c>
      <c r="U51" s="309">
        <f>VLOOKUP(A51,Targets!$A$1:$J$302,5,FALSE)</f>
        <v>701654.88071326318</v>
      </c>
      <c r="V51" s="309">
        <f>VLOOKUP(A51,Targets!$A$1:$J$302,5,FALSE)*3</f>
        <v>2104964.6421397896</v>
      </c>
      <c r="W51" s="309">
        <f>VLOOKUP(A51,Targets!$A$1:$J$302,6,FALSE)*2</f>
        <v>1488258.5251713269</v>
      </c>
      <c r="X51" s="433" t="s">
        <v>48</v>
      </c>
      <c r="Y51" s="433" t="s">
        <v>49</v>
      </c>
      <c r="Z51" s="547"/>
      <c r="AA51" s="21"/>
    </row>
    <row r="52" spans="1:27" ht="195" hidden="1">
      <c r="A52" s="31">
        <v>49</v>
      </c>
      <c r="B52" s="22" t="s">
        <v>39</v>
      </c>
      <c r="C52" s="22" t="s">
        <v>50</v>
      </c>
      <c r="D52" s="22" t="s">
        <v>100</v>
      </c>
      <c r="E52" s="23" t="s">
        <v>51</v>
      </c>
      <c r="F52" s="22" t="s">
        <v>61</v>
      </c>
      <c r="G52" s="22" t="s">
        <v>53</v>
      </c>
      <c r="H52" s="22" t="s">
        <v>30</v>
      </c>
      <c r="I52" s="22" t="s">
        <v>101</v>
      </c>
      <c r="J52" s="22" t="s">
        <v>61</v>
      </c>
      <c r="K52" s="22" t="s">
        <v>102</v>
      </c>
      <c r="L52" s="22">
        <v>2016</v>
      </c>
      <c r="M52" s="337" t="str">
        <f ca="1">VLOOKUP(A52,'2016_ModelLink'!$A$3:$S$332,18,FALSE)</f>
        <v>N/A</v>
      </c>
      <c r="N52" s="337" t="str">
        <f ca="1">VLOOKUP(A52,'2016_ModelLink'!$A$3:$S$332,19,FALSE)</f>
        <v>N/A</v>
      </c>
      <c r="O52" s="69">
        <f ca="1">VLOOKUP($A52,'2016_ModelLink'!$A$3:$S$332,17,FALSE)</f>
        <v>128250.001890332</v>
      </c>
      <c r="P52" s="69">
        <f ca="1">VLOOKUP($A52,'2017_ModelLink'!$A$3:$S$332,17,FALSE)</f>
        <v>269132.43180932821</v>
      </c>
      <c r="Q52" s="69">
        <f ca="1">VLOOKUP($A52,'2018_ModelLink'!$A$3:$S$332,17,FALSE)</f>
        <v>296697.17006932048</v>
      </c>
      <c r="R52" s="69">
        <f ca="1">VLOOKUP($A52,'2019_ModelLink'!$A$3:$S$332,17,FALSE)</f>
        <v>1260.8270398638001</v>
      </c>
      <c r="S52" s="309">
        <f>VLOOKUP(A52,Targets!$A$1:$J$302,5,FALSE)</f>
        <v>141338.4441734117</v>
      </c>
      <c r="T52" s="309">
        <f>VLOOKUP(A52,Targets!$A$1:$J$302,5,FALSE)</f>
        <v>141338.4441734117</v>
      </c>
      <c r="U52" s="309">
        <f>VLOOKUP(A52,Targets!$A$1:$J$302,5,FALSE)</f>
        <v>141338.4441734117</v>
      </c>
      <c r="V52" s="309">
        <f>VLOOKUP(A52,Targets!$A$1:$J$302,5,FALSE)*3</f>
        <v>424015.3325202351</v>
      </c>
      <c r="W52" s="309">
        <f>VLOOKUP(A52,Targets!$A$1:$J$302,6,FALSE)*2</f>
        <v>295584.44084617589</v>
      </c>
      <c r="X52" s="433"/>
      <c r="Y52" s="433"/>
      <c r="Z52" s="547"/>
      <c r="AA52" s="21"/>
    </row>
    <row r="53" spans="1:27" ht="195" hidden="1">
      <c r="A53" s="31">
        <v>50</v>
      </c>
      <c r="B53" s="22" t="s">
        <v>39</v>
      </c>
      <c r="C53" s="22" t="s">
        <v>50</v>
      </c>
      <c r="D53" s="22" t="s">
        <v>100</v>
      </c>
      <c r="E53" s="23" t="s">
        <v>51</v>
      </c>
      <c r="F53" s="22" t="s">
        <v>62</v>
      </c>
      <c r="G53" s="22" t="s">
        <v>53</v>
      </c>
      <c r="H53" s="22" t="s">
        <v>30</v>
      </c>
      <c r="I53" s="22" t="s">
        <v>101</v>
      </c>
      <c r="J53" s="22" t="s">
        <v>62</v>
      </c>
      <c r="K53" s="22" t="s">
        <v>102</v>
      </c>
      <c r="L53" s="22">
        <v>2016</v>
      </c>
      <c r="M53" s="337" t="str">
        <f ca="1">VLOOKUP(A53,'2016_ModelLink'!$A$3:$S$332,18,FALSE)</f>
        <v>N/A</v>
      </c>
      <c r="N53" s="337" t="str">
        <f ca="1">VLOOKUP(A53,'2016_ModelLink'!$A$3:$S$332,19,FALSE)</f>
        <v>N/A</v>
      </c>
      <c r="O53" s="69">
        <f ca="1">VLOOKUP($A53,'2016_ModelLink'!$A$3:$S$332,17,FALSE)</f>
        <v>97804.343194222107</v>
      </c>
      <c r="P53" s="69">
        <f ca="1">VLOOKUP($A53,'2017_ModelLink'!$A$3:$S$332,17,FALSE)</f>
        <v>236796.75498653812</v>
      </c>
      <c r="Q53" s="69">
        <f ca="1">VLOOKUP($A53,'2018_ModelLink'!$A$3:$S$332,17,FALSE)</f>
        <v>287151.68807807314</v>
      </c>
      <c r="R53" s="69">
        <f ca="1">VLOOKUP($A53,'2019_ModelLink'!$A$3:$S$332,17,FALSE)</f>
        <v>825.33274796973899</v>
      </c>
      <c r="S53" s="309">
        <f>VLOOKUP(A53,Targets!$A$1:$J$302,5,FALSE)</f>
        <v>100926.04588659786</v>
      </c>
      <c r="T53" s="309">
        <f>VLOOKUP(A53,Targets!$A$1:$J$302,5,FALSE)</f>
        <v>100926.04588659786</v>
      </c>
      <c r="U53" s="309">
        <f>VLOOKUP(A53,Targets!$A$1:$J$302,5,FALSE)</f>
        <v>100926.04588659786</v>
      </c>
      <c r="V53" s="309">
        <f>VLOOKUP(A53,Targets!$A$1:$J$302,5,FALSE)*3</f>
        <v>302778.1376597936</v>
      </c>
      <c r="W53" s="309">
        <f>VLOOKUP(A53,Targets!$A$1:$J$302,6,FALSE)*2</f>
        <v>211568.34940794698</v>
      </c>
      <c r="X53" s="433"/>
      <c r="Y53" s="433"/>
      <c r="Z53" s="547"/>
      <c r="AA53" s="21"/>
    </row>
    <row r="54" spans="1:27" ht="195" hidden="1">
      <c r="A54" s="31">
        <v>51</v>
      </c>
      <c r="B54" s="22" t="s">
        <v>39</v>
      </c>
      <c r="C54" s="22" t="s">
        <v>50</v>
      </c>
      <c r="D54" s="22" t="s">
        <v>100</v>
      </c>
      <c r="E54" s="23" t="s">
        <v>51</v>
      </c>
      <c r="F54" s="22" t="s">
        <v>63</v>
      </c>
      <c r="G54" s="22" t="s">
        <v>53</v>
      </c>
      <c r="H54" s="22" t="s">
        <v>30</v>
      </c>
      <c r="I54" s="22" t="s">
        <v>101</v>
      </c>
      <c r="J54" s="22" t="s">
        <v>63</v>
      </c>
      <c r="K54" s="22" t="s">
        <v>102</v>
      </c>
      <c r="L54" s="22">
        <v>2016</v>
      </c>
      <c r="M54" s="337" t="str">
        <f ca="1">VLOOKUP(A54,'2016_ModelLink'!$A$3:$S$332,18,FALSE)</f>
        <v>N/A</v>
      </c>
      <c r="N54" s="337" t="str">
        <f ca="1">VLOOKUP(A54,'2016_ModelLink'!$A$3:$S$332,19,FALSE)</f>
        <v>N/A</v>
      </c>
      <c r="O54" s="69">
        <f ca="1">VLOOKUP($A54,'2016_ModelLink'!$A$3:$S$332,17,FALSE)</f>
        <v>622467999.60087097</v>
      </c>
      <c r="P54" s="69">
        <f ca="1">VLOOKUP($A54,'2017_ModelLink'!$A$3:$S$332,17,FALSE)</f>
        <v>2169183161.5208969</v>
      </c>
      <c r="Q54" s="69">
        <f ca="1">VLOOKUP($A54,'2018_ModelLink'!$A$3:$S$332,17,FALSE)</f>
        <v>2170897257.3384709</v>
      </c>
      <c r="R54" s="69">
        <f ca="1">VLOOKUP($A54,'2019_ModelLink'!$A$3:$S$332,17,FALSE)</f>
        <v>11133227.128706099</v>
      </c>
      <c r="S54" s="309">
        <f>VLOOKUP(A54,Targets!$A$1:$J$302,5,FALSE)</f>
        <v>669008045.25631535</v>
      </c>
      <c r="T54" s="309">
        <f>VLOOKUP(A54,Targets!$A$1:$J$302,5,FALSE)</f>
        <v>669008045.25631535</v>
      </c>
      <c r="U54" s="309">
        <f>VLOOKUP(A54,Targets!$A$1:$J$302,5,FALSE)</f>
        <v>669008045.25631535</v>
      </c>
      <c r="V54" s="309">
        <f>VLOOKUP(A54,Targets!$A$1:$J$302,5,FALSE)*3</f>
        <v>2007024135.7689462</v>
      </c>
      <c r="W54" s="309">
        <f>VLOOKUP(A54,Targets!$A$1:$J$302,6,FALSE)*2</f>
        <v>1382608547.7315123</v>
      </c>
      <c r="X54" s="433"/>
      <c r="Y54" s="433"/>
      <c r="Z54" s="547"/>
      <c r="AA54" s="21"/>
    </row>
    <row r="55" spans="1:27" ht="195" hidden="1">
      <c r="A55" s="31">
        <v>52</v>
      </c>
      <c r="B55" s="22" t="s">
        <v>39</v>
      </c>
      <c r="C55" s="22" t="s">
        <v>50</v>
      </c>
      <c r="D55" s="22" t="s">
        <v>100</v>
      </c>
      <c r="E55" s="23" t="s">
        <v>51</v>
      </c>
      <c r="F55" s="22" t="s">
        <v>64</v>
      </c>
      <c r="G55" s="22" t="s">
        <v>53</v>
      </c>
      <c r="H55" s="22" t="s">
        <v>30</v>
      </c>
      <c r="I55" s="22" t="s">
        <v>101</v>
      </c>
      <c r="J55" s="22" t="s">
        <v>64</v>
      </c>
      <c r="K55" s="22" t="s">
        <v>102</v>
      </c>
      <c r="L55" s="22">
        <v>2016</v>
      </c>
      <c r="M55" s="337" t="str">
        <f ca="1">VLOOKUP(A55,'2016_ModelLink'!$A$3:$S$332,18,FALSE)</f>
        <v>N/A</v>
      </c>
      <c r="N55" s="337" t="str">
        <f ca="1">VLOOKUP(A55,'2016_ModelLink'!$A$3:$S$332,19,FALSE)</f>
        <v>N/A</v>
      </c>
      <c r="O55" s="69">
        <f ca="1">VLOOKUP($A55,'2016_ModelLink'!$A$3:$S$332,17,FALSE)</f>
        <v>424281432.92512399</v>
      </c>
      <c r="P55" s="69">
        <f ca="1">VLOOKUP($A55,'2017_ModelLink'!$A$3:$S$332,17,FALSE)</f>
        <v>1934264941.6334074</v>
      </c>
      <c r="Q55" s="69">
        <f ca="1">VLOOKUP($A55,'2018_ModelLink'!$A$3:$S$332,17,FALSE)</f>
        <v>2075911835.8221164</v>
      </c>
      <c r="R55" s="69">
        <f ca="1">VLOOKUP($A55,'2019_ModelLink'!$A$3:$S$332,17,FALSE)</f>
        <v>6751199.06814628</v>
      </c>
      <c r="S55" s="309">
        <f>VLOOKUP(A55,Targets!$A$1:$J$302,5,FALSE)</f>
        <v>424986810.56923443</v>
      </c>
      <c r="T55" s="309">
        <f>VLOOKUP(A55,Targets!$A$1:$J$302,5,FALSE)</f>
        <v>424986810.56923443</v>
      </c>
      <c r="U55" s="309">
        <f>VLOOKUP(A55,Targets!$A$1:$J$302,5,FALSE)</f>
        <v>424986810.56923443</v>
      </c>
      <c r="V55" s="309">
        <f>VLOOKUP(A55,Targets!$A$1:$J$302,5,FALSE)*3</f>
        <v>1274960431.7077034</v>
      </c>
      <c r="W55" s="309">
        <f>VLOOKUP(A55,Targets!$A$1:$J$302,6,FALSE)*2</f>
        <v>878842638.51066768</v>
      </c>
      <c r="X55" s="433"/>
      <c r="Y55" s="433"/>
      <c r="Z55" s="547"/>
      <c r="AA55" s="21"/>
    </row>
    <row r="56" spans="1:27" ht="195" hidden="1">
      <c r="A56" s="31">
        <v>53</v>
      </c>
      <c r="B56" s="22" t="s">
        <v>39</v>
      </c>
      <c r="C56" s="22" t="s">
        <v>50</v>
      </c>
      <c r="D56" s="22" t="s">
        <v>100</v>
      </c>
      <c r="E56" s="23" t="s">
        <v>51</v>
      </c>
      <c r="F56" s="22" t="s">
        <v>65</v>
      </c>
      <c r="G56" s="22" t="s">
        <v>53</v>
      </c>
      <c r="H56" s="22" t="s">
        <v>30</v>
      </c>
      <c r="I56" s="22" t="s">
        <v>101</v>
      </c>
      <c r="J56" s="22" t="s">
        <v>65</v>
      </c>
      <c r="K56" s="22" t="s">
        <v>102</v>
      </c>
      <c r="L56" s="22">
        <v>2016</v>
      </c>
      <c r="M56" s="337" t="str">
        <f ca="1">VLOOKUP(A56,'2016_ModelLink'!$A$3:$S$332,18,FALSE)</f>
        <v>N/A</v>
      </c>
      <c r="N56" s="337" t="str">
        <f ca="1">VLOOKUP(A56,'2016_ModelLink'!$A$3:$S$332,19,FALSE)</f>
        <v>N/A</v>
      </c>
      <c r="O56" s="69">
        <f ca="1">VLOOKUP($A56,'2016_ModelLink'!$A$3:$S$332,17,FALSE)</f>
        <v>1238409.8967502301</v>
      </c>
      <c r="P56" s="69">
        <f ca="1">VLOOKUP($A56,'2017_ModelLink'!$A$3:$S$332,17,FALSE)</f>
        <v>-28473475.208798978</v>
      </c>
      <c r="Q56" s="69">
        <f ca="1">VLOOKUP($A56,'2018_ModelLink'!$A$3:$S$332,17,FALSE)</f>
        <v>-29464988.738078784</v>
      </c>
      <c r="R56" s="69">
        <f ca="1">VLOOKUP($A56,'2019_ModelLink'!$A$3:$S$332,17,FALSE)</f>
        <v>806223.21620807797</v>
      </c>
      <c r="S56" s="309">
        <f>VLOOKUP(A56,Targets!$A$1:$J$302,5,FALSE)</f>
        <v>1784810.1444445392</v>
      </c>
      <c r="T56" s="309">
        <f>VLOOKUP(A56,Targets!$A$1:$J$302,5,FALSE)</f>
        <v>1784810.1444445392</v>
      </c>
      <c r="U56" s="309">
        <f>VLOOKUP(A56,Targets!$A$1:$J$302,5,FALSE)</f>
        <v>1784810.1444445392</v>
      </c>
      <c r="V56" s="309">
        <f>VLOOKUP(A56,Targets!$A$1:$J$302,5,FALSE)*3</f>
        <v>5354430.4333336176</v>
      </c>
      <c r="W56" s="309">
        <f>VLOOKUP(A56,Targets!$A$1:$J$302,6,FALSE)*2</f>
        <v>3859056.1463959673</v>
      </c>
      <c r="X56" s="433" t="s">
        <v>48</v>
      </c>
      <c r="Y56" s="433" t="s">
        <v>49</v>
      </c>
      <c r="Z56" s="547"/>
      <c r="AA56" s="21"/>
    </row>
    <row r="57" spans="1:27" ht="195" hidden="1">
      <c r="A57" s="31">
        <v>54</v>
      </c>
      <c r="B57" s="22" t="s">
        <v>39</v>
      </c>
      <c r="C57" s="22" t="s">
        <v>50</v>
      </c>
      <c r="D57" s="22" t="s">
        <v>100</v>
      </c>
      <c r="E57" s="23" t="s">
        <v>51</v>
      </c>
      <c r="F57" s="22" t="s">
        <v>66</v>
      </c>
      <c r="G57" s="22" t="s">
        <v>53</v>
      </c>
      <c r="H57" s="22" t="s">
        <v>30</v>
      </c>
      <c r="I57" s="22" t="s">
        <v>101</v>
      </c>
      <c r="J57" s="22" t="s">
        <v>66</v>
      </c>
      <c r="K57" s="22" t="s">
        <v>102</v>
      </c>
      <c r="L57" s="22">
        <v>2016</v>
      </c>
      <c r="M57" s="337" t="str">
        <f ca="1">VLOOKUP(A57,'2016_ModelLink'!$A$3:$S$332,18,FALSE)</f>
        <v>N/A</v>
      </c>
      <c r="N57" s="337" t="str">
        <f ca="1">VLOOKUP(A57,'2016_ModelLink'!$A$3:$S$332,19,FALSE)</f>
        <v>N/A</v>
      </c>
      <c r="O57" s="69">
        <f ca="1">VLOOKUP($A57,'2016_ModelLink'!$A$3:$S$332,17,FALSE)</f>
        <v>451045.580858309</v>
      </c>
      <c r="P57" s="69">
        <f ca="1">VLOOKUP($A57,'2017_ModelLink'!$A$3:$S$332,17,FALSE)</f>
        <v>-26334895.867990877</v>
      </c>
      <c r="Q57" s="69">
        <f ca="1">VLOOKUP($A57,'2018_ModelLink'!$A$3:$S$332,17,FALSE)</f>
        <v>-29056739.574923828</v>
      </c>
      <c r="R57" s="69">
        <f ca="1">VLOOKUP($A57,'2019_ModelLink'!$A$3:$S$332,17,FALSE)</f>
        <v>462418.04391632299</v>
      </c>
      <c r="S57" s="309">
        <f>VLOOKUP(A57,Targets!$A$1:$J$302,5,FALSE)</f>
        <v>679849.33936842519</v>
      </c>
      <c r="T57" s="309">
        <f>VLOOKUP(A57,Targets!$A$1:$J$302,5,FALSE)</f>
        <v>679849.33936842519</v>
      </c>
      <c r="U57" s="309">
        <f>VLOOKUP(A57,Targets!$A$1:$J$302,5,FALSE)</f>
        <v>679849.33936842519</v>
      </c>
      <c r="V57" s="309">
        <f>VLOOKUP(A57,Targets!$A$1:$J$302,5,FALSE)*3</f>
        <v>2039548.0181052755</v>
      </c>
      <c r="W57" s="309">
        <f>VLOOKUP(A57,Targets!$A$1:$J$302,6,FALSE)*2</f>
        <v>1442007.4640094039</v>
      </c>
      <c r="X57" s="433" t="s">
        <v>48</v>
      </c>
      <c r="Y57" s="433" t="s">
        <v>49</v>
      </c>
      <c r="Z57" s="547"/>
      <c r="AA57" s="21"/>
    </row>
    <row r="58" spans="1:27" ht="225" hidden="1">
      <c r="A58" s="31">
        <v>55</v>
      </c>
      <c r="B58" s="22" t="s">
        <v>39</v>
      </c>
      <c r="C58" s="22" t="s">
        <v>40</v>
      </c>
      <c r="D58" s="22" t="s">
        <v>103</v>
      </c>
      <c r="E58" s="23" t="s">
        <v>42</v>
      </c>
      <c r="F58" s="22" t="s">
        <v>43</v>
      </c>
      <c r="G58" s="22" t="s">
        <v>44</v>
      </c>
      <c r="H58" s="22" t="s">
        <v>30</v>
      </c>
      <c r="I58" s="22" t="s">
        <v>104</v>
      </c>
      <c r="J58" s="19" t="s">
        <v>46</v>
      </c>
      <c r="K58" s="22" t="s">
        <v>102</v>
      </c>
      <c r="L58" s="22">
        <v>2016</v>
      </c>
      <c r="M58" s="337" t="str">
        <f ca="1">VLOOKUP(A58,'2016_ModelLink'!$A$3:$S$332,18,FALSE)</f>
        <v>N/A</v>
      </c>
      <c r="N58" s="337" t="str">
        <f ca="1">VLOOKUP(A58,'2016_ModelLink'!$A$3:$S$332,19,FALSE)</f>
        <v>N/A</v>
      </c>
      <c r="O58" s="69">
        <f ca="1">VLOOKUP($A58,'2016_ModelLink'!$A$3:$S$332,17,FALSE)</f>
        <v>42453.529695588535</v>
      </c>
      <c r="P58" s="69">
        <f ca="1">VLOOKUP($A58,'2017_ModelLink'!$A$3:$S$332,17,FALSE)</f>
        <v>107458.39836377802</v>
      </c>
      <c r="Q58" s="69">
        <f ca="1">VLOOKUP($A58,'2018_ModelLink'!$A$3:$S$332,17,FALSE)</f>
        <v>114401.61230873302</v>
      </c>
      <c r="R58" s="69">
        <f ca="1">VLOOKUP($A58,'2019_ModelLink'!$A$3:$S$332,17,FALSE)</f>
        <v>646.64169377370911</v>
      </c>
      <c r="S58" s="309">
        <f>VLOOKUP(A58,Targets!$A$1:$J$302,5,FALSE)</f>
        <v>25311.150040951987</v>
      </c>
      <c r="T58" s="309">
        <f>VLOOKUP(A58,Targets!$A$1:$J$302,5,FALSE)</f>
        <v>25311.150040951987</v>
      </c>
      <c r="U58" s="309">
        <f>VLOOKUP(A58,Targets!$A$1:$J$302,5,FALSE)</f>
        <v>25311.150040951987</v>
      </c>
      <c r="V58" s="309">
        <f>VLOOKUP(A58,Targets!$A$1:$J$302,5,FALSE)*3</f>
        <v>75933.450122855953</v>
      </c>
      <c r="W58" s="309">
        <f>VLOOKUP(A58,Targets!$A$1:$J$302,6,FALSE)*2</f>
        <v>52309.404419983221</v>
      </c>
      <c r="X58" s="433" t="s">
        <v>48</v>
      </c>
      <c r="Y58" s="433" t="s">
        <v>105</v>
      </c>
      <c r="Z58" s="547"/>
      <c r="AA58" s="21"/>
    </row>
    <row r="59" spans="1:27" ht="210" hidden="1">
      <c r="A59" s="31">
        <v>56</v>
      </c>
      <c r="B59" s="22" t="s">
        <v>39</v>
      </c>
      <c r="C59" s="22" t="s">
        <v>40</v>
      </c>
      <c r="D59" s="22" t="s">
        <v>106</v>
      </c>
      <c r="E59" s="23" t="s">
        <v>107</v>
      </c>
      <c r="F59" s="22" t="s">
        <v>108</v>
      </c>
      <c r="G59" s="22" t="s">
        <v>109</v>
      </c>
      <c r="H59" s="22" t="s">
        <v>30</v>
      </c>
      <c r="I59" s="22" t="s">
        <v>110</v>
      </c>
      <c r="J59" s="102" t="s">
        <v>111</v>
      </c>
      <c r="K59" s="22" t="s">
        <v>102</v>
      </c>
      <c r="L59" s="22">
        <v>2016</v>
      </c>
      <c r="M59" s="337">
        <f ca="1">VLOOKUP(A59,'2016_ModelLink'!$A$3:$S$332,18,FALSE)</f>
        <v>82402</v>
      </c>
      <c r="N59" s="337">
        <f ca="1">VLOOKUP(A59,'2016_ModelLink'!$A$3:$S$332,19,FALSE)</f>
        <v>21968</v>
      </c>
      <c r="O59" s="729">
        <f ca="1">VLOOKUP($A59,'2016_ModelLink'!$A$3:$S$332,17,FALSE)</f>
        <v>3.7510014566642389</v>
      </c>
      <c r="P59" s="729">
        <f ca="1">VLOOKUP($A59,'2017_ModelLink'!$A$3:$S$332,17,FALSE)</f>
        <v>7.3340558175075525</v>
      </c>
      <c r="Q59" s="729">
        <f ca="1">VLOOKUP($A59,'2018_ModelLink'!$A$3:$S$332,17,FALSE)</f>
        <v>13.499810030395137</v>
      </c>
      <c r="R59" s="729">
        <f ca="1">VLOOKUP($A59,'2019_ModelLink'!$A$3:$S$332,17,FALSE)</f>
        <v>0.70816317545376795</v>
      </c>
      <c r="S59" s="730">
        <f>VLOOKUP(A59,Targets!$A$1:$J$302,5,FALSE)</f>
        <v>0.4587736522038085</v>
      </c>
      <c r="T59" s="730">
        <f>VLOOKUP(A59,Targets!$A$1:$J$302,5,FALSE)</f>
        <v>0.4587736522038085</v>
      </c>
      <c r="U59" s="730">
        <f>VLOOKUP(A59,Targets!$A$1:$J$302,5,FALSE)</f>
        <v>0.4587736522038085</v>
      </c>
      <c r="V59" s="730">
        <f>VLOOKUP(A59,Targets!$A$1:$J$302,5,FALSE)*3</f>
        <v>1.3763209566114254</v>
      </c>
      <c r="W59" s="730">
        <f>VLOOKUP(A59,Targets!$A$1:$J$302,6,FALSE)*2</f>
        <v>0.94812667427335662</v>
      </c>
      <c r="X59" s="731"/>
      <c r="Y59" s="731"/>
      <c r="Z59" s="732"/>
      <c r="AA59" s="21"/>
    </row>
    <row r="60" spans="1:27" ht="210" hidden="1">
      <c r="A60" s="31">
        <v>57</v>
      </c>
      <c r="B60" s="22" t="s">
        <v>39</v>
      </c>
      <c r="C60" s="22" t="s">
        <v>40</v>
      </c>
      <c r="D60" s="22" t="s">
        <v>106</v>
      </c>
      <c r="E60" s="23" t="s">
        <v>107</v>
      </c>
      <c r="F60" s="22" t="s">
        <v>112</v>
      </c>
      <c r="G60" s="22" t="s">
        <v>109</v>
      </c>
      <c r="H60" s="22" t="s">
        <v>30</v>
      </c>
      <c r="I60" s="22" t="s">
        <v>110</v>
      </c>
      <c r="J60" s="102" t="s">
        <v>113</v>
      </c>
      <c r="K60" s="22" t="s">
        <v>102</v>
      </c>
      <c r="L60" s="22">
        <v>2016</v>
      </c>
      <c r="M60" s="337">
        <f ca="1">VLOOKUP(A60,'2016_ModelLink'!$A$3:$S$332,18,FALSE)</f>
        <v>390841853</v>
      </c>
      <c r="N60" s="337">
        <f ca="1">VLOOKUP(A60,'2016_ModelLink'!$A$3:$S$332,19,FALSE)</f>
        <v>21968</v>
      </c>
      <c r="O60" s="69">
        <f ca="1">VLOOKUP($A60,'2016_ModelLink'!$A$3:$S$332,17,FALSE)</f>
        <v>17791.417197742172</v>
      </c>
      <c r="P60" s="69">
        <f ca="1">VLOOKUP($A60,'2017_ModelLink'!$A$3:$S$332,17,FALSE)</f>
        <v>61441.877780799441</v>
      </c>
      <c r="Q60" s="69">
        <f ca="1">VLOOKUP($A60,'2018_ModelLink'!$A$3:$S$332,17,FALSE)</f>
        <v>98316.27268759931</v>
      </c>
      <c r="R60" s="69">
        <f ca="1">VLOOKUP($A60,'2019_ModelLink'!$A$3:$S$332,17,FALSE)</f>
        <v>3845.101555649735</v>
      </c>
      <c r="S60" s="309">
        <f>VLOOKUP(A60,Targets!$A$1:$J$302,5,FALSE)</f>
        <v>3288.086214407957</v>
      </c>
      <c r="T60" s="309">
        <f>VLOOKUP(A60,Targets!$A$1:$J$302,5,FALSE)</f>
        <v>3288.086214407957</v>
      </c>
      <c r="U60" s="309">
        <f>VLOOKUP(A60,Targets!$A$1:$J$302,5,FALSE)</f>
        <v>3288.086214407957</v>
      </c>
      <c r="V60" s="309">
        <f>VLOOKUP(A60,Targets!$A$1:$J$302,5,FALSE)*3</f>
        <v>9864.2586432238713</v>
      </c>
      <c r="W60" s="309">
        <f>VLOOKUP(A60,Targets!$A$1:$J$302,6,FALSE)*2</f>
        <v>6795.3384685782694</v>
      </c>
      <c r="X60" s="433"/>
      <c r="Y60" s="433"/>
      <c r="Z60" s="547"/>
      <c r="AA60" s="21"/>
    </row>
    <row r="61" spans="1:27" ht="210" hidden="1">
      <c r="A61" s="31">
        <v>58</v>
      </c>
      <c r="B61" s="22" t="s">
        <v>39</v>
      </c>
      <c r="C61" s="22" t="s">
        <v>40</v>
      </c>
      <c r="D61" s="22" t="s">
        <v>106</v>
      </c>
      <c r="E61" s="23" t="s">
        <v>107</v>
      </c>
      <c r="F61" s="22" t="s">
        <v>114</v>
      </c>
      <c r="G61" s="22" t="s">
        <v>109</v>
      </c>
      <c r="H61" s="22" t="s">
        <v>30</v>
      </c>
      <c r="I61" s="22" t="s">
        <v>110</v>
      </c>
      <c r="J61" s="102" t="s">
        <v>115</v>
      </c>
      <c r="K61" s="22" t="s">
        <v>102</v>
      </c>
      <c r="L61" s="22">
        <v>2016</v>
      </c>
      <c r="M61" s="337">
        <f ca="1">VLOOKUP(A61,'2016_ModelLink'!$A$3:$S$332,18,FALSE)</f>
        <v>84251.143685912699</v>
      </c>
      <c r="N61" s="337">
        <f ca="1">VLOOKUP(A61,'2016_ModelLink'!$A$3:$S$332,19,FALSE)</f>
        <v>21968</v>
      </c>
      <c r="O61" s="69">
        <f ca="1">VLOOKUP($A61,'2016_ModelLink'!$A$3:$S$332,17,FALSE)</f>
        <v>3.8351758779093545</v>
      </c>
      <c r="P61" s="69">
        <f ca="1">VLOOKUP($A61,'2017_ModelLink'!$A$3:$S$332,17,FALSE)</f>
        <v>-854.08657015297149</v>
      </c>
      <c r="Q61" s="69">
        <f ca="1">VLOOKUP($A61,'2018_ModelLink'!$A$3:$S$332,17,FALSE)</f>
        <v>-1395.6140195788223</v>
      </c>
      <c r="R61" s="69">
        <f ca="1">VLOOKUP($A61,'2019_ModelLink'!$A$3:$S$332,17,FALSE)</f>
        <v>132.09404088456441</v>
      </c>
      <c r="S61" s="309">
        <f>VLOOKUP(A61,Targets!$A$1:$J$302,5,FALSE)</f>
        <v>-5.4602621085363587</v>
      </c>
      <c r="T61" s="309">
        <f>VLOOKUP(A61,Targets!$A$1:$J$302,5,FALSE)</f>
        <v>-5.4602621085363587</v>
      </c>
      <c r="U61" s="309">
        <f>VLOOKUP(A61,Targets!$A$1:$J$302,5,FALSE)</f>
        <v>-5.4602621085363587</v>
      </c>
      <c r="V61" s="309">
        <f>VLOOKUP(A61,Targets!$A$1:$J$302,5,FALSE)*3</f>
        <v>-16.380786325609076</v>
      </c>
      <c r="W61" s="309">
        <f>VLOOKUP(A61,Targets!$A$1:$J$302,6,FALSE)*2</f>
        <v>-11.284475751296048</v>
      </c>
      <c r="X61" s="433" t="s">
        <v>116</v>
      </c>
      <c r="Y61" s="433" t="s">
        <v>117</v>
      </c>
      <c r="Z61" s="547"/>
      <c r="AA61" s="21"/>
    </row>
    <row r="62" spans="1:27" ht="210" hidden="1">
      <c r="A62" s="31">
        <v>59</v>
      </c>
      <c r="B62" s="22" t="s">
        <v>39</v>
      </c>
      <c r="C62" s="22" t="s">
        <v>40</v>
      </c>
      <c r="D62" s="22" t="s">
        <v>106</v>
      </c>
      <c r="E62" s="23" t="s">
        <v>118</v>
      </c>
      <c r="F62" s="22" t="s">
        <v>108</v>
      </c>
      <c r="G62" s="22" t="s">
        <v>119</v>
      </c>
      <c r="H62" s="22" t="s">
        <v>30</v>
      </c>
      <c r="I62" s="22" t="s">
        <v>120</v>
      </c>
      <c r="J62" s="102" t="s">
        <v>121</v>
      </c>
      <c r="K62" s="22" t="s">
        <v>102</v>
      </c>
      <c r="L62" s="22">
        <v>2016</v>
      </c>
      <c r="M62" s="337">
        <f ca="1">VLOOKUP(A62,'2016_ModelLink'!$A$3:$S$332,18,FALSE)</f>
        <v>43967.87331172976</v>
      </c>
      <c r="N62" s="337">
        <f ca="1">VLOOKUP(A62,'2016_ModelLink'!$A$3:$S$332,19,FALSE)</f>
        <v>13573</v>
      </c>
      <c r="O62" s="69">
        <f ca="1">VLOOKUP($A62,'2016_ModelLink'!$A$3:$S$332,17,FALSE)</f>
        <v>3.2393629493648981</v>
      </c>
      <c r="P62" s="69" t="e">
        <f ca="1">VLOOKUP($A62,'2017_ModelLink'!$A$3:$S$332,17,FALSE)</f>
        <v>#DIV/0!</v>
      </c>
      <c r="Q62" s="69">
        <f ca="1">VLOOKUP($A62,'2018_ModelLink'!$A$3:$S$332,17,FALSE)</f>
        <v>16.91622014213597</v>
      </c>
      <c r="R62" s="69">
        <f ca="1">VLOOKUP($A62,'2019_ModelLink'!$A$3:$S$332,17,FALSE)</f>
        <v>1.8624585434977029E-2</v>
      </c>
      <c r="S62" s="309" t="str">
        <f>VLOOKUP(A62,Targets!$A$1:$J$302,5,FALSE)</f>
        <v>NOT FEASIBLE</v>
      </c>
      <c r="T62" s="309" t="str">
        <f>VLOOKUP(A62,Targets!$A$1:$J$302,5,FALSE)</f>
        <v>NOT FEASIBLE</v>
      </c>
      <c r="U62" s="309" t="str">
        <f>VLOOKUP(A62,Targets!$A$1:$J$302,5,FALSE)</f>
        <v>NOT FEASIBLE</v>
      </c>
      <c r="V62" s="309" t="e">
        <f>VLOOKUP(A62,Targets!$A$1:$J$302,5,FALSE)*3</f>
        <v>#VALUE!</v>
      </c>
      <c r="W62" s="309" t="e">
        <f>VLOOKUP(A62,Targets!$A$1:$J$302,6,FALSE)*2</f>
        <v>#VALUE!</v>
      </c>
      <c r="X62" s="433"/>
      <c r="Y62" s="433"/>
      <c r="Z62" s="547"/>
      <c r="AA62" s="21"/>
    </row>
    <row r="63" spans="1:27" ht="210" hidden="1">
      <c r="A63" s="31">
        <v>60</v>
      </c>
      <c r="B63" s="22" t="s">
        <v>39</v>
      </c>
      <c r="C63" s="22" t="s">
        <v>40</v>
      </c>
      <c r="D63" s="22" t="s">
        <v>106</v>
      </c>
      <c r="E63" s="23" t="s">
        <v>118</v>
      </c>
      <c r="F63" s="22" t="s">
        <v>112</v>
      </c>
      <c r="G63" s="22" t="s">
        <v>119</v>
      </c>
      <c r="H63" s="22" t="s">
        <v>30</v>
      </c>
      <c r="I63" s="22" t="s">
        <v>120</v>
      </c>
      <c r="J63" s="102" t="s">
        <v>122</v>
      </c>
      <c r="K63" s="22" t="s">
        <v>102</v>
      </c>
      <c r="L63" s="22">
        <v>2016</v>
      </c>
      <c r="M63" s="337">
        <f ca="1">VLOOKUP(A63,'2016_ModelLink'!$A$3:$S$332,18,FALSE)</f>
        <v>358444827.74466521</v>
      </c>
      <c r="N63" s="337">
        <f ca="1">VLOOKUP(A63,'2016_ModelLink'!$A$3:$S$332,19,FALSE)</f>
        <v>13573</v>
      </c>
      <c r="O63" s="69">
        <f ca="1">VLOOKUP($A63,'2016_ModelLink'!$A$3:$S$332,17,FALSE)</f>
        <v>26408.666304034865</v>
      </c>
      <c r="P63" s="69">
        <f ca="1">VLOOKUP($A63,'2017_ModelLink'!$A$3:$S$332,17,FALSE)</f>
        <v>65949.398012764752</v>
      </c>
      <c r="Q63" s="69">
        <f ca="1">VLOOKUP($A63,'2018_ModelLink'!$A$3:$S$332,17,FALSE)</f>
        <v>150255.9347505201</v>
      </c>
      <c r="R63" s="69">
        <f ca="1">VLOOKUP($A63,'2019_ModelLink'!$A$3:$S$332,17,FALSE)</f>
        <v>824.67508692301249</v>
      </c>
      <c r="S63" s="309" t="str">
        <f>VLOOKUP(A63,Targets!$A$1:$J$302,5,FALSE)</f>
        <v>NOT FEASIBLE</v>
      </c>
      <c r="T63" s="309" t="str">
        <f>VLOOKUP(A63,Targets!$A$1:$J$302,5,FALSE)</f>
        <v>NOT FEASIBLE</v>
      </c>
      <c r="U63" s="309" t="str">
        <f>VLOOKUP(A63,Targets!$A$1:$J$302,5,FALSE)</f>
        <v>NOT FEASIBLE</v>
      </c>
      <c r="V63" s="309" t="e">
        <f>VLOOKUP(A63,Targets!$A$1:$J$302,5,FALSE)*3</f>
        <v>#VALUE!</v>
      </c>
      <c r="W63" s="309" t="e">
        <f>VLOOKUP(A63,Targets!$A$1:$J$302,6,FALSE)*2</f>
        <v>#VALUE!</v>
      </c>
      <c r="X63" s="433"/>
      <c r="Y63" s="433"/>
      <c r="Z63" s="547"/>
      <c r="AA63" s="21"/>
    </row>
    <row r="64" spans="1:27" ht="240" hidden="1">
      <c r="A64" s="31">
        <v>61</v>
      </c>
      <c r="B64" s="22" t="s">
        <v>39</v>
      </c>
      <c r="C64" s="22" t="s">
        <v>40</v>
      </c>
      <c r="D64" s="22" t="s">
        <v>106</v>
      </c>
      <c r="E64" s="23" t="s">
        <v>118</v>
      </c>
      <c r="F64" s="22" t="s">
        <v>114</v>
      </c>
      <c r="G64" s="22" t="s">
        <v>119</v>
      </c>
      <c r="H64" s="22" t="s">
        <v>30</v>
      </c>
      <c r="I64" s="22" t="s">
        <v>120</v>
      </c>
      <c r="J64" s="102" t="s">
        <v>123</v>
      </c>
      <c r="K64" s="22" t="s">
        <v>102</v>
      </c>
      <c r="L64" s="22">
        <v>2016</v>
      </c>
      <c r="M64" s="337">
        <f ca="1">VLOOKUP(A64,'2016_ModelLink'!$A$3:$S$332,18,FALSE)</f>
        <v>-1018240</v>
      </c>
      <c r="N64" s="337">
        <f ca="1">VLOOKUP(A64,'2016_ModelLink'!$A$3:$S$332,19,FALSE)</f>
        <v>13573</v>
      </c>
      <c r="O64" s="69">
        <f ca="1">VLOOKUP($A64,'2016_ModelLink'!$A$3:$S$332,17,FALSE)</f>
        <v>-75.019524055109414</v>
      </c>
      <c r="P64" s="69">
        <f ca="1">VLOOKUP($A64,'2017_ModelLink'!$A$3:$S$332,17,FALSE)</f>
        <v>-968.65441579763183</v>
      </c>
      <c r="Q64" s="69">
        <f ca="1">VLOOKUP($A64,'2018_ModelLink'!$A$3:$S$332,17,FALSE)</f>
        <v>-2253.965942153563</v>
      </c>
      <c r="R64" s="69">
        <f ca="1">VLOOKUP($A64,'2019_ModelLink'!$A$3:$S$332,17,FALSE)</f>
        <v>52.180663016717212</v>
      </c>
      <c r="S64" s="309" t="str">
        <f>VLOOKUP(A64,Targets!$A$1:$J$302,5,FALSE)</f>
        <v>NOT FEASIBLE</v>
      </c>
      <c r="T64" s="309" t="str">
        <f>VLOOKUP(A64,Targets!$A$1:$J$302,5,FALSE)</f>
        <v>NOT FEASIBLE</v>
      </c>
      <c r="U64" s="309" t="str">
        <f>VLOOKUP(A64,Targets!$A$1:$J$302,5,FALSE)</f>
        <v>NOT FEASIBLE</v>
      </c>
      <c r="V64" s="309" t="e">
        <f>VLOOKUP(A64,Targets!$A$1:$J$302,5,FALSE)*3</f>
        <v>#VALUE!</v>
      </c>
      <c r="W64" s="309" t="e">
        <f>VLOOKUP(A64,Targets!$A$1:$J$302,6,FALSE)*2</f>
        <v>#VALUE!</v>
      </c>
      <c r="X64" s="433" t="s">
        <v>124</v>
      </c>
      <c r="Y64" s="433" t="s">
        <v>117</v>
      </c>
      <c r="Z64" s="547"/>
      <c r="AA64" s="21"/>
    </row>
    <row r="65" spans="1:27" ht="210" hidden="1">
      <c r="A65" s="31">
        <v>62</v>
      </c>
      <c r="B65" s="22" t="s">
        <v>39</v>
      </c>
      <c r="C65" s="22" t="s">
        <v>40</v>
      </c>
      <c r="D65" s="22" t="s">
        <v>106</v>
      </c>
      <c r="E65" s="23" t="s">
        <v>125</v>
      </c>
      <c r="F65" s="22" t="s">
        <v>108</v>
      </c>
      <c r="G65" s="22" t="s">
        <v>126</v>
      </c>
      <c r="H65" s="22" t="s">
        <v>30</v>
      </c>
      <c r="I65" s="22" t="s">
        <v>127</v>
      </c>
      <c r="J65" s="102" t="s">
        <v>128</v>
      </c>
      <c r="K65" s="22" t="s">
        <v>102</v>
      </c>
      <c r="L65" s="22">
        <v>2016</v>
      </c>
      <c r="M65" s="337" t="str">
        <f ca="1">VLOOKUP(A65,'2016_ModelLink'!$A$3:$S$332,18,FALSE)</f>
        <v>N/A</v>
      </c>
      <c r="N65" s="337" t="str">
        <f ca="1">VLOOKUP(A65,'2016_ModelLink'!$A$3:$S$332,19,FALSE)</f>
        <v>N/A</v>
      </c>
      <c r="O65" s="729">
        <f ca="1">VLOOKUP($A65,'2016_ModelLink'!$A$3:$S$332,17,FALSE)</f>
        <v>0</v>
      </c>
      <c r="P65" s="729">
        <f ca="1">VLOOKUP($A65,'2017_ModelLink'!$A$3:$S$332,17,FALSE)</f>
        <v>0</v>
      </c>
      <c r="Q65" s="729">
        <f ca="1">VLOOKUP($A65,'2018_ModelLink'!$A$3:$S$332,17,FALSE)</f>
        <v>0</v>
      </c>
      <c r="R65" s="729">
        <f ca="1">VLOOKUP($A65,'2019_ModelLink'!$A$3:$S$332,17,FALSE)</f>
        <v>0</v>
      </c>
      <c r="S65" s="730">
        <f>VLOOKUP(A65,Targets!$A$1:$J$302,5,FALSE)</f>
        <v>1.47</v>
      </c>
      <c r="T65" s="730">
        <f>VLOOKUP(A65,Targets!$A$1:$J$302,5,FALSE)</f>
        <v>1.47</v>
      </c>
      <c r="U65" s="730">
        <f>VLOOKUP(A65,Targets!$A$1:$J$302,5,FALSE)</f>
        <v>1.47</v>
      </c>
      <c r="V65" s="730">
        <f>VLOOKUP(A65,Targets!$A$1:$J$302,5,FALSE)*3</f>
        <v>4.41</v>
      </c>
      <c r="W65" s="730">
        <f>VLOOKUP(A65,Targets!$A$1:$J$302,6,FALSE)*2</f>
        <v>2.96</v>
      </c>
      <c r="X65" s="731"/>
      <c r="Y65" s="731"/>
      <c r="Z65" s="732"/>
      <c r="AA65" s="21"/>
    </row>
    <row r="66" spans="1:27" ht="210" hidden="1">
      <c r="A66" s="31">
        <v>63</v>
      </c>
      <c r="B66" s="22" t="s">
        <v>39</v>
      </c>
      <c r="C66" s="22" t="s">
        <v>40</v>
      </c>
      <c r="D66" s="22" t="s">
        <v>106</v>
      </c>
      <c r="E66" s="23" t="s">
        <v>125</v>
      </c>
      <c r="F66" s="22" t="s">
        <v>112</v>
      </c>
      <c r="G66" s="22" t="s">
        <v>126</v>
      </c>
      <c r="H66" s="22" t="s">
        <v>30</v>
      </c>
      <c r="I66" s="22" t="s">
        <v>127</v>
      </c>
      <c r="J66" s="102" t="s">
        <v>129</v>
      </c>
      <c r="K66" s="22" t="s">
        <v>102</v>
      </c>
      <c r="L66" s="22">
        <v>2016</v>
      </c>
      <c r="M66" s="337" t="str">
        <f ca="1">VLOOKUP(A66,'2016_ModelLink'!$A$3:$S$332,18,FALSE)</f>
        <v>N/A</v>
      </c>
      <c r="N66" s="337" t="str">
        <f ca="1">VLOOKUP(A66,'2016_ModelLink'!$A$3:$S$332,19,FALSE)</f>
        <v>N/A</v>
      </c>
      <c r="O66" s="729">
        <f ca="1">VLOOKUP($A66,'2016_ModelLink'!$A$3:$S$332,17,FALSE)</f>
        <v>0</v>
      </c>
      <c r="P66" s="729">
        <f ca="1">VLOOKUP($A66,'2017_ModelLink'!$A$3:$S$332,17,FALSE)</f>
        <v>0</v>
      </c>
      <c r="Q66" s="729">
        <f ca="1">VLOOKUP($A66,'2018_ModelLink'!$A$3:$S$332,17,FALSE)</f>
        <v>0</v>
      </c>
      <c r="R66" s="729">
        <f ca="1">VLOOKUP($A66,'2019_ModelLink'!$A$3:$S$332,17,FALSE)</f>
        <v>0</v>
      </c>
      <c r="S66" s="730">
        <f>VLOOKUP(A66,Targets!$A$1:$J$302,5,FALSE)</f>
        <v>70.650000000000006</v>
      </c>
      <c r="T66" s="730">
        <f>VLOOKUP(A66,Targets!$A$1:$J$302,5,FALSE)</f>
        <v>70.650000000000006</v>
      </c>
      <c r="U66" s="730">
        <f>VLOOKUP(A66,Targets!$A$1:$J$302,5,FALSE)</f>
        <v>70.650000000000006</v>
      </c>
      <c r="V66" s="730">
        <f>VLOOKUP(A66,Targets!$A$1:$J$302,5,FALSE)*3</f>
        <v>211.95000000000002</v>
      </c>
      <c r="W66" s="730">
        <f>VLOOKUP(A66,Targets!$A$1:$J$302,6,FALSE)*2</f>
        <v>153.78</v>
      </c>
      <c r="X66" s="731"/>
      <c r="Y66" s="731"/>
      <c r="Z66" s="732"/>
      <c r="AA66" s="21"/>
    </row>
    <row r="67" spans="1:27" ht="285" hidden="1">
      <c r="A67" s="31">
        <v>64</v>
      </c>
      <c r="B67" s="22" t="s">
        <v>39</v>
      </c>
      <c r="C67" s="22" t="s">
        <v>40</v>
      </c>
      <c r="D67" s="22" t="s">
        <v>106</v>
      </c>
      <c r="E67" s="23" t="s">
        <v>125</v>
      </c>
      <c r="F67" s="22" t="s">
        <v>114</v>
      </c>
      <c r="G67" s="22" t="s">
        <v>126</v>
      </c>
      <c r="H67" s="22" t="s">
        <v>30</v>
      </c>
      <c r="I67" s="22" t="s">
        <v>127</v>
      </c>
      <c r="J67" s="102" t="s">
        <v>130</v>
      </c>
      <c r="K67" s="22" t="s">
        <v>102</v>
      </c>
      <c r="L67" s="22">
        <v>2016</v>
      </c>
      <c r="M67" s="337" t="str">
        <f ca="1">VLOOKUP(A67,'2016_ModelLink'!$A$3:$S$332,18,FALSE)</f>
        <v>N/A</v>
      </c>
      <c r="N67" s="337" t="str">
        <f ca="1">VLOOKUP(A67,'2016_ModelLink'!$A$3:$S$332,19,FALSE)</f>
        <v>N/A</v>
      </c>
      <c r="O67" s="69">
        <f ca="1">VLOOKUP($A67,'2016_ModelLink'!$A$3:$S$332,17,FALSE)</f>
        <v>0</v>
      </c>
      <c r="P67" s="69">
        <f ca="1">VLOOKUP($A67,'2017_ModelLink'!$A$3:$S$332,17,FALSE)</f>
        <v>0</v>
      </c>
      <c r="Q67" s="69">
        <f ca="1">VLOOKUP($A67,'2018_ModelLink'!$A$3:$S$332,17,FALSE)</f>
        <v>0</v>
      </c>
      <c r="R67" s="69">
        <f ca="1">VLOOKUP($A67,'2019_ModelLink'!$A$3:$S$332,17,FALSE)</f>
        <v>0</v>
      </c>
      <c r="S67" s="309">
        <f>VLOOKUP(A67,Targets!$A$1:$J$302,5,FALSE)</f>
        <v>2.06</v>
      </c>
      <c r="T67" s="309">
        <f>VLOOKUP(A67,Targets!$A$1:$J$302,5,FALSE)</f>
        <v>2.06</v>
      </c>
      <c r="U67" s="309">
        <f>VLOOKUP(A67,Targets!$A$1:$J$302,5,FALSE)</f>
        <v>2.06</v>
      </c>
      <c r="V67" s="309">
        <f>VLOOKUP(A67,Targets!$A$1:$J$302,5,FALSE)*3</f>
        <v>6.18</v>
      </c>
      <c r="W67" s="309">
        <f>VLOOKUP(A67,Targets!$A$1:$J$302,6,FALSE)*2</f>
        <v>4.32</v>
      </c>
      <c r="X67" s="433" t="s">
        <v>131</v>
      </c>
      <c r="Y67" s="433" t="s">
        <v>132</v>
      </c>
      <c r="Z67" s="547"/>
      <c r="AA67" s="21"/>
    </row>
    <row r="68" spans="1:27" ht="210" hidden="1">
      <c r="A68" s="31">
        <v>65</v>
      </c>
      <c r="B68" s="22" t="s">
        <v>39</v>
      </c>
      <c r="C68" s="22" t="s">
        <v>40</v>
      </c>
      <c r="D68" s="22" t="s">
        <v>106</v>
      </c>
      <c r="E68" s="23" t="s">
        <v>133</v>
      </c>
      <c r="F68" s="22" t="s">
        <v>108</v>
      </c>
      <c r="G68" s="22" t="s">
        <v>134</v>
      </c>
      <c r="H68" s="22" t="s">
        <v>30</v>
      </c>
      <c r="I68" s="22" t="s">
        <v>135</v>
      </c>
      <c r="J68" s="102" t="s">
        <v>136</v>
      </c>
      <c r="K68" s="22" t="s">
        <v>102</v>
      </c>
      <c r="L68" s="22">
        <v>2016</v>
      </c>
      <c r="M68" s="337">
        <f ca="1">VLOOKUP(A68,'2016_ModelLink'!$A$3:$S$332,18,FALSE)</f>
        <v>47983.220708954163</v>
      </c>
      <c r="N68" s="337">
        <f ca="1">VLOOKUP(A68,'2016_ModelLink'!$A$3:$S$332,19,FALSE)</f>
        <v>13525</v>
      </c>
      <c r="O68" s="729">
        <f ca="1">VLOOKUP($A68,'2016_ModelLink'!$A$3:$S$332,17,FALSE)</f>
        <v>3.5477427511241526</v>
      </c>
      <c r="P68" s="729">
        <f ca="1">VLOOKUP($A68,'2017_ModelLink'!$A$3:$S$332,17,FALSE)</f>
        <v>7.5891127354438295</v>
      </c>
      <c r="Q68" s="729">
        <f ca="1">VLOOKUP($A68,'2018_ModelLink'!$A$3:$S$332,17,FALSE)</f>
        <v>3.5473660611335993</v>
      </c>
      <c r="R68" s="729">
        <f ca="1">VLOOKUP($A68,'2019_ModelLink'!$A$3:$S$332,17,FALSE)</f>
        <v>8.1899694272682635E-2</v>
      </c>
      <c r="S68" s="309" t="str">
        <f>VLOOKUP(A68,Targets!$A$1:$J$302,5,FALSE)</f>
        <v>NOT FEASIBLE</v>
      </c>
      <c r="T68" s="309" t="str">
        <f>VLOOKUP(A68,Targets!$A$1:$J$302,5,FALSE)</f>
        <v>NOT FEASIBLE</v>
      </c>
      <c r="U68" s="309" t="str">
        <f>VLOOKUP(A68,Targets!$A$1:$J$302,5,FALSE)</f>
        <v>NOT FEASIBLE</v>
      </c>
      <c r="V68" s="309" t="e">
        <f>VLOOKUP(A68,Targets!$A$1:$J$302,5,FALSE)*3</f>
        <v>#VALUE!</v>
      </c>
      <c r="W68" s="309" t="e">
        <f>VLOOKUP(A68,Targets!$A$1:$J$302,6,FALSE)*2</f>
        <v>#VALUE!</v>
      </c>
      <c r="X68" s="433"/>
      <c r="Y68" s="433"/>
      <c r="Z68" s="547"/>
      <c r="AA68" s="21"/>
    </row>
    <row r="69" spans="1:27" ht="210" hidden="1">
      <c r="A69" s="31">
        <v>66</v>
      </c>
      <c r="B69" s="22" t="s">
        <v>39</v>
      </c>
      <c r="C69" s="22" t="s">
        <v>40</v>
      </c>
      <c r="D69" s="22" t="s">
        <v>106</v>
      </c>
      <c r="E69" s="23" t="s">
        <v>133</v>
      </c>
      <c r="F69" s="22" t="s">
        <v>112</v>
      </c>
      <c r="G69" s="22" t="s">
        <v>134</v>
      </c>
      <c r="H69" s="22" t="s">
        <v>30</v>
      </c>
      <c r="I69" s="22" t="s">
        <v>135</v>
      </c>
      <c r="J69" s="102" t="s">
        <v>137</v>
      </c>
      <c r="K69" s="22" t="s">
        <v>102</v>
      </c>
      <c r="L69" s="22">
        <v>2016</v>
      </c>
      <c r="M69" s="337">
        <f ca="1">VLOOKUP(A69,'2016_ModelLink'!$A$3:$S$332,18,FALSE)</f>
        <v>364110630.07098311</v>
      </c>
      <c r="N69" s="337">
        <f ca="1">VLOOKUP(A69,'2016_ModelLink'!$A$3:$S$332,19,FALSE)</f>
        <v>13525</v>
      </c>
      <c r="O69" s="69">
        <f ca="1">VLOOKUP($A69,'2016_ModelLink'!$A$3:$S$332,17,FALSE)</f>
        <v>26921.303517263077</v>
      </c>
      <c r="P69" s="69">
        <f ca="1">VLOOKUP($A69,'2017_ModelLink'!$A$3:$S$332,17,FALSE)</f>
        <v>66208.753183408335</v>
      </c>
      <c r="Q69" s="69">
        <f ca="1">VLOOKUP($A69,'2018_ModelLink'!$A$3:$S$332,17,FALSE)</f>
        <v>26917.323284614697</v>
      </c>
      <c r="R69" s="69">
        <f ca="1">VLOOKUP($A69,'2019_ModelLink'!$A$3:$S$332,17,FALSE)</f>
        <v>761.27707542182577</v>
      </c>
      <c r="S69" s="309" t="str">
        <f>VLOOKUP(A69,Targets!$A$1:$J$302,5,FALSE)</f>
        <v>NOT FEASIBLE</v>
      </c>
      <c r="T69" s="309" t="str">
        <f>VLOOKUP(A69,Targets!$A$1:$J$302,5,FALSE)</f>
        <v>NOT FEASIBLE</v>
      </c>
      <c r="U69" s="309" t="str">
        <f>VLOOKUP(A69,Targets!$A$1:$J$302,5,FALSE)</f>
        <v>NOT FEASIBLE</v>
      </c>
      <c r="V69" s="309" t="e">
        <f>VLOOKUP(A69,Targets!$A$1:$J$302,5,FALSE)*3</f>
        <v>#VALUE!</v>
      </c>
      <c r="W69" s="309" t="e">
        <f>VLOOKUP(A69,Targets!$A$1:$J$302,6,FALSE)*2</f>
        <v>#VALUE!</v>
      </c>
      <c r="X69" s="433"/>
      <c r="Y69" s="433"/>
      <c r="Z69" s="547"/>
      <c r="AA69" s="21"/>
    </row>
    <row r="70" spans="1:27" ht="240" hidden="1">
      <c r="A70" s="31">
        <v>67</v>
      </c>
      <c r="B70" s="22" t="s">
        <v>39</v>
      </c>
      <c r="C70" s="22" t="s">
        <v>40</v>
      </c>
      <c r="D70" s="22" t="s">
        <v>106</v>
      </c>
      <c r="E70" s="23" t="s">
        <v>133</v>
      </c>
      <c r="F70" s="22" t="s">
        <v>114</v>
      </c>
      <c r="G70" s="22" t="s">
        <v>134</v>
      </c>
      <c r="H70" s="22" t="s">
        <v>30</v>
      </c>
      <c r="I70" s="22" t="s">
        <v>135</v>
      </c>
      <c r="J70" s="102" t="s">
        <v>138</v>
      </c>
      <c r="K70" s="22" t="s">
        <v>102</v>
      </c>
      <c r="L70" s="22">
        <v>2016</v>
      </c>
      <c r="M70" s="337">
        <f ca="1">VLOOKUP(A70,'2016_ModelLink'!$A$3:$S$332,18,FALSE)</f>
        <v>-600535.89906050777</v>
      </c>
      <c r="N70" s="337">
        <f ca="1">VLOOKUP(A70,'2016_ModelLink'!$A$3:$S$332,19,FALSE)</f>
        <v>13525</v>
      </c>
      <c r="O70" s="69">
        <f ca="1">VLOOKUP($A70,'2016_ModelLink'!$A$3:$S$332,17,FALSE)</f>
        <v>-44.401914902810184</v>
      </c>
      <c r="P70" s="69">
        <f ca="1">VLOOKUP($A70,'2017_ModelLink'!$A$3:$S$332,17,FALSE)</f>
        <v>-964.44774937687782</v>
      </c>
      <c r="Q70" s="69">
        <f ca="1">VLOOKUP($A70,'2018_ModelLink'!$A$3:$S$332,17,FALSE)</f>
        <v>-44.395202118763066</v>
      </c>
      <c r="R70" s="69">
        <f ca="1">VLOOKUP($A70,'2019_ModelLink'!$A$3:$S$332,17,FALSE)</f>
        <v>54.528459728478438</v>
      </c>
      <c r="S70" s="309" t="str">
        <f>VLOOKUP(A70,Targets!$A$1:$J$302,5,FALSE)</f>
        <v>NOT FEASIBLE</v>
      </c>
      <c r="T70" s="309" t="str">
        <f>VLOOKUP(A70,Targets!$A$1:$J$302,5,FALSE)</f>
        <v>NOT FEASIBLE</v>
      </c>
      <c r="U70" s="309" t="str">
        <f>VLOOKUP(A70,Targets!$A$1:$J$302,5,FALSE)</f>
        <v>NOT FEASIBLE</v>
      </c>
      <c r="V70" s="309" t="e">
        <f>VLOOKUP(A70,Targets!$A$1:$J$302,5,FALSE)*3</f>
        <v>#VALUE!</v>
      </c>
      <c r="W70" s="309" t="e">
        <f>VLOOKUP(A70,Targets!$A$1:$J$302,6,FALSE)*2</f>
        <v>#VALUE!</v>
      </c>
      <c r="X70" s="433" t="s">
        <v>139</v>
      </c>
      <c r="Y70" s="433" t="s">
        <v>117</v>
      </c>
      <c r="Z70" s="547"/>
      <c r="AA70" s="21"/>
    </row>
    <row r="71" spans="1:27" ht="409.5">
      <c r="A71" s="31">
        <v>68</v>
      </c>
      <c r="B71" s="22" t="s">
        <v>39</v>
      </c>
      <c r="C71" s="22" t="s">
        <v>40</v>
      </c>
      <c r="D71" s="22" t="s">
        <v>140</v>
      </c>
      <c r="E71" s="23" t="s">
        <v>141</v>
      </c>
      <c r="F71" s="22" t="s">
        <v>142</v>
      </c>
      <c r="G71" s="22" t="s">
        <v>143</v>
      </c>
      <c r="H71" s="22" t="s">
        <v>30</v>
      </c>
      <c r="I71" s="22" t="s">
        <v>144</v>
      </c>
      <c r="J71" s="22" t="s">
        <v>145</v>
      </c>
      <c r="K71" s="22" t="s">
        <v>102</v>
      </c>
      <c r="L71" s="22">
        <v>2016</v>
      </c>
      <c r="M71" s="337">
        <f ca="1">VLOOKUP(A71,'2016_ModelLink'!$A$3:$S$332,18,FALSE)</f>
        <v>21968</v>
      </c>
      <c r="N71" s="337">
        <f ca="1">VLOOKUP(A71,'2016_ModelLink'!$A$3:$S$332,19,FALSE)</f>
        <v>821365</v>
      </c>
      <c r="O71" s="734">
        <f ca="1">VLOOKUP($A71,'2016_ModelLink'!$A$3:$S$332,17,FALSE)</f>
        <v>2.6745722060229009E-2</v>
      </c>
      <c r="P71" s="734">
        <f ca="1">VLOOKUP($A71,'2017_ModelLink'!$A$3:$S$332,17,FALSE)</f>
        <v>3.7552926231167474E-2</v>
      </c>
      <c r="Q71" s="734">
        <f ca="1">VLOOKUP($A71,'2018_ModelLink'!$A$3:$S$332,17,FALSE)</f>
        <v>4.1519488924159326E-2</v>
      </c>
      <c r="R71" s="734">
        <f ca="1">VLOOKUP($A71,'2019_ModelLink'!$A$3:$S$332,17,FALSE)</f>
        <v>7.7566998391272058E-3</v>
      </c>
      <c r="S71" s="733">
        <f>VLOOKUP(A71,Targets!$A$1:$J$302,5,FALSE)</f>
        <v>0.7</v>
      </c>
      <c r="T71" s="733">
        <f>VLOOKUP(A71,Targets!$A$1:$J$302,5,FALSE)</f>
        <v>0.7</v>
      </c>
      <c r="U71" s="733">
        <f>VLOOKUP(A71,Targets!$A$1:$J$302,5,FALSE)</f>
        <v>0.7</v>
      </c>
      <c r="V71" s="733">
        <f>VLOOKUP(A71,Targets!$A$1:$J$302,5,FALSE)*3</f>
        <v>2.0999999999999996</v>
      </c>
      <c r="W71" s="733">
        <f>VLOOKUP(A71,Targets!$A$1:$J$302,6,FALSE)*2</f>
        <v>1.42</v>
      </c>
      <c r="X71" s="433" t="s">
        <v>146</v>
      </c>
      <c r="Y71" s="433" t="s">
        <v>147</v>
      </c>
      <c r="Z71" s="547"/>
      <c r="AA71" s="21"/>
    </row>
    <row r="72" spans="1:27" ht="195">
      <c r="A72" s="31">
        <v>69</v>
      </c>
      <c r="B72" s="22" t="s">
        <v>39</v>
      </c>
      <c r="C72" s="22" t="s">
        <v>40</v>
      </c>
      <c r="D72" s="22" t="s">
        <v>140</v>
      </c>
      <c r="E72" s="23" t="s">
        <v>148</v>
      </c>
      <c r="F72" s="22" t="s">
        <v>142</v>
      </c>
      <c r="G72" s="22" t="s">
        <v>149</v>
      </c>
      <c r="H72" s="22" t="s">
        <v>30</v>
      </c>
      <c r="I72" s="22" t="s">
        <v>150</v>
      </c>
      <c r="J72" s="22" t="s">
        <v>151</v>
      </c>
      <c r="K72" s="22" t="s">
        <v>102</v>
      </c>
      <c r="L72" s="22">
        <v>2016</v>
      </c>
      <c r="M72" s="337">
        <f ca="1">VLOOKUP(A72,'2016_ModelLink'!$A$3:$S$332,18,FALSE)</f>
        <v>399</v>
      </c>
      <c r="N72" s="337">
        <f ca="1">VLOOKUP(A72,'2016_ModelLink'!$A$3:$S$332,19,FALSE)</f>
        <v>23831</v>
      </c>
      <c r="O72" s="734">
        <f ca="1">VLOOKUP($A72,'2016_ModelLink'!$A$3:$S$332,17,FALSE)</f>
        <v>1.6742897906088707E-2</v>
      </c>
      <c r="P72" s="734">
        <f ca="1">VLOOKUP($A72,'2017_ModelLink'!$A$3:$S$332,17,FALSE)</f>
        <v>1.8132975151108125E-2</v>
      </c>
      <c r="Q72" s="734">
        <f ca="1">VLOOKUP($A72,'2018_ModelLink'!$A$3:$S$332,17,FALSE)</f>
        <v>4.1752339389870337E-2</v>
      </c>
      <c r="R72" s="734">
        <f ca="1">VLOOKUP($A72,'2019_ModelLink'!$A$3:$S$332,17,FALSE)</f>
        <v>1.3302034428794992E-3</v>
      </c>
      <c r="S72" s="734">
        <f>VLOOKUP(A72,Targets!$A$1:$J$302,5,FALSE)</f>
        <v>8.1084387646647351E-3</v>
      </c>
      <c r="T72" s="734">
        <f>VLOOKUP(A72,Targets!$A$1:$J$302,5,FALSE)</f>
        <v>8.1084387646647351E-3</v>
      </c>
      <c r="U72" s="734">
        <f>VLOOKUP(A72,Targets!$A$1:$J$302,5,FALSE)</f>
        <v>8.1084387646647351E-3</v>
      </c>
      <c r="V72" s="309">
        <f>VLOOKUP(A72,Targets!$A$1:$J$302,5,FALSE)*3</f>
        <v>2.4325316293994204E-2</v>
      </c>
      <c r="W72" s="309">
        <f>VLOOKUP(A72,Targets!$A$1:$J$302,6,FALSE)*2</f>
        <v>1.6757342193826446E-2</v>
      </c>
      <c r="X72" s="433" t="s">
        <v>152</v>
      </c>
      <c r="Y72" s="433" t="str">
        <f>Definitions!C7</f>
        <v>D.18-05-041: DAC = Bill accounts in census tracts corresponding to census tracts in the top quartile of CalEnviroScreen 3.0 scores.</v>
      </c>
      <c r="Z72" s="547"/>
      <c r="AA72" s="21"/>
    </row>
    <row r="73" spans="1:27" ht="409.5">
      <c r="A73" s="31">
        <v>70</v>
      </c>
      <c r="B73" s="22" t="s">
        <v>39</v>
      </c>
      <c r="C73" s="22" t="s">
        <v>40</v>
      </c>
      <c r="D73" s="22" t="s">
        <v>140</v>
      </c>
      <c r="E73" s="23" t="s">
        <v>153</v>
      </c>
      <c r="F73" s="22" t="s">
        <v>142</v>
      </c>
      <c r="G73" s="22" t="s">
        <v>154</v>
      </c>
      <c r="H73" s="22" t="s">
        <v>30</v>
      </c>
      <c r="I73" s="22" t="s">
        <v>155</v>
      </c>
      <c r="J73" s="22" t="s">
        <v>156</v>
      </c>
      <c r="K73" s="22" t="s">
        <v>102</v>
      </c>
      <c r="L73" s="22">
        <v>2016</v>
      </c>
      <c r="M73" s="337">
        <f ca="1">VLOOKUP(A73,'2016_ModelLink'!$A$3:$S$332,18,FALSE)</f>
        <v>298</v>
      </c>
      <c r="N73" s="337">
        <f ca="1">VLOOKUP(A73,'2016_ModelLink'!$A$3:$S$332,19,FALSE)</f>
        <v>16288</v>
      </c>
      <c r="O73" s="734">
        <f ca="1">VLOOKUP($A73,'2016_ModelLink'!$A$3:$S$332,17,FALSE)</f>
        <v>1.8295677799607071E-2</v>
      </c>
      <c r="P73" s="734">
        <f ca="1">VLOOKUP($A73,'2017_ModelLink'!$A$3:$S$332,17,FALSE)</f>
        <v>2.6755852842809364E-2</v>
      </c>
      <c r="Q73" s="734">
        <f ca="1">VLOOKUP($A73,'2018_ModelLink'!$A$3:$S$332,17,FALSE)</f>
        <v>5.9709586069771649E-2</v>
      </c>
      <c r="R73" s="734">
        <f ca="1">VLOOKUP($A73,'2019_ModelLink'!$A$3:$S$332,17,FALSE)</f>
        <v>4.2153438516198964E-4</v>
      </c>
      <c r="S73" s="730">
        <f>VLOOKUP(A73,Targets!$A$1:$J$302,5,FALSE)</f>
        <v>8.1084387646647351E-3</v>
      </c>
      <c r="T73" s="730">
        <f>VLOOKUP(A73,Targets!$A$1:$J$302,5,FALSE)</f>
        <v>8.1084387646647351E-3</v>
      </c>
      <c r="U73" s="730">
        <f>VLOOKUP(A73,Targets!$A$1:$J$302,5,FALSE)</f>
        <v>8.1084387646647351E-3</v>
      </c>
      <c r="V73" s="309">
        <f>VLOOKUP(A73,Targets!$A$1:$J$302,5,FALSE)*3</f>
        <v>2.4325316293994204E-2</v>
      </c>
      <c r="W73" s="309">
        <f>VLOOKUP(A73,Targets!$A$1:$J$302,6,FALSE)*2</f>
        <v>1.6757342193826446E-2</v>
      </c>
      <c r="X73" s="433" t="s">
        <v>157</v>
      </c>
      <c r="Y73"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73" s="547"/>
      <c r="AA73" s="21"/>
    </row>
    <row r="74" spans="1:27" ht="135" hidden="1">
      <c r="A74" s="31">
        <v>71</v>
      </c>
      <c r="B74" s="22" t="s">
        <v>39</v>
      </c>
      <c r="C74" s="22" t="s">
        <v>40</v>
      </c>
      <c r="D74" s="22" t="s">
        <v>158</v>
      </c>
      <c r="E74" s="23" t="s">
        <v>91</v>
      </c>
      <c r="F74" s="22" t="s">
        <v>92</v>
      </c>
      <c r="G74" s="22" t="s">
        <v>93</v>
      </c>
      <c r="H74" s="22" t="s">
        <v>30</v>
      </c>
      <c r="I74" s="22" t="s">
        <v>159</v>
      </c>
      <c r="J74" s="22" t="s">
        <v>92</v>
      </c>
      <c r="K74" s="22" t="s">
        <v>102</v>
      </c>
      <c r="L74" s="22">
        <v>2016</v>
      </c>
      <c r="M74" s="337">
        <f ca="1">VLOOKUP(A74,'2016_ModelLink'!$A$3:$S$332,18,FALSE)</f>
        <v>24856865.894483704</v>
      </c>
      <c r="N74" s="337">
        <f ca="1">VLOOKUP(A74,'2016_ModelLink'!$A$3:$S$332,19,FALSE)</f>
        <v>97804.343194222107</v>
      </c>
      <c r="O74" s="69">
        <f ca="1">VLOOKUP($A74,'2016_ModelLink'!$A$3:$S$332,17,FALSE)</f>
        <v>254.14889648737142</v>
      </c>
      <c r="P74" s="69">
        <f ca="1">VLOOKUP($A74,'2017_ModelLink'!$A$3:$S$332,17,FALSE)</f>
        <v>185.09887405791844</v>
      </c>
      <c r="Q74" s="69">
        <f ca="1">VLOOKUP($A74,'2018_ModelLink'!$A$3:$S$332,17,FALSE)</f>
        <v>119.32561930251238</v>
      </c>
      <c r="R74" s="69">
        <f ca="1">VLOOKUP($A74,'2019_ModelLink'!$A$3:$S$332,17,FALSE)</f>
        <v>962.76142935991925</v>
      </c>
      <c r="S74" s="309">
        <f>VLOOKUP(A74,Targets!$A$1:$J$302,5,FALSE)</f>
        <v>233.49104225851681</v>
      </c>
      <c r="T74" s="309">
        <f>VLOOKUP(A74,Targets!$A$1:$J$302,5,FALSE)</f>
        <v>233.49104225851681</v>
      </c>
      <c r="U74" s="309">
        <f>VLOOKUP(A74,Targets!$A$1:$J$302,5,FALSE)</f>
        <v>233.49104225851681</v>
      </c>
      <c r="V74" s="309">
        <f>VLOOKUP(A74,Targets!$A$1:$J$302,5,FALSE)*3</f>
        <v>700.47312677555044</v>
      </c>
      <c r="W74" s="309">
        <f>VLOOKUP(A74,Targets!$A$1:$J$302,6,FALSE)*2</f>
        <v>464.64717409444847</v>
      </c>
      <c r="X74" s="433"/>
      <c r="Y74" s="433"/>
      <c r="Z74" s="547"/>
      <c r="AA74" s="21"/>
    </row>
    <row r="75" spans="1:27" ht="135" hidden="1">
      <c r="A75" s="31">
        <v>72</v>
      </c>
      <c r="B75" s="22" t="s">
        <v>39</v>
      </c>
      <c r="C75" s="22" t="s">
        <v>40</v>
      </c>
      <c r="D75" s="22" t="s">
        <v>158</v>
      </c>
      <c r="E75" s="23" t="s">
        <v>91</v>
      </c>
      <c r="F75" s="22" t="s">
        <v>95</v>
      </c>
      <c r="G75" s="22" t="s">
        <v>93</v>
      </c>
      <c r="H75" s="22" t="s">
        <v>30</v>
      </c>
      <c r="I75" s="22" t="s">
        <v>159</v>
      </c>
      <c r="J75" s="22" t="s">
        <v>95</v>
      </c>
      <c r="K75" s="22" t="s">
        <v>102</v>
      </c>
      <c r="L75" s="22">
        <v>2016</v>
      </c>
      <c r="M75" s="337">
        <f ca="1">VLOOKUP(A75,'2016_ModelLink'!$A$3:$S$332,18,FALSE)</f>
        <v>24856865.894483704</v>
      </c>
      <c r="N75" s="337">
        <f ca="1">VLOOKUP(A75,'2016_ModelLink'!$A$3:$S$332,19,FALSE)</f>
        <v>424281432.92512399</v>
      </c>
      <c r="O75" s="69">
        <f ca="1">VLOOKUP($A75,'2016_ModelLink'!$A$3:$S$332,17,FALSE)</f>
        <v>5.8585796986478963E-2</v>
      </c>
      <c r="P75" s="69">
        <f ca="1">VLOOKUP($A75,'2017_ModelLink'!$A$3:$S$332,17,FALSE)</f>
        <v>2.2660190848293814E-2</v>
      </c>
      <c r="Q75" s="69">
        <f ca="1">VLOOKUP($A75,'2018_ModelLink'!$A$3:$S$332,17,FALSE)</f>
        <v>1.6505784312419156E-2</v>
      </c>
      <c r="R75" s="69">
        <f ca="1">VLOOKUP($A75,'2019_ModelLink'!$A$3:$S$332,17,FALSE)</f>
        <v>0.19222505797688974</v>
      </c>
      <c r="S75" s="309">
        <f>VLOOKUP(A75,Targets!$A$1:$J$302,5,FALSE)</f>
        <v>5.1659215319599487E-2</v>
      </c>
      <c r="T75" s="309">
        <f>VLOOKUP(A75,Targets!$A$1:$J$302,5,FALSE)</f>
        <v>5.1659215319599487E-2</v>
      </c>
      <c r="U75" s="309">
        <f>VLOOKUP(A75,Targets!$A$1:$J$302,5,FALSE)</f>
        <v>5.1659215319599487E-2</v>
      </c>
      <c r="V75" s="309">
        <f>VLOOKUP(A75,Targets!$A$1:$J$302,5,FALSE)*3</f>
        <v>0.15497764595879845</v>
      </c>
      <c r="W75" s="309">
        <f>VLOOKUP(A75,Targets!$A$1:$J$302,6,FALSE)*2</f>
        <v>0.10280183848600298</v>
      </c>
      <c r="X75" s="433"/>
      <c r="Y75" s="433"/>
      <c r="Z75" s="547"/>
      <c r="AA75" s="21"/>
    </row>
    <row r="76" spans="1:27" ht="135" hidden="1">
      <c r="A76" s="31">
        <v>73</v>
      </c>
      <c r="B76" s="22" t="s">
        <v>39</v>
      </c>
      <c r="C76" s="22" t="s">
        <v>40</v>
      </c>
      <c r="D76" s="22" t="s">
        <v>158</v>
      </c>
      <c r="E76" s="23" t="s">
        <v>91</v>
      </c>
      <c r="F76" s="22" t="s">
        <v>96</v>
      </c>
      <c r="G76" s="22" t="s">
        <v>93</v>
      </c>
      <c r="H76" s="22" t="s">
        <v>30</v>
      </c>
      <c r="I76" s="22" t="s">
        <v>159</v>
      </c>
      <c r="J76" s="22" t="s">
        <v>96</v>
      </c>
      <c r="K76" s="22" t="s">
        <v>102</v>
      </c>
      <c r="L76" s="22">
        <v>2016</v>
      </c>
      <c r="M76" s="337">
        <f ca="1">VLOOKUP(A76,'2016_ModelLink'!$A$3:$S$332,18,FALSE)</f>
        <v>407456.8915162948</v>
      </c>
      <c r="N76" s="337">
        <f ca="1">VLOOKUP(A76,'2016_ModelLink'!$A$3:$S$332,19,FALSE)</f>
        <v>451045.580858309</v>
      </c>
      <c r="O76" s="729">
        <f ca="1">VLOOKUP($A76,'2016_ModelLink'!$A$3:$S$332,17,FALSE)</f>
        <v>0.90336078837294476</v>
      </c>
      <c r="P76" s="729">
        <f ca="1">VLOOKUP($A76,'2017_ModelLink'!$A$3:$S$332,17,FALSE)</f>
        <v>0.19256602471479006</v>
      </c>
      <c r="Q76" s="729">
        <f ca="1">VLOOKUP($A76,'2018_ModelLink'!$A$3:$S$332,17,FALSE)</f>
        <v>0.15518995573662073</v>
      </c>
      <c r="R76" s="729">
        <f ca="1">VLOOKUP($A76,'2019_ModelLink'!$A$3:$S$332,17,FALSE)</f>
        <v>2.2174402850636699</v>
      </c>
      <c r="S76" s="730">
        <f>VLOOKUP(A76,Targets!$A$1:$J$302,5,FALSE)</f>
        <v>0.13266795330321654</v>
      </c>
      <c r="T76" s="730">
        <f>VLOOKUP(A76,Targets!$A$1:$J$302,5,FALSE)</f>
        <v>0.13266795330321654</v>
      </c>
      <c r="U76" s="730">
        <f>VLOOKUP(A76,Targets!$A$1:$J$302,5,FALSE)</f>
        <v>0.13266795330321654</v>
      </c>
      <c r="V76" s="730">
        <f>VLOOKUP(A76,Targets!$A$1:$J$302,5,FALSE)*3</f>
        <v>0.39800385990964959</v>
      </c>
      <c r="W76" s="730">
        <f>VLOOKUP(A76,Targets!$A$1:$J$302,6,FALSE)*2</f>
        <v>0.26400922707340091</v>
      </c>
      <c r="X76" s="433" t="s">
        <v>48</v>
      </c>
      <c r="Y76" s="433" t="s">
        <v>49</v>
      </c>
      <c r="Z76" s="547"/>
      <c r="AA76" s="21"/>
    </row>
    <row r="77" spans="1:27" ht="135" hidden="1">
      <c r="A77" s="31">
        <v>74</v>
      </c>
      <c r="B77" s="22" t="s">
        <v>39</v>
      </c>
      <c r="C77" s="22" t="s">
        <v>40</v>
      </c>
      <c r="D77" s="22" t="s">
        <v>158</v>
      </c>
      <c r="E77" s="23" t="s">
        <v>91</v>
      </c>
      <c r="F77" s="22" t="s">
        <v>97</v>
      </c>
      <c r="G77" s="22" t="s">
        <v>93</v>
      </c>
      <c r="H77" s="22" t="s">
        <v>30</v>
      </c>
      <c r="I77" s="22" t="s">
        <v>159</v>
      </c>
      <c r="J77" s="22" t="s">
        <v>97</v>
      </c>
      <c r="K77" s="22" t="s">
        <v>102</v>
      </c>
      <c r="L77" s="22">
        <v>2016</v>
      </c>
      <c r="M77" s="337">
        <f ca="1">VLOOKUP(A77,'2016_ModelLink'!$A$3:$S$332,18,FALSE)</f>
        <v>37563940.657222271</v>
      </c>
      <c r="N77" s="337">
        <f ca="1">VLOOKUP(A77,'2016_ModelLink'!$A$3:$S$332,19,FALSE)</f>
        <v>97804.343194222107</v>
      </c>
      <c r="O77" s="69">
        <f ca="1">VLOOKUP($A77,'2016_ModelLink'!$A$3:$S$332,17,FALSE)</f>
        <v>384.07231652920501</v>
      </c>
      <c r="P77" s="69">
        <f ca="1">VLOOKUP($A77,'2017_ModelLink'!$A$3:$S$332,17,FALSE)</f>
        <v>413.22048092535744</v>
      </c>
      <c r="Q77" s="69">
        <f ca="1">VLOOKUP($A77,'2018_ModelLink'!$A$3:$S$332,17,FALSE)</f>
        <v>276.57103073558193</v>
      </c>
      <c r="R77" s="69">
        <f ca="1">VLOOKUP($A77,'2019_ModelLink'!$A$3:$S$332,17,FALSE)</f>
        <v>1078.0793842289152</v>
      </c>
      <c r="S77" s="309">
        <f>VLOOKUP(A77,Targets!$A$1:$J$302,5,FALSE)</f>
        <v>357.02014108757282</v>
      </c>
      <c r="T77" s="309">
        <f>VLOOKUP(A77,Targets!$A$1:$J$302,5,FALSE)</f>
        <v>357.02014108757282</v>
      </c>
      <c r="U77" s="309">
        <f>VLOOKUP(A77,Targets!$A$1:$J$302,5,FALSE)</f>
        <v>357.02014108757282</v>
      </c>
      <c r="V77" s="309">
        <f>VLOOKUP(A77,Targets!$A$1:$J$302,5,FALSE)*3</f>
        <v>1071.0604232627184</v>
      </c>
      <c r="W77" s="309">
        <f>VLOOKUP(A77,Targets!$A$1:$J$302,6,FALSE)*2</f>
        <v>710.47008076426994</v>
      </c>
      <c r="X77" s="433"/>
      <c r="Y77" s="433"/>
      <c r="Z77" s="547"/>
      <c r="AA77" s="21"/>
    </row>
    <row r="78" spans="1:27" ht="135" hidden="1">
      <c r="A78" s="31">
        <v>75</v>
      </c>
      <c r="B78" s="22" t="s">
        <v>39</v>
      </c>
      <c r="C78" s="22" t="s">
        <v>40</v>
      </c>
      <c r="D78" s="22" t="s">
        <v>158</v>
      </c>
      <c r="E78" s="23" t="s">
        <v>91</v>
      </c>
      <c r="F78" s="22" t="s">
        <v>98</v>
      </c>
      <c r="G78" s="22" t="s">
        <v>93</v>
      </c>
      <c r="H78" s="22" t="s">
        <v>30</v>
      </c>
      <c r="I78" s="22" t="s">
        <v>159</v>
      </c>
      <c r="J78" s="22" t="s">
        <v>98</v>
      </c>
      <c r="K78" s="22" t="s">
        <v>102</v>
      </c>
      <c r="L78" s="22">
        <v>2016</v>
      </c>
      <c r="M78" s="337">
        <f ca="1">VLOOKUP(A78,'2016_ModelLink'!$A$3:$S$332,18,FALSE)</f>
        <v>37563940.657222271</v>
      </c>
      <c r="N78" s="337">
        <f ca="1">VLOOKUP(A78,'2016_ModelLink'!$A$3:$S$332,19,FALSE)</f>
        <v>424281432.92512399</v>
      </c>
      <c r="O78" s="729">
        <f ca="1">VLOOKUP($A78,'2016_ModelLink'!$A$3:$S$332,17,FALSE)</f>
        <v>8.8535433658374227E-2</v>
      </c>
      <c r="P78" s="729">
        <f ca="1">VLOOKUP($A78,'2017_ModelLink'!$A$3:$S$332,17,FALSE)</f>
        <v>5.0587314525005783E-2</v>
      </c>
      <c r="Q78" s="729">
        <f ca="1">VLOOKUP($A78,'2018_ModelLink'!$A$3:$S$332,17,FALSE)</f>
        <v>3.8256845487738847E-2</v>
      </c>
      <c r="R78" s="729">
        <f ca="1">VLOOKUP($A78,'2019_ModelLink'!$A$3:$S$332,17,FALSE)</f>
        <v>0.21524945414033653</v>
      </c>
      <c r="S78" s="730">
        <f>VLOOKUP(A78,Targets!$A$1:$J$302,5,FALSE)</f>
        <v>7.8989669854043293E-2</v>
      </c>
      <c r="T78" s="730">
        <f>VLOOKUP(A78,Targets!$A$1:$J$302,5,FALSE)</f>
        <v>7.8989669854043293E-2</v>
      </c>
      <c r="U78" s="730">
        <f>VLOOKUP(A78,Targets!$A$1:$J$302,5,FALSE)</f>
        <v>7.8989669854043293E-2</v>
      </c>
      <c r="V78" s="730">
        <f>VLOOKUP(A78,Targets!$A$1:$J$302,5,FALSE)*3</f>
        <v>0.23696900956212988</v>
      </c>
      <c r="W78" s="730">
        <f>VLOOKUP(A78,Targets!$A$1:$J$302,6,FALSE)*2</f>
        <v>0.15718944300954615</v>
      </c>
      <c r="X78" s="433"/>
      <c r="Y78" s="433"/>
      <c r="Z78" s="547"/>
      <c r="AA78" s="21"/>
    </row>
    <row r="79" spans="1:27" ht="135" hidden="1">
      <c r="A79" s="31">
        <v>76</v>
      </c>
      <c r="B79" s="22" t="s">
        <v>39</v>
      </c>
      <c r="C79" s="22" t="s">
        <v>40</v>
      </c>
      <c r="D79" s="22" t="s">
        <v>158</v>
      </c>
      <c r="E79" s="23" t="s">
        <v>91</v>
      </c>
      <c r="F79" s="22" t="s">
        <v>99</v>
      </c>
      <c r="G79" s="22" t="s">
        <v>93</v>
      </c>
      <c r="H79" s="22" t="s">
        <v>30</v>
      </c>
      <c r="I79" s="22" t="s">
        <v>159</v>
      </c>
      <c r="J79" s="22" t="s">
        <v>99</v>
      </c>
      <c r="K79" s="22" t="s">
        <v>102</v>
      </c>
      <c r="L79" s="22">
        <v>2016</v>
      </c>
      <c r="M79" s="337">
        <f ca="1">VLOOKUP(A79,'2016_ModelLink'!$A$3:$S$332,18,FALSE)</f>
        <v>615752.86917772784</v>
      </c>
      <c r="N79" s="337">
        <f ca="1">VLOOKUP(A79,'2016_ModelLink'!$A$3:$S$332,19,FALSE)</f>
        <v>451045.580858309</v>
      </c>
      <c r="O79" s="729">
        <f ca="1">VLOOKUP($A79,'2016_ModelLink'!$A$3:$S$332,17,FALSE)</f>
        <v>1.3651677243040317</v>
      </c>
      <c r="P79" s="729">
        <f ca="1">VLOOKUP($A79,'2017_ModelLink'!$A$3:$S$332,17,FALSE)</f>
        <v>0.42989038019556641</v>
      </c>
      <c r="Q79" s="729">
        <f ca="1">VLOOKUP($A79,'2018_ModelLink'!$A$3:$S$332,17,FALSE)</f>
        <v>0.35969682176192008</v>
      </c>
      <c r="R79" s="729">
        <f ca="1">VLOOKUP($A79,'2019_ModelLink'!$A$3:$S$332,17,FALSE)</f>
        <v>2.4830415762243181</v>
      </c>
      <c r="S79" s="730">
        <f>VLOOKUP(A79,Targets!$A$1:$J$302,5,FALSE)</f>
        <v>0.20285631066596607</v>
      </c>
      <c r="T79" s="730">
        <f>VLOOKUP(A79,Targets!$A$1:$J$302,5,FALSE)</f>
        <v>0.20285631066596607</v>
      </c>
      <c r="U79" s="730">
        <f>VLOOKUP(A79,Targets!$A$1:$J$302,5,FALSE)</f>
        <v>0.20285631066596607</v>
      </c>
      <c r="V79" s="730">
        <f>VLOOKUP(A79,Targets!$A$1:$J$302,5,FALSE)*3</f>
        <v>0.60856893199789819</v>
      </c>
      <c r="W79" s="730">
        <f>VLOOKUP(A79,Targets!$A$1:$J$302,6,FALSE)*2</f>
        <v>0.40368405822527248</v>
      </c>
      <c r="X79" s="433" t="s">
        <v>48</v>
      </c>
      <c r="Y79" s="433" t="s">
        <v>49</v>
      </c>
      <c r="Z79" s="547"/>
      <c r="AA79" s="21"/>
    </row>
    <row r="80" spans="1:27" ht="165" hidden="1">
      <c r="A80" s="31">
        <v>77</v>
      </c>
      <c r="B80" s="22" t="s">
        <v>39</v>
      </c>
      <c r="C80" s="22" t="s">
        <v>40</v>
      </c>
      <c r="D80" s="22" t="s">
        <v>160</v>
      </c>
      <c r="E80" s="23" t="s">
        <v>161</v>
      </c>
      <c r="F80" s="22" t="s">
        <v>162</v>
      </c>
      <c r="G80" s="22" t="s">
        <v>163</v>
      </c>
      <c r="H80" s="22" t="s">
        <v>164</v>
      </c>
      <c r="I80" s="22" t="s">
        <v>165</v>
      </c>
      <c r="J80" s="22" t="s">
        <v>166</v>
      </c>
      <c r="K80" s="22" t="s">
        <v>102</v>
      </c>
      <c r="L80" s="22" t="s">
        <v>167</v>
      </c>
      <c r="M80" s="337" t="str">
        <f ca="1">VLOOKUP(A80,'2016_ModelLink'!$A$3:$S$332,18,FALSE)</f>
        <v>N/A</v>
      </c>
      <c r="N80" s="337" t="str">
        <f ca="1">VLOOKUP(A80,'2016_ModelLink'!$A$3:$S$332,19,FALSE)</f>
        <v>N/A</v>
      </c>
      <c r="O80" s="69">
        <f ca="1">VLOOKUP($A80,'2016_ModelLink'!$A$3:$S$332,17,FALSE)</f>
        <v>0</v>
      </c>
      <c r="P80" s="69">
        <f ca="1">VLOOKUP($A80,'2017_ModelLink'!$A$3:$S$332,17,FALSE)</f>
        <v>1953395.9284520994</v>
      </c>
      <c r="Q80" s="69">
        <f ca="1">VLOOKUP($A80,'2018_ModelLink'!$A$3:$S$332,17,FALSE)</f>
        <v>18683.521073355674</v>
      </c>
      <c r="R80" s="69">
        <f ca="1">VLOOKUP($A80,'2019_ModelLink'!$A$3:$S$332,17,FALSE)</f>
        <v>36845.376452039825</v>
      </c>
      <c r="S80" s="309" t="str">
        <f>VLOOKUP(A80,Targets!$A$1:$J$302,5,FALSE)</f>
        <v>N/A - Indicator</v>
      </c>
      <c r="T80" s="309" t="str">
        <f>VLOOKUP(A80,Targets!$A$1:$J$302,5,FALSE)</f>
        <v>N/A - Indicator</v>
      </c>
      <c r="U80" s="309" t="str">
        <f>VLOOKUP(A80,Targets!$A$1:$J$302,5,FALSE)</f>
        <v>N/A - Indicator</v>
      </c>
      <c r="V80" s="309" t="e">
        <f>VLOOKUP(A80,Targets!$A$1:$J$302,5,FALSE)*3</f>
        <v>#VALUE!</v>
      </c>
      <c r="W80" s="309" t="e">
        <f>VLOOKUP(A80,Targets!$A$1:$J$302,6,FALSE)*2</f>
        <v>#VALUE!</v>
      </c>
      <c r="X80" s="433" t="s">
        <v>168</v>
      </c>
      <c r="Y80" s="433" t="s">
        <v>169</v>
      </c>
      <c r="Z80" s="547"/>
      <c r="AA80" s="21"/>
    </row>
    <row r="81" spans="1:27" ht="285" hidden="1">
      <c r="A81" s="31">
        <v>78</v>
      </c>
      <c r="B81" s="22" t="s">
        <v>39</v>
      </c>
      <c r="C81" s="22" t="s">
        <v>40</v>
      </c>
      <c r="D81" s="22" t="s">
        <v>170</v>
      </c>
      <c r="E81" s="23" t="s">
        <v>171</v>
      </c>
      <c r="F81" s="22" t="s">
        <v>52</v>
      </c>
      <c r="G81" s="22" t="s">
        <v>53</v>
      </c>
      <c r="H81" s="22" t="s">
        <v>30</v>
      </c>
      <c r="I81" s="22" t="s">
        <v>172</v>
      </c>
      <c r="J81" s="22" t="s">
        <v>173</v>
      </c>
      <c r="K81" s="22" t="s">
        <v>174</v>
      </c>
      <c r="L81" s="22">
        <v>2016</v>
      </c>
      <c r="M81" s="337" t="str">
        <f ca="1">VLOOKUP(A81,'2016_ModelLink'!$A$3:$S$332,18,FALSE)</f>
        <v>N/A</v>
      </c>
      <c r="N81" s="337" t="str">
        <f ca="1">VLOOKUP(A81,'2016_ModelLink'!$A$3:$S$332,19,FALSE)</f>
        <v>N/A</v>
      </c>
      <c r="O81" s="69">
        <f ca="1">VLOOKUP($A81,'2016_ModelLink'!$A$3:$S$332,17,FALSE)</f>
        <v>929.27079517745756</v>
      </c>
      <c r="P81" s="69">
        <f ca="1">VLOOKUP($A81,'2017_ModelLink'!$A$3:$S$332,17,FALSE)</f>
        <v>491.41787051347353</v>
      </c>
      <c r="Q81" s="69">
        <f ca="1">VLOOKUP($A81,'2018_ModelLink'!$A$3:$S$332,17,FALSE)</f>
        <v>219.03197422503709</v>
      </c>
      <c r="R81" s="69">
        <f ca="1">VLOOKUP($A81,'2019_ModelLink'!$A$3:$S$332,17,FALSE)</f>
        <v>472.46451493200942</v>
      </c>
      <c r="S81" s="309">
        <f>VLOOKUP(A81,Targets!$A$1:$J$302,5,FALSE)</f>
        <v>2045.6073286677167</v>
      </c>
      <c r="T81" s="309">
        <f>VLOOKUP(A81,Targets!$A$1:$J$302,5,FALSE)</f>
        <v>2045.6073286677167</v>
      </c>
      <c r="U81" s="309">
        <f>VLOOKUP(A81,Targets!$A$1:$J$302,5,FALSE)</f>
        <v>2045.6073286677167</v>
      </c>
      <c r="V81" s="309">
        <f>VLOOKUP(A81,Targets!$A$1:$J$302,5,FALSE)*3</f>
        <v>6136.8219860031504</v>
      </c>
      <c r="W81" s="309">
        <f>VLOOKUP(A81,Targets!$A$1:$J$302,6,FALSE)*2</f>
        <v>4278.0271282258254</v>
      </c>
      <c r="X81" s="433"/>
      <c r="Y81" s="433"/>
      <c r="Z81" s="547"/>
      <c r="AA81" s="21"/>
    </row>
    <row r="82" spans="1:27" ht="285" hidden="1">
      <c r="A82" s="31">
        <v>79</v>
      </c>
      <c r="B82" s="22" t="s">
        <v>39</v>
      </c>
      <c r="C82" s="22" t="s">
        <v>40</v>
      </c>
      <c r="D82" s="22" t="s">
        <v>170</v>
      </c>
      <c r="E82" s="23" t="s">
        <v>171</v>
      </c>
      <c r="F82" s="22" t="s">
        <v>55</v>
      </c>
      <c r="G82" s="22" t="s">
        <v>53</v>
      </c>
      <c r="H82" s="22" t="s">
        <v>30</v>
      </c>
      <c r="I82" s="22" t="s">
        <v>172</v>
      </c>
      <c r="J82" s="22" t="s">
        <v>175</v>
      </c>
      <c r="K82" s="22" t="s">
        <v>174</v>
      </c>
      <c r="L82" s="22">
        <v>2016</v>
      </c>
      <c r="M82" s="337" t="str">
        <f ca="1">VLOOKUP(A82,'2016_ModelLink'!$A$3:$S$332,18,FALSE)</f>
        <v>N/A</v>
      </c>
      <c r="N82" s="337" t="str">
        <f ca="1">VLOOKUP(A82,'2016_ModelLink'!$A$3:$S$332,19,FALSE)</f>
        <v>N/A</v>
      </c>
      <c r="O82" s="69">
        <f ca="1">VLOOKUP($A82,'2016_ModelLink'!$A$3:$S$332,17,FALSE)</f>
        <v>740.14404512616363</v>
      </c>
      <c r="P82" s="69">
        <f ca="1">VLOOKUP($A82,'2017_ModelLink'!$A$3:$S$332,17,FALSE)</f>
        <v>318.91910754790689</v>
      </c>
      <c r="Q82" s="69">
        <f ca="1">VLOOKUP($A82,'2018_ModelLink'!$A$3:$S$332,17,FALSE)</f>
        <v>142.14357720803355</v>
      </c>
      <c r="R82" s="69">
        <f ca="1">VLOOKUP($A82,'2019_ModelLink'!$A$3:$S$332,17,FALSE)</f>
        <v>375.30491883338573</v>
      </c>
      <c r="S82" s="309">
        <f>VLOOKUP(A82,Targets!$A$1:$J$302,5,FALSE)</f>
        <v>1879.2156065807903</v>
      </c>
      <c r="T82" s="309">
        <f>VLOOKUP(A82,Targets!$A$1:$J$302,5,FALSE)</f>
        <v>1879.2156065807903</v>
      </c>
      <c r="U82" s="309">
        <f>VLOOKUP(A82,Targets!$A$1:$J$302,5,FALSE)</f>
        <v>1879.2156065807903</v>
      </c>
      <c r="V82" s="309">
        <f>VLOOKUP(A82,Targets!$A$1:$J$302,5,FALSE)*3</f>
        <v>5637.646819742371</v>
      </c>
      <c r="W82" s="309">
        <f>VLOOKUP(A82,Targets!$A$1:$J$302,6,FALSE)*2</f>
        <v>3939.3452955908119</v>
      </c>
      <c r="X82" s="433"/>
      <c r="Y82" s="433"/>
      <c r="Z82" s="547"/>
      <c r="AA82" s="21"/>
    </row>
    <row r="83" spans="1:27" ht="285" hidden="1">
      <c r="A83" s="31">
        <v>80</v>
      </c>
      <c r="B83" s="22" t="s">
        <v>39</v>
      </c>
      <c r="C83" s="22" t="s">
        <v>40</v>
      </c>
      <c r="D83" s="22" t="s">
        <v>170</v>
      </c>
      <c r="E83" s="23" t="s">
        <v>171</v>
      </c>
      <c r="F83" s="22" t="s">
        <v>56</v>
      </c>
      <c r="G83" s="22" t="s">
        <v>53</v>
      </c>
      <c r="H83" s="22" t="s">
        <v>30</v>
      </c>
      <c r="I83" s="22" t="s">
        <v>172</v>
      </c>
      <c r="J83" s="22" t="s">
        <v>176</v>
      </c>
      <c r="K83" s="22" t="s">
        <v>174</v>
      </c>
      <c r="L83" s="22">
        <v>2016</v>
      </c>
      <c r="M83" s="337" t="str">
        <f ca="1">VLOOKUP(A83,'2016_ModelLink'!$A$3:$S$332,18,FALSE)</f>
        <v>N/A</v>
      </c>
      <c r="N83" s="337" t="str">
        <f ca="1">VLOOKUP(A83,'2016_ModelLink'!$A$3:$S$332,19,FALSE)</f>
        <v>N/A</v>
      </c>
      <c r="O83" s="69">
        <f ca="1">VLOOKUP($A83,'2016_ModelLink'!$A$3:$S$332,17,FALSE)</f>
        <v>3515134.8480861313</v>
      </c>
      <c r="P83" s="69">
        <f ca="1">VLOOKUP($A83,'2017_ModelLink'!$A$3:$S$332,17,FALSE)</f>
        <v>1927660.3566466852</v>
      </c>
      <c r="Q83" s="69">
        <f ca="1">VLOOKUP($A83,'2018_ModelLink'!$A$3:$S$332,17,FALSE)</f>
        <v>1278348.796947879</v>
      </c>
      <c r="R83" s="69">
        <f ca="1">VLOOKUP($A83,'2019_ModelLink'!$A$3:$S$332,17,FALSE)</f>
        <v>2351367.3470587926</v>
      </c>
      <c r="S83" s="309">
        <f>VLOOKUP(A83,Targets!$A$1:$J$302,5,FALSE)</f>
        <v>4163975.6682137055</v>
      </c>
      <c r="T83" s="309">
        <f>VLOOKUP(A83,Targets!$A$1:$J$302,5,FALSE)</f>
        <v>4163975.6682137055</v>
      </c>
      <c r="U83" s="309">
        <f>VLOOKUP(A83,Targets!$A$1:$J$302,5,FALSE)</f>
        <v>4163975.6682137055</v>
      </c>
      <c r="V83" s="309">
        <f>VLOOKUP(A83,Targets!$A$1:$J$302,5,FALSE)*3</f>
        <v>12491927.004641116</v>
      </c>
      <c r="W83" s="309">
        <f>VLOOKUP(A83,Targets!$A$1:$J$302,6,FALSE)*2</f>
        <v>8605499.4289531801</v>
      </c>
      <c r="X83" s="433"/>
      <c r="Y83" s="433"/>
      <c r="Z83" s="547"/>
      <c r="AA83" s="21"/>
    </row>
    <row r="84" spans="1:27" ht="285" hidden="1">
      <c r="A84" s="31">
        <v>81</v>
      </c>
      <c r="B84" s="22" t="s">
        <v>39</v>
      </c>
      <c r="C84" s="22" t="s">
        <v>40</v>
      </c>
      <c r="D84" s="22" t="s">
        <v>170</v>
      </c>
      <c r="E84" s="23" t="s">
        <v>171</v>
      </c>
      <c r="F84" s="22" t="s">
        <v>57</v>
      </c>
      <c r="G84" s="22" t="s">
        <v>53</v>
      </c>
      <c r="H84" s="22" t="s">
        <v>30</v>
      </c>
      <c r="I84" s="22" t="s">
        <v>172</v>
      </c>
      <c r="J84" s="22" t="s">
        <v>177</v>
      </c>
      <c r="K84" s="22" t="s">
        <v>174</v>
      </c>
      <c r="L84" s="22">
        <v>2016</v>
      </c>
      <c r="M84" s="337" t="str">
        <f ca="1">VLOOKUP(A84,'2016_ModelLink'!$A$3:$S$332,18,FALSE)</f>
        <v>N/A</v>
      </c>
      <c r="N84" s="337" t="str">
        <f ca="1">VLOOKUP(A84,'2016_ModelLink'!$A$3:$S$332,19,FALSE)</f>
        <v>N/A</v>
      </c>
      <c r="O84" s="69">
        <f ca="1">VLOOKUP($A84,'2016_ModelLink'!$A$3:$S$332,17,FALSE)</f>
        <v>2625359.8568609315</v>
      </c>
      <c r="P84" s="69">
        <f ca="1">VLOOKUP($A84,'2017_ModelLink'!$A$3:$S$332,17,FALSE)</f>
        <v>1313895.7263670263</v>
      </c>
      <c r="Q84" s="69">
        <f ca="1">VLOOKUP($A84,'2018_ModelLink'!$A$3:$S$332,17,FALSE)</f>
        <v>825918.07880019047</v>
      </c>
      <c r="R84" s="69">
        <f ca="1">VLOOKUP($A84,'2019_ModelLink'!$A$3:$S$332,17,FALSE)</f>
        <v>1668325.764766549</v>
      </c>
      <c r="S84" s="309">
        <f>VLOOKUP(A84,Targets!$A$1:$J$302,5,FALSE)</f>
        <v>3152613.0685632708</v>
      </c>
      <c r="T84" s="309">
        <f>VLOOKUP(A84,Targets!$A$1:$J$302,5,FALSE)</f>
        <v>3152613.0685632708</v>
      </c>
      <c r="U84" s="309">
        <f>VLOOKUP(A84,Targets!$A$1:$J$302,5,FALSE)</f>
        <v>3152613.0685632708</v>
      </c>
      <c r="V84" s="309">
        <f>VLOOKUP(A84,Targets!$A$1:$J$302,5,FALSE)*3</f>
        <v>9457839.2056898121</v>
      </c>
      <c r="W84" s="309">
        <f>VLOOKUP(A84,Targets!$A$1:$J$302,6,FALSE)*2</f>
        <v>6519380.6454094453</v>
      </c>
      <c r="X84" s="433"/>
      <c r="Y84" s="433"/>
      <c r="Z84" s="547"/>
      <c r="AA84" s="21"/>
    </row>
    <row r="85" spans="1:27" ht="285" hidden="1">
      <c r="A85" s="31">
        <v>82</v>
      </c>
      <c r="B85" s="22" t="s">
        <v>39</v>
      </c>
      <c r="C85" s="22" t="s">
        <v>40</v>
      </c>
      <c r="D85" s="22" t="s">
        <v>170</v>
      </c>
      <c r="E85" s="23" t="s">
        <v>171</v>
      </c>
      <c r="F85" s="22" t="s">
        <v>58</v>
      </c>
      <c r="G85" s="22" t="s">
        <v>53</v>
      </c>
      <c r="H85" s="22" t="s">
        <v>30</v>
      </c>
      <c r="I85" s="22" t="s">
        <v>172</v>
      </c>
      <c r="J85" s="22" t="s">
        <v>178</v>
      </c>
      <c r="K85" s="22" t="s">
        <v>174</v>
      </c>
      <c r="L85" s="22">
        <v>2016</v>
      </c>
      <c r="M85" s="337" t="str">
        <f ca="1">VLOOKUP(A85,'2016_ModelLink'!$A$3:$S$332,18,FALSE)</f>
        <v>N/A</v>
      </c>
      <c r="N85" s="337" t="str">
        <f ca="1">VLOOKUP(A85,'2016_ModelLink'!$A$3:$S$332,19,FALSE)</f>
        <v>N/A</v>
      </c>
      <c r="O85" s="69">
        <f ca="1">VLOOKUP($A85,'2016_ModelLink'!$A$3:$S$332,17,FALSE)</f>
        <v>40721.875985925755</v>
      </c>
      <c r="P85" s="69">
        <f ca="1">VLOOKUP($A85,'2017_ModelLink'!$A$3:$S$332,17,FALSE)</f>
        <v>36224.955523545803</v>
      </c>
      <c r="Q85" s="69">
        <f ca="1">VLOOKUP($A85,'2018_ModelLink'!$A$3:$S$332,17,FALSE)</f>
        <v>10484.676605899693</v>
      </c>
      <c r="R85" s="69">
        <f ca="1">VLOOKUP($A85,'2019_ModelLink'!$A$3:$S$332,17,FALSE)</f>
        <v>24608.467718135285</v>
      </c>
      <c r="S85" s="309">
        <f>VLOOKUP(A85,Targets!$A$1:$J$302,5,FALSE)</f>
        <v>50326.729533214566</v>
      </c>
      <c r="T85" s="309">
        <f>VLOOKUP(A85,Targets!$A$1:$J$302,5,FALSE)</f>
        <v>50326.729533214566</v>
      </c>
      <c r="U85" s="309">
        <f>VLOOKUP(A85,Targets!$A$1:$J$302,5,FALSE)</f>
        <v>50326.729533214566</v>
      </c>
      <c r="V85" s="309">
        <f>VLOOKUP(A85,Targets!$A$1:$J$302,5,FALSE)*3</f>
        <v>150980.1885996437</v>
      </c>
      <c r="W85" s="309">
        <f>VLOOKUP(A85,Targets!$A$1:$J$302,6,FALSE)*2</f>
        <v>108814.75295155354</v>
      </c>
      <c r="X85" s="433" t="s">
        <v>179</v>
      </c>
      <c r="Y85" s="433" t="str">
        <f>Definitions!C$20</f>
        <v>A multi-family unit. Designated by a unique billing account under rate GR and location code (LC_CD) = B, C, D (&gt;= 2 units)</v>
      </c>
      <c r="Z85" s="547"/>
      <c r="AA85" s="21"/>
    </row>
    <row r="86" spans="1:27" ht="285" hidden="1">
      <c r="A86" s="31">
        <v>83</v>
      </c>
      <c r="B86" s="22" t="s">
        <v>39</v>
      </c>
      <c r="C86" s="22" t="s">
        <v>40</v>
      </c>
      <c r="D86" s="22" t="s">
        <v>170</v>
      </c>
      <c r="E86" s="23" t="s">
        <v>171</v>
      </c>
      <c r="F86" s="22" t="s">
        <v>60</v>
      </c>
      <c r="G86" s="22" t="s">
        <v>53</v>
      </c>
      <c r="H86" s="22" t="s">
        <v>30</v>
      </c>
      <c r="I86" s="22" t="s">
        <v>172</v>
      </c>
      <c r="J86" s="22" t="s">
        <v>180</v>
      </c>
      <c r="K86" s="22" t="s">
        <v>174</v>
      </c>
      <c r="L86" s="22">
        <v>2016</v>
      </c>
      <c r="M86" s="337" t="str">
        <f ca="1">VLOOKUP(A86,'2016_ModelLink'!$A$3:$S$332,18,FALSE)</f>
        <v>N/A</v>
      </c>
      <c r="N86" s="337" t="str">
        <f ca="1">VLOOKUP(A86,'2016_ModelLink'!$A$3:$S$332,19,FALSE)</f>
        <v>N/A</v>
      </c>
      <c r="O86" s="69">
        <f ca="1">VLOOKUP($A86,'2016_ModelLink'!$A$3:$S$332,17,FALSE)</f>
        <v>25268.224979089129</v>
      </c>
      <c r="P86" s="69">
        <f ca="1">VLOOKUP($A86,'2017_ModelLink'!$A$3:$S$332,17,FALSE)</f>
        <v>24024.130264612726</v>
      </c>
      <c r="Q86" s="69">
        <f ca="1">VLOOKUP($A86,'2018_ModelLink'!$A$3:$S$332,17,FALSE)</f>
        <v>5865.7814489256234</v>
      </c>
      <c r="R86" s="69">
        <f ca="1">VLOOKUP($A86,'2019_ModelLink'!$A$3:$S$332,17,FALSE)</f>
        <v>13695.783272898685</v>
      </c>
      <c r="S86" s="309">
        <f>VLOOKUP(A86,Targets!$A$1:$J$302,5,FALSE)</f>
        <v>39616.648223838019</v>
      </c>
      <c r="T86" s="309">
        <f>VLOOKUP(A86,Targets!$A$1:$J$302,5,FALSE)</f>
        <v>39616.648223838019</v>
      </c>
      <c r="U86" s="309">
        <f>VLOOKUP(A86,Targets!$A$1:$J$302,5,FALSE)</f>
        <v>39616.648223838019</v>
      </c>
      <c r="V86" s="309">
        <f>VLOOKUP(A86,Targets!$A$1:$J$302,5,FALSE)*3</f>
        <v>118849.94467151407</v>
      </c>
      <c r="W86" s="309">
        <f>VLOOKUP(A86,Targets!$A$1:$J$302,6,FALSE)*2</f>
        <v>84029.650585349285</v>
      </c>
      <c r="X86" s="433" t="s">
        <v>179</v>
      </c>
      <c r="Y86" s="433" t="str">
        <f>Definitions!C$20</f>
        <v>A multi-family unit. Designated by a unique billing account under rate GR and location code (LC_CD) = B, C, D (&gt;= 2 units)</v>
      </c>
      <c r="Z86" s="547"/>
      <c r="AA86" s="21"/>
    </row>
    <row r="87" spans="1:27" ht="285" hidden="1">
      <c r="A87" s="31">
        <v>84</v>
      </c>
      <c r="B87" s="22" t="s">
        <v>39</v>
      </c>
      <c r="C87" s="22" t="s">
        <v>40</v>
      </c>
      <c r="D87" s="22" t="s">
        <v>170</v>
      </c>
      <c r="E87" s="23" t="s">
        <v>171</v>
      </c>
      <c r="F87" s="22" t="s">
        <v>61</v>
      </c>
      <c r="G87" s="22" t="s">
        <v>53</v>
      </c>
      <c r="H87" s="22" t="s">
        <v>30</v>
      </c>
      <c r="I87" s="22" t="s">
        <v>172</v>
      </c>
      <c r="J87" s="22" t="s">
        <v>181</v>
      </c>
      <c r="K87" s="22" t="s">
        <v>174</v>
      </c>
      <c r="L87" s="22">
        <v>2016</v>
      </c>
      <c r="M87" s="337" t="str">
        <f ca="1">VLOOKUP(A87,'2016_ModelLink'!$A$3:$S$332,18,FALSE)</f>
        <v>N/A</v>
      </c>
      <c r="N87" s="337" t="str">
        <f ca="1">VLOOKUP(A87,'2016_ModelLink'!$A$3:$S$332,19,FALSE)</f>
        <v>N/A</v>
      </c>
      <c r="O87" s="69">
        <f ca="1">VLOOKUP($A87,'2016_ModelLink'!$A$3:$S$332,17,FALSE)</f>
        <v>12212.805663345569</v>
      </c>
      <c r="P87" s="69">
        <f ca="1">VLOOKUP($A87,'2017_ModelLink'!$A$3:$S$332,17,FALSE)</f>
        <v>6857.0031069133192</v>
      </c>
      <c r="Q87" s="69">
        <f ca="1">VLOOKUP($A87,'2018_ModelLink'!$A$3:$S$332,17,FALSE)</f>
        <v>2944.1001747175792</v>
      </c>
      <c r="R87" s="69">
        <f ca="1">VLOOKUP($A87,'2019_ModelLink'!$A$3:$S$332,17,FALSE)</f>
        <v>1509.0301823954469</v>
      </c>
      <c r="S87" s="309">
        <f>VLOOKUP(A87,Targets!$A$1:$J$302,5,FALSE)</f>
        <v>7306.4063528787756</v>
      </c>
      <c r="T87" s="309">
        <f>VLOOKUP(A87,Targets!$A$1:$J$302,5,FALSE)</f>
        <v>7306.4063528787756</v>
      </c>
      <c r="U87" s="309">
        <f>VLOOKUP(A87,Targets!$A$1:$J$302,5,FALSE)</f>
        <v>7306.4063528787756</v>
      </c>
      <c r="V87" s="309">
        <f>VLOOKUP(A87,Targets!$A$1:$J$302,5,FALSE)*3</f>
        <v>21919.219058636329</v>
      </c>
      <c r="W87" s="309">
        <f>VLOOKUP(A87,Targets!$A$1:$J$302,6,FALSE)*2</f>
        <v>15280.060913652613</v>
      </c>
      <c r="X87" s="433"/>
      <c r="Y87" s="433"/>
      <c r="Z87" s="547"/>
      <c r="AA87" s="21"/>
    </row>
    <row r="88" spans="1:27" ht="285" hidden="1">
      <c r="A88" s="31">
        <v>85</v>
      </c>
      <c r="B88" s="22" t="s">
        <v>39</v>
      </c>
      <c r="C88" s="22" t="s">
        <v>40</v>
      </c>
      <c r="D88" s="22" t="s">
        <v>170</v>
      </c>
      <c r="E88" s="23" t="s">
        <v>171</v>
      </c>
      <c r="F88" s="22" t="s">
        <v>62</v>
      </c>
      <c r="G88" s="22" t="s">
        <v>53</v>
      </c>
      <c r="H88" s="22" t="s">
        <v>30</v>
      </c>
      <c r="I88" s="22" t="s">
        <v>172</v>
      </c>
      <c r="J88" s="22" t="s">
        <v>182</v>
      </c>
      <c r="K88" s="22" t="s">
        <v>174</v>
      </c>
      <c r="L88" s="22">
        <v>2016</v>
      </c>
      <c r="M88" s="337" t="str">
        <f ca="1">VLOOKUP(A88,'2016_ModelLink'!$A$3:$S$332,18,FALSE)</f>
        <v>N/A</v>
      </c>
      <c r="N88" s="337" t="str">
        <f ca="1">VLOOKUP(A88,'2016_ModelLink'!$A$3:$S$332,19,FALSE)</f>
        <v>N/A</v>
      </c>
      <c r="O88" s="69">
        <f ca="1">VLOOKUP($A88,'2016_ModelLink'!$A$3:$S$332,17,FALSE)</f>
        <v>9561.106466467374</v>
      </c>
      <c r="P88" s="69">
        <f ca="1">VLOOKUP($A88,'2017_ModelLink'!$A$3:$S$332,17,FALSE)</f>
        <v>4339.8669662691809</v>
      </c>
      <c r="Q88" s="69">
        <f ca="1">VLOOKUP($A88,'2018_ModelLink'!$A$3:$S$332,17,FALSE)</f>
        <v>1803.5670695796587</v>
      </c>
      <c r="R88" s="69">
        <f ca="1">VLOOKUP($A88,'2019_ModelLink'!$A$3:$S$332,17,FALSE)</f>
        <v>1186.4867226503263</v>
      </c>
      <c r="S88" s="309">
        <f>VLOOKUP(A88,Targets!$A$1:$J$302,5,FALSE)</f>
        <v>5396.1399023338818</v>
      </c>
      <c r="T88" s="309">
        <f>VLOOKUP(A88,Targets!$A$1:$J$302,5,FALSE)</f>
        <v>5396.1399023338818</v>
      </c>
      <c r="U88" s="309">
        <f>VLOOKUP(A88,Targets!$A$1:$J$302,5,FALSE)</f>
        <v>5396.1399023338818</v>
      </c>
      <c r="V88" s="309">
        <f>VLOOKUP(A88,Targets!$A$1:$J$302,5,FALSE)*3</f>
        <v>16188.419707001645</v>
      </c>
      <c r="W88" s="309">
        <f>VLOOKUP(A88,Targets!$A$1:$J$302,6,FALSE)*2</f>
        <v>11311.771924503202</v>
      </c>
      <c r="X88" s="433"/>
      <c r="Y88" s="433"/>
      <c r="Z88" s="547"/>
      <c r="AA88" s="21"/>
    </row>
    <row r="89" spans="1:27" ht="285" hidden="1">
      <c r="A89" s="31">
        <v>86</v>
      </c>
      <c r="B89" s="22" t="s">
        <v>39</v>
      </c>
      <c r="C89" s="22" t="s">
        <v>40</v>
      </c>
      <c r="D89" s="22" t="s">
        <v>170</v>
      </c>
      <c r="E89" s="23" t="s">
        <v>171</v>
      </c>
      <c r="F89" s="22" t="s">
        <v>63</v>
      </c>
      <c r="G89" s="22" t="s">
        <v>53</v>
      </c>
      <c r="H89" s="22" t="s">
        <v>30</v>
      </c>
      <c r="I89" s="22" t="s">
        <v>172</v>
      </c>
      <c r="J89" s="22" t="s">
        <v>183</v>
      </c>
      <c r="K89" s="22" t="s">
        <v>174</v>
      </c>
      <c r="L89" s="22">
        <v>2016</v>
      </c>
      <c r="M89" s="337" t="str">
        <f ca="1">VLOOKUP(A89,'2016_ModelLink'!$A$3:$S$332,18,FALSE)</f>
        <v>N/A</v>
      </c>
      <c r="N89" s="337" t="str">
        <f ca="1">VLOOKUP(A89,'2016_ModelLink'!$A$3:$S$332,19,FALSE)</f>
        <v>N/A</v>
      </c>
      <c r="O89" s="69">
        <f ca="1">VLOOKUP($A89,'2016_ModelLink'!$A$3:$S$332,17,FALSE)</f>
        <v>46049141.974360339</v>
      </c>
      <c r="P89" s="69">
        <f ca="1">VLOOKUP($A89,'2017_ModelLink'!$A$3:$S$332,17,FALSE)</f>
        <v>25237042.285346583</v>
      </c>
      <c r="Q89" s="69">
        <f ca="1">VLOOKUP($A89,'2018_ModelLink'!$A$3:$S$332,17,FALSE)</f>
        <v>16714964.959891923</v>
      </c>
      <c r="R89" s="69">
        <f ca="1">VLOOKUP($A89,'2019_ModelLink'!$A$3:$S$332,17,FALSE)</f>
        <v>14804156.202913992</v>
      </c>
      <c r="S89" s="309">
        <f>VLOOKUP(A89,Targets!$A$1:$J$302,5,FALSE)</f>
        <v>34835587.671396069</v>
      </c>
      <c r="T89" s="309">
        <f>VLOOKUP(A89,Targets!$A$1:$J$302,5,FALSE)</f>
        <v>34835587.671396069</v>
      </c>
      <c r="U89" s="309">
        <f>VLOOKUP(A89,Targets!$A$1:$J$302,5,FALSE)</f>
        <v>34835587.671396069</v>
      </c>
      <c r="V89" s="309">
        <f>VLOOKUP(A89,Targets!$A$1:$J$302,5,FALSE)*3</f>
        <v>104506763.0141882</v>
      </c>
      <c r="W89" s="309">
        <f>VLOOKUP(A89,Targets!$A$1:$J$302,6,FALSE)*2</f>
        <v>71993127.169748381</v>
      </c>
      <c r="X89" s="433"/>
      <c r="Y89" s="433"/>
      <c r="Z89" s="547"/>
      <c r="AA89" s="21"/>
    </row>
    <row r="90" spans="1:27" ht="285" hidden="1">
      <c r="A90" s="31">
        <v>87</v>
      </c>
      <c r="B90" s="22" t="s">
        <v>39</v>
      </c>
      <c r="C90" s="22" t="s">
        <v>40</v>
      </c>
      <c r="D90" s="22" t="s">
        <v>170</v>
      </c>
      <c r="E90" s="23" t="s">
        <v>171</v>
      </c>
      <c r="F90" s="22" t="s">
        <v>64</v>
      </c>
      <c r="G90" s="22" t="s">
        <v>53</v>
      </c>
      <c r="H90" s="22" t="s">
        <v>30</v>
      </c>
      <c r="I90" s="22" t="s">
        <v>172</v>
      </c>
      <c r="J90" s="22" t="s">
        <v>184</v>
      </c>
      <c r="K90" s="22" t="s">
        <v>174</v>
      </c>
      <c r="L90" s="22">
        <v>2016</v>
      </c>
      <c r="M90" s="337" t="str">
        <f ca="1">VLOOKUP(A90,'2016_ModelLink'!$A$3:$S$332,18,FALSE)</f>
        <v>N/A</v>
      </c>
      <c r="N90" s="337" t="str">
        <f ca="1">VLOOKUP(A90,'2016_ModelLink'!$A$3:$S$332,19,FALSE)</f>
        <v>N/A</v>
      </c>
      <c r="O90" s="69">
        <f ca="1">VLOOKUP($A90,'2016_ModelLink'!$A$3:$S$332,17,FALSE)</f>
        <v>33164544.343028806</v>
      </c>
      <c r="P90" s="69">
        <f ca="1">VLOOKUP($A90,'2017_ModelLink'!$A$3:$S$332,17,FALSE)</f>
        <v>16538879.534338683</v>
      </c>
      <c r="Q90" s="69">
        <f ca="1">VLOOKUP($A90,'2018_ModelLink'!$A$3:$S$332,17,FALSE)</f>
        <v>10317369.910208927</v>
      </c>
      <c r="R90" s="69">
        <f ca="1">VLOOKUP($A90,'2019_ModelLink'!$A$3:$S$332,17,FALSE)</f>
        <v>10036625.689705309</v>
      </c>
      <c r="S90" s="309">
        <f>VLOOKUP(A90,Targets!$A$1:$J$302,5,FALSE)</f>
        <v>21815455.059507266</v>
      </c>
      <c r="T90" s="309">
        <f>VLOOKUP(A90,Targets!$A$1:$J$302,5,FALSE)</f>
        <v>21815455.059507266</v>
      </c>
      <c r="U90" s="309">
        <f>VLOOKUP(A90,Targets!$A$1:$J$302,5,FALSE)</f>
        <v>21815455.059507266</v>
      </c>
      <c r="V90" s="309">
        <f>VLOOKUP(A90,Targets!$A$1:$J$302,5,FALSE)*3</f>
        <v>65446365.178521797</v>
      </c>
      <c r="W90" s="309">
        <f>VLOOKUP(A90,Targets!$A$1:$J$302,6,FALSE)*2</f>
        <v>45112816.699248835</v>
      </c>
      <c r="X90" s="433"/>
      <c r="Y90" s="433"/>
      <c r="Z90" s="547"/>
      <c r="AA90" s="21"/>
    </row>
    <row r="91" spans="1:27" ht="285" hidden="1">
      <c r="A91" s="31">
        <v>88</v>
      </c>
      <c r="B91" s="22" t="s">
        <v>39</v>
      </c>
      <c r="C91" s="22" t="s">
        <v>40</v>
      </c>
      <c r="D91" s="22" t="s">
        <v>170</v>
      </c>
      <c r="E91" s="23" t="s">
        <v>171</v>
      </c>
      <c r="F91" s="22" t="s">
        <v>65</v>
      </c>
      <c r="G91" s="22" t="s">
        <v>53</v>
      </c>
      <c r="H91" s="22" t="s">
        <v>30</v>
      </c>
      <c r="I91" s="22" t="s">
        <v>172</v>
      </c>
      <c r="J91" s="22" t="s">
        <v>185</v>
      </c>
      <c r="K91" s="22" t="s">
        <v>174</v>
      </c>
      <c r="L91" s="22">
        <v>2016</v>
      </c>
      <c r="M91" s="337" t="str">
        <f ca="1">VLOOKUP(A91,'2016_ModelLink'!$A$3:$S$332,18,FALSE)</f>
        <v>N/A</v>
      </c>
      <c r="N91" s="337" t="str">
        <f ca="1">VLOOKUP(A91,'2016_ModelLink'!$A$3:$S$332,19,FALSE)</f>
        <v>N/A</v>
      </c>
      <c r="O91" s="69">
        <f ca="1">VLOOKUP($A91,'2016_ModelLink'!$A$3:$S$332,17,FALSE)</f>
        <v>560964.19382027769</v>
      </c>
      <c r="P91" s="69">
        <f ca="1">VLOOKUP($A91,'2017_ModelLink'!$A$3:$S$332,17,FALSE)</f>
        <v>525635.65437626862</v>
      </c>
      <c r="Q91" s="69">
        <f ca="1">VLOOKUP($A91,'2018_ModelLink'!$A$3:$S$332,17,FALSE)</f>
        <v>167769.44976755657</v>
      </c>
      <c r="R91" s="69">
        <f ca="1">VLOOKUP($A91,'2019_ModelLink'!$A$3:$S$332,17,FALSE)</f>
        <v>345872.63006051077</v>
      </c>
      <c r="S91" s="309">
        <f>VLOOKUP(A91,Targets!$A$1:$J$302,5,FALSE)</f>
        <v>195129.59938028964</v>
      </c>
      <c r="T91" s="309">
        <f>VLOOKUP(A91,Targets!$A$1:$J$302,5,FALSE)</f>
        <v>195129.59938028964</v>
      </c>
      <c r="U91" s="309">
        <f>VLOOKUP(A91,Targets!$A$1:$J$302,5,FALSE)</f>
        <v>195129.59938028964</v>
      </c>
      <c r="V91" s="309">
        <f>VLOOKUP(A91,Targets!$A$1:$J$302,5,FALSE)*3</f>
        <v>585388.79814086889</v>
      </c>
      <c r="W91" s="309">
        <f>VLOOKUP(A91,Targets!$A$1:$J$302,6,FALSE)*2</f>
        <v>421902.62206663995</v>
      </c>
      <c r="X91" s="433" t="s">
        <v>179</v>
      </c>
      <c r="Y91" s="433" t="str">
        <f>Definitions!C$20</f>
        <v>A multi-family unit. Designated by a unique billing account under rate GR and location code (LC_CD) = B, C, D (&gt;= 2 units)</v>
      </c>
      <c r="Z91" s="547"/>
      <c r="AA91" s="21"/>
    </row>
    <row r="92" spans="1:27" ht="285" hidden="1">
      <c r="A92" s="31">
        <v>89</v>
      </c>
      <c r="B92" s="22" t="s">
        <v>39</v>
      </c>
      <c r="C92" s="22" t="s">
        <v>40</v>
      </c>
      <c r="D92" s="22" t="s">
        <v>170</v>
      </c>
      <c r="E92" s="23" t="s">
        <v>171</v>
      </c>
      <c r="F92" s="22" t="s">
        <v>66</v>
      </c>
      <c r="G92" s="22" t="s">
        <v>53</v>
      </c>
      <c r="H92" s="22" t="s">
        <v>30</v>
      </c>
      <c r="I92" s="22" t="s">
        <v>172</v>
      </c>
      <c r="J92" s="22" t="s">
        <v>186</v>
      </c>
      <c r="K92" s="22" t="s">
        <v>174</v>
      </c>
      <c r="L92" s="22">
        <v>2016</v>
      </c>
      <c r="M92" s="337" t="str">
        <f ca="1">VLOOKUP(A92,'2016_ModelLink'!$A$3:$S$332,18,FALSE)</f>
        <v>N/A</v>
      </c>
      <c r="N92" s="337" t="str">
        <f ca="1">VLOOKUP(A92,'2016_ModelLink'!$A$3:$S$332,19,FALSE)</f>
        <v>N/A</v>
      </c>
      <c r="O92" s="69">
        <f ca="1">VLOOKUP($A92,'2016_ModelLink'!$A$3:$S$332,17,FALSE)</f>
        <v>371293.58326287294</v>
      </c>
      <c r="P92" s="69">
        <f ca="1">VLOOKUP($A92,'2017_ModelLink'!$A$3:$S$332,17,FALSE)</f>
        <v>349439.29916558019</v>
      </c>
      <c r="Q92" s="69">
        <f ca="1">VLOOKUP($A92,'2018_ModelLink'!$A$3:$S$332,17,FALSE)</f>
        <v>99843.581838185171</v>
      </c>
      <c r="R92" s="69">
        <f ca="1">VLOOKUP($A92,'2019_ModelLink'!$A$3:$S$332,17,FALSE)</f>
        <v>200510.07670012189</v>
      </c>
      <c r="S92" s="309">
        <f>VLOOKUP(A92,Targets!$A$1:$J$302,5,FALSE)</f>
        <v>120004.51135934365</v>
      </c>
      <c r="T92" s="309">
        <f>VLOOKUP(A92,Targets!$A$1:$J$302,5,FALSE)</f>
        <v>120004.51135934365</v>
      </c>
      <c r="U92" s="309">
        <f>VLOOKUP(A92,Targets!$A$1:$J$302,5,FALSE)</f>
        <v>120004.51135934365</v>
      </c>
      <c r="V92" s="309">
        <f>VLOOKUP(A92,Targets!$A$1:$J$302,5,FALSE)*3</f>
        <v>360013.53407803096</v>
      </c>
      <c r="W92" s="309">
        <f>VLOOKUP(A92,Targets!$A$1:$J$302,6,FALSE)*2</f>
        <v>254537.86754538078</v>
      </c>
      <c r="X92" s="433" t="s">
        <v>179</v>
      </c>
      <c r="Y92" s="433" t="str">
        <f>Definitions!C$20</f>
        <v>A multi-family unit. Designated by a unique billing account under rate GR and location code (LC_CD) = B, C, D (&gt;= 2 units)</v>
      </c>
      <c r="Z92" s="547"/>
      <c r="AA92" s="21"/>
    </row>
    <row r="93" spans="1:27" ht="285" hidden="1">
      <c r="A93" s="31">
        <v>90</v>
      </c>
      <c r="B93" s="22" t="s">
        <v>39</v>
      </c>
      <c r="C93" s="22" t="s">
        <v>40</v>
      </c>
      <c r="D93" s="22" t="s">
        <v>170</v>
      </c>
      <c r="E93" s="23" t="s">
        <v>187</v>
      </c>
      <c r="F93" s="22" t="s">
        <v>52</v>
      </c>
      <c r="G93" s="22" t="s">
        <v>53</v>
      </c>
      <c r="H93" s="22" t="s">
        <v>30</v>
      </c>
      <c r="I93" s="22" t="s">
        <v>172</v>
      </c>
      <c r="J93" s="22" t="s">
        <v>188</v>
      </c>
      <c r="K93" s="22" t="s">
        <v>174</v>
      </c>
      <c r="L93" s="22">
        <v>2016</v>
      </c>
      <c r="M93" s="337" t="str">
        <f ca="1">VLOOKUP(A93,'2016_ModelLink'!$A$3:$S$332,18,FALSE)</f>
        <v>N/A</v>
      </c>
      <c r="N93" s="337" t="str">
        <f ca="1">VLOOKUP(A93,'2016_ModelLink'!$A$3:$S$332,19,FALSE)</f>
        <v>N/A</v>
      </c>
      <c r="O93" s="69">
        <f ca="1">VLOOKUP($A93,'2016_ModelLink'!$A$3:$S$332,17,FALSE)</f>
        <v>179.66311391256937</v>
      </c>
      <c r="P93" s="69">
        <f ca="1">VLOOKUP($A93,'2017_ModelLink'!$A$3:$S$332,17,FALSE)</f>
        <v>3.2145977314806737</v>
      </c>
      <c r="Q93" s="69">
        <f ca="1">VLOOKUP($A93,'2018_ModelLink'!$A$3:$S$332,17,FALSE)</f>
        <v>0</v>
      </c>
      <c r="R93" s="69">
        <f ca="1">VLOOKUP($A93,'2019_ModelLink'!$A$3:$S$332,17,FALSE)</f>
        <v>612.81753846723996</v>
      </c>
      <c r="S93" s="309">
        <f>VLOOKUP(A93,Targets!$A$1:$J$302,5,FALSE)</f>
        <v>174.5346430703155</v>
      </c>
      <c r="T93" s="309">
        <f>VLOOKUP(A93,Targets!$A$1:$J$302,5,FALSE)</f>
        <v>174.5346430703155</v>
      </c>
      <c r="U93" s="309">
        <f>VLOOKUP(A93,Targets!$A$1:$J$302,5,FALSE)</f>
        <v>174.5346430703155</v>
      </c>
      <c r="V93" s="309">
        <f>VLOOKUP(A93,Targets!$A$1:$J$302,5,FALSE)*3</f>
        <v>523.60392921094649</v>
      </c>
      <c r="W93" s="309">
        <f>VLOOKUP(A93,Targets!$A$1:$J$302,6,FALSE)*2</f>
        <v>365.00843901273851</v>
      </c>
      <c r="X93" s="433"/>
      <c r="Y93" s="433"/>
      <c r="Z93" s="547"/>
      <c r="AA93" s="21"/>
    </row>
    <row r="94" spans="1:27" ht="285" hidden="1">
      <c r="A94" s="31">
        <v>91</v>
      </c>
      <c r="B94" s="22" t="s">
        <v>39</v>
      </c>
      <c r="C94" s="22" t="s">
        <v>40</v>
      </c>
      <c r="D94" s="22" t="s">
        <v>170</v>
      </c>
      <c r="E94" s="23" t="s">
        <v>187</v>
      </c>
      <c r="F94" s="22" t="s">
        <v>55</v>
      </c>
      <c r="G94" s="22" t="s">
        <v>53</v>
      </c>
      <c r="H94" s="22" t="s">
        <v>30</v>
      </c>
      <c r="I94" s="22" t="s">
        <v>172</v>
      </c>
      <c r="J94" s="22" t="s">
        <v>189</v>
      </c>
      <c r="K94" s="22" t="s">
        <v>174</v>
      </c>
      <c r="L94" s="22">
        <v>2016</v>
      </c>
      <c r="M94" s="337" t="str">
        <f ca="1">VLOOKUP(A94,'2016_ModelLink'!$A$3:$S$332,18,FALSE)</f>
        <v>N/A</v>
      </c>
      <c r="N94" s="337" t="str">
        <f ca="1">VLOOKUP(A94,'2016_ModelLink'!$A$3:$S$332,19,FALSE)</f>
        <v>N/A</v>
      </c>
      <c r="O94" s="69">
        <f ca="1">VLOOKUP($A94,'2016_ModelLink'!$A$3:$S$332,17,FALSE)</f>
        <v>136.97370720813427</v>
      </c>
      <c r="P94" s="69">
        <f ca="1">VLOOKUP($A94,'2017_ModelLink'!$A$3:$S$332,17,FALSE)</f>
        <v>2.4964126509166493</v>
      </c>
      <c r="Q94" s="69">
        <f ca="1">VLOOKUP($A94,'2018_ModelLink'!$A$3:$S$332,17,FALSE)</f>
        <v>0</v>
      </c>
      <c r="R94" s="69">
        <f ca="1">VLOOKUP($A94,'2019_ModelLink'!$A$3:$S$332,17,FALSE)</f>
        <v>466.77326383783571</v>
      </c>
      <c r="S94" s="309">
        <f>VLOOKUP(A94,Targets!$A$1:$J$302,5,FALSE)</f>
        <v>160.33782268484541</v>
      </c>
      <c r="T94" s="309">
        <f>VLOOKUP(A94,Targets!$A$1:$J$302,5,FALSE)</f>
        <v>160.33782268484541</v>
      </c>
      <c r="U94" s="309">
        <f>VLOOKUP(A94,Targets!$A$1:$J$302,5,FALSE)</f>
        <v>160.33782268484541</v>
      </c>
      <c r="V94" s="309">
        <f>VLOOKUP(A94,Targets!$A$1:$J$302,5,FALSE)*3</f>
        <v>481.01346805453625</v>
      </c>
      <c r="W94" s="309">
        <f>VLOOKUP(A94,Targets!$A$1:$J$302,6,FALSE)*2</f>
        <v>336.11153786023272</v>
      </c>
      <c r="X94" s="433"/>
      <c r="Y94" s="433"/>
      <c r="Z94" s="547"/>
      <c r="AA94" s="21"/>
    </row>
    <row r="95" spans="1:27" ht="285" hidden="1">
      <c r="A95" s="31">
        <v>92</v>
      </c>
      <c r="B95" s="22" t="s">
        <v>39</v>
      </c>
      <c r="C95" s="22" t="s">
        <v>40</v>
      </c>
      <c r="D95" s="22" t="s">
        <v>170</v>
      </c>
      <c r="E95" s="23" t="s">
        <v>187</v>
      </c>
      <c r="F95" s="22" t="s">
        <v>56</v>
      </c>
      <c r="G95" s="22" t="s">
        <v>53</v>
      </c>
      <c r="H95" s="22" t="s">
        <v>30</v>
      </c>
      <c r="I95" s="22" t="s">
        <v>172</v>
      </c>
      <c r="J95" s="22" t="s">
        <v>190</v>
      </c>
      <c r="K95" s="22" t="s">
        <v>174</v>
      </c>
      <c r="L95" s="22">
        <v>2016</v>
      </c>
      <c r="M95" s="337" t="str">
        <f ca="1">VLOOKUP(A95,'2016_ModelLink'!$A$3:$S$332,18,FALSE)</f>
        <v>N/A</v>
      </c>
      <c r="N95" s="337" t="str">
        <f ca="1">VLOOKUP(A95,'2016_ModelLink'!$A$3:$S$332,19,FALSE)</f>
        <v>N/A</v>
      </c>
      <c r="O95" s="69">
        <f ca="1">VLOOKUP($A95,'2016_ModelLink'!$A$3:$S$332,17,FALSE)</f>
        <v>964484.10927345138</v>
      </c>
      <c r="P95" s="69">
        <f ca="1">VLOOKUP($A95,'2017_ModelLink'!$A$3:$S$332,17,FALSE)</f>
        <v>75731.238205650938</v>
      </c>
      <c r="Q95" s="69">
        <f ca="1">VLOOKUP($A95,'2018_ModelLink'!$A$3:$S$332,17,FALSE)</f>
        <v>0</v>
      </c>
      <c r="R95" s="69">
        <f ca="1">VLOOKUP($A95,'2019_ModelLink'!$A$3:$S$332,17,FALSE)</f>
        <v>1505805.4656984</v>
      </c>
      <c r="S95" s="309">
        <f>VLOOKUP(A95,Targets!$A$1:$J$302,5,FALSE)</f>
        <v>355277.37744197831</v>
      </c>
      <c r="T95" s="309">
        <f>VLOOKUP(A95,Targets!$A$1:$J$302,5,FALSE)</f>
        <v>355277.37744197831</v>
      </c>
      <c r="U95" s="309">
        <f>VLOOKUP(A95,Targets!$A$1:$J$302,5,FALSE)</f>
        <v>355277.37744197831</v>
      </c>
      <c r="V95" s="309">
        <f>VLOOKUP(A95,Targets!$A$1:$J$302,5,FALSE)*3</f>
        <v>1065832.1323259349</v>
      </c>
      <c r="W95" s="309">
        <f>VLOOKUP(A95,Targets!$A$1:$J$302,6,FALSE)*2</f>
        <v>734235.62294937449</v>
      </c>
      <c r="X95" s="433"/>
      <c r="Y95" s="433"/>
      <c r="Z95" s="547"/>
      <c r="AA95" s="21"/>
    </row>
    <row r="96" spans="1:27" ht="285" hidden="1">
      <c r="A96" s="31">
        <v>93</v>
      </c>
      <c r="B96" s="22" t="s">
        <v>39</v>
      </c>
      <c r="C96" s="22" t="s">
        <v>40</v>
      </c>
      <c r="D96" s="22" t="s">
        <v>170</v>
      </c>
      <c r="E96" s="23" t="s">
        <v>187</v>
      </c>
      <c r="F96" s="22" t="s">
        <v>57</v>
      </c>
      <c r="G96" s="22" t="s">
        <v>53</v>
      </c>
      <c r="H96" s="22" t="s">
        <v>30</v>
      </c>
      <c r="I96" s="22" t="s">
        <v>172</v>
      </c>
      <c r="J96" s="22" t="s">
        <v>191</v>
      </c>
      <c r="K96" s="22" t="s">
        <v>174</v>
      </c>
      <c r="L96" s="22">
        <v>2016</v>
      </c>
      <c r="M96" s="337" t="str">
        <f ca="1">VLOOKUP(A96,'2016_ModelLink'!$A$3:$S$332,18,FALSE)</f>
        <v>N/A</v>
      </c>
      <c r="N96" s="337" t="str">
        <f ca="1">VLOOKUP(A96,'2016_ModelLink'!$A$3:$S$332,19,FALSE)</f>
        <v>N/A</v>
      </c>
      <c r="O96" s="69">
        <f ca="1">VLOOKUP($A96,'2016_ModelLink'!$A$3:$S$332,17,FALSE)</f>
        <v>695274.22810670407</v>
      </c>
      <c r="P96" s="69">
        <f ca="1">VLOOKUP($A96,'2017_ModelLink'!$A$3:$S$332,17,FALSE)</f>
        <v>51888.273623867812</v>
      </c>
      <c r="Q96" s="69">
        <f ca="1">VLOOKUP($A96,'2018_ModelLink'!$A$3:$S$332,17,FALSE)</f>
        <v>0</v>
      </c>
      <c r="R96" s="69">
        <f ca="1">VLOOKUP($A96,'2019_ModelLink'!$A$3:$S$332,17,FALSE)</f>
        <v>996265.9581351541</v>
      </c>
      <c r="S96" s="309">
        <f>VLOOKUP(A96,Targets!$A$1:$J$302,5,FALSE)</f>
        <v>268986.22670601611</v>
      </c>
      <c r="T96" s="309">
        <f>VLOOKUP(A96,Targets!$A$1:$J$302,5,FALSE)</f>
        <v>268986.22670601611</v>
      </c>
      <c r="U96" s="309">
        <f>VLOOKUP(A96,Targets!$A$1:$J$302,5,FALSE)</f>
        <v>268986.22670601611</v>
      </c>
      <c r="V96" s="309">
        <f>VLOOKUP(A96,Targets!$A$1:$J$302,5,FALSE)*3</f>
        <v>806958.68011804833</v>
      </c>
      <c r="W96" s="309">
        <f>VLOOKUP(A96,Targets!$A$1:$J$302,6,FALSE)*2</f>
        <v>556244.47470430972</v>
      </c>
      <c r="X96" s="433"/>
      <c r="Y96" s="433"/>
      <c r="Z96" s="547"/>
      <c r="AA96" s="21"/>
    </row>
    <row r="97" spans="1:27" ht="285" hidden="1">
      <c r="A97" s="31">
        <v>94</v>
      </c>
      <c r="B97" s="22" t="s">
        <v>39</v>
      </c>
      <c r="C97" s="22" t="s">
        <v>40</v>
      </c>
      <c r="D97" s="22" t="s">
        <v>170</v>
      </c>
      <c r="E97" s="23" t="s">
        <v>187</v>
      </c>
      <c r="F97" s="22" t="s">
        <v>58</v>
      </c>
      <c r="G97" s="22" t="s">
        <v>53</v>
      </c>
      <c r="H97" s="22" t="s">
        <v>30</v>
      </c>
      <c r="I97" s="22" t="s">
        <v>172</v>
      </c>
      <c r="J97" s="22" t="s">
        <v>192</v>
      </c>
      <c r="K97" s="22" t="s">
        <v>174</v>
      </c>
      <c r="L97" s="22">
        <v>2016</v>
      </c>
      <c r="M97" s="337" t="str">
        <f ca="1">VLOOKUP(A97,'2016_ModelLink'!$A$3:$S$332,18,FALSE)</f>
        <v>N/A</v>
      </c>
      <c r="N97" s="337" t="str">
        <f ca="1">VLOOKUP(A97,'2016_ModelLink'!$A$3:$S$332,19,FALSE)</f>
        <v>N/A</v>
      </c>
      <c r="O97" s="69">
        <f ca="1">VLOOKUP($A97,'2016_ModelLink'!$A$3:$S$332,17,FALSE)</f>
        <v>8792.2766963747308</v>
      </c>
      <c r="P97" s="69">
        <f ca="1">VLOOKUP($A97,'2017_ModelLink'!$A$3:$S$332,17,FALSE)</f>
        <v>340.85037339717735</v>
      </c>
      <c r="Q97" s="69">
        <f ca="1">VLOOKUP($A97,'2018_ModelLink'!$A$3:$S$332,17,FALSE)</f>
        <v>0</v>
      </c>
      <c r="R97" s="69">
        <f ca="1">VLOOKUP($A97,'2019_ModelLink'!$A$3:$S$332,17,FALSE)</f>
        <v>47831.746023068205</v>
      </c>
      <c r="S97" s="309">
        <f>VLOOKUP(A97,Targets!$A$1:$J$302,5,FALSE)</f>
        <v>4293.9608461887365</v>
      </c>
      <c r="T97" s="309">
        <f>VLOOKUP(A97,Targets!$A$1:$J$302,5,FALSE)</f>
        <v>4293.9608461887365</v>
      </c>
      <c r="U97" s="309">
        <f>VLOOKUP(A97,Targets!$A$1:$J$302,5,FALSE)</f>
        <v>4293.9608461887365</v>
      </c>
      <c r="V97" s="309">
        <f>VLOOKUP(A97,Targets!$A$1:$J$302,5,FALSE)*3</f>
        <v>12881.882538566209</v>
      </c>
      <c r="W97" s="309">
        <f>VLOOKUP(A97,Targets!$A$1:$J$302,6,FALSE)*2</f>
        <v>9284.2569544142261</v>
      </c>
      <c r="X97" s="433" t="s">
        <v>179</v>
      </c>
      <c r="Y97" s="433" t="str">
        <f>Definitions!C$22</f>
        <v>AL 3826. Natural gas procurement for MF accomodations supply Baseline uses through one meter. Such as service will be billed under rates designated for GM-E, GM-BE or GM-BEC, as appropriate.</v>
      </c>
      <c r="Z97" s="547"/>
      <c r="AA97" s="21"/>
    </row>
    <row r="98" spans="1:27" ht="285" hidden="1">
      <c r="A98" s="31">
        <v>95</v>
      </c>
      <c r="B98" s="22" t="s">
        <v>39</v>
      </c>
      <c r="C98" s="22" t="s">
        <v>40</v>
      </c>
      <c r="D98" s="22" t="s">
        <v>170</v>
      </c>
      <c r="E98" s="23" t="s">
        <v>187</v>
      </c>
      <c r="F98" s="22" t="s">
        <v>60</v>
      </c>
      <c r="G98" s="22" t="s">
        <v>53</v>
      </c>
      <c r="H98" s="22" t="s">
        <v>30</v>
      </c>
      <c r="I98" s="22" t="s">
        <v>172</v>
      </c>
      <c r="J98" s="22" t="s">
        <v>193</v>
      </c>
      <c r="K98" s="22" t="s">
        <v>174</v>
      </c>
      <c r="L98" s="22">
        <v>2016</v>
      </c>
      <c r="M98" s="337" t="str">
        <f ca="1">VLOOKUP(A98,'2016_ModelLink'!$A$3:$S$332,18,FALSE)</f>
        <v>N/A</v>
      </c>
      <c r="N98" s="337" t="str">
        <f ca="1">VLOOKUP(A98,'2016_ModelLink'!$A$3:$S$332,19,FALSE)</f>
        <v>N/A</v>
      </c>
      <c r="O98" s="69">
        <f ca="1">VLOOKUP($A98,'2016_ModelLink'!$A$3:$S$332,17,FALSE)</f>
        <v>5543.2893819244573</v>
      </c>
      <c r="P98" s="69">
        <f ca="1">VLOOKUP($A98,'2017_ModelLink'!$A$3:$S$332,17,FALSE)</f>
        <v>246.90576695026056</v>
      </c>
      <c r="Q98" s="69">
        <f ca="1">VLOOKUP($A98,'2018_ModelLink'!$A$3:$S$332,17,FALSE)</f>
        <v>0</v>
      </c>
      <c r="R98" s="69">
        <f ca="1">VLOOKUP($A98,'2019_ModelLink'!$A$3:$S$332,17,FALSE)</f>
        <v>29610.004248709818</v>
      </c>
      <c r="S98" s="309">
        <f>VLOOKUP(A98,Targets!$A$1:$J$302,5,FALSE)</f>
        <v>3380.1587726482899</v>
      </c>
      <c r="T98" s="309">
        <f>VLOOKUP(A98,Targets!$A$1:$J$302,5,FALSE)</f>
        <v>3380.1587726482899</v>
      </c>
      <c r="U98" s="309">
        <f>VLOOKUP(A98,Targets!$A$1:$J$302,5,FALSE)</f>
        <v>3380.1587726482899</v>
      </c>
      <c r="V98" s="309">
        <f>VLOOKUP(A98,Targets!$A$1:$J$302,5,FALSE)*3</f>
        <v>10140.476317944869</v>
      </c>
      <c r="W98" s="309">
        <f>VLOOKUP(A98,Targets!$A$1:$J$302,6,FALSE)*2</f>
        <v>7169.5505128000968</v>
      </c>
      <c r="X98" s="433" t="s">
        <v>179</v>
      </c>
      <c r="Y98" s="433" t="str">
        <f>Definitions!C$22</f>
        <v>AL 3826. Natural gas procurement for MF accomodations supply Baseline uses through one meter. Such as service will be billed under rates designated for GM-E, GM-BE or GM-BEC, as appropriate.</v>
      </c>
      <c r="Z98" s="547"/>
      <c r="AA98" s="21"/>
    </row>
    <row r="99" spans="1:27" ht="285" hidden="1">
      <c r="A99" s="31">
        <v>96</v>
      </c>
      <c r="B99" s="22" t="s">
        <v>39</v>
      </c>
      <c r="C99" s="22" t="s">
        <v>40</v>
      </c>
      <c r="D99" s="22" t="s">
        <v>170</v>
      </c>
      <c r="E99" s="23" t="s">
        <v>187</v>
      </c>
      <c r="F99" s="22" t="s">
        <v>61</v>
      </c>
      <c r="G99" s="22" t="s">
        <v>53</v>
      </c>
      <c r="H99" s="22" t="s">
        <v>30</v>
      </c>
      <c r="I99" s="22" t="s">
        <v>172</v>
      </c>
      <c r="J99" s="22" t="s">
        <v>194</v>
      </c>
      <c r="K99" s="22" t="s">
        <v>174</v>
      </c>
      <c r="L99" s="22">
        <v>2016</v>
      </c>
      <c r="M99" s="337" t="str">
        <f ca="1">VLOOKUP(A99,'2016_ModelLink'!$A$3:$S$332,18,FALSE)</f>
        <v>N/A</v>
      </c>
      <c r="N99" s="337" t="str">
        <f ca="1">VLOOKUP(A99,'2016_ModelLink'!$A$3:$S$332,19,FALSE)</f>
        <v>N/A</v>
      </c>
      <c r="O99" s="69">
        <f ca="1">VLOOKUP($A99,'2016_ModelLink'!$A$3:$S$332,17,FALSE)</f>
        <v>1816.6152161294369</v>
      </c>
      <c r="P99" s="69">
        <f ca="1">VLOOKUP($A99,'2017_ModelLink'!$A$3:$S$332,17,FALSE)</f>
        <v>22.772752313722378</v>
      </c>
      <c r="Q99" s="69">
        <f ca="1">VLOOKUP($A99,'2018_ModelLink'!$A$3:$S$332,17,FALSE)</f>
        <v>0</v>
      </c>
      <c r="R99" s="69">
        <f ca="1">VLOOKUP($A99,'2019_ModelLink'!$A$3:$S$332,17,FALSE)</f>
        <v>2334.8742633611901</v>
      </c>
      <c r="S99" s="309">
        <f>VLOOKUP(A99,Targets!$A$1:$J$302,5,FALSE)</f>
        <v>623.39482610131301</v>
      </c>
      <c r="T99" s="309">
        <f>VLOOKUP(A99,Targets!$A$1:$J$302,5,FALSE)</f>
        <v>623.39482610131301</v>
      </c>
      <c r="U99" s="309">
        <f>VLOOKUP(A99,Targets!$A$1:$J$302,5,FALSE)</f>
        <v>623.39482610131301</v>
      </c>
      <c r="V99" s="309">
        <f>VLOOKUP(A99,Targets!$A$1:$J$302,5,FALSE)*3</f>
        <v>1870.1844783039392</v>
      </c>
      <c r="W99" s="309">
        <f>VLOOKUP(A99,Targets!$A$1:$J$302,6,FALSE)*2</f>
        <v>1303.7203867440007</v>
      </c>
      <c r="X99" s="433"/>
      <c r="Y99" s="433"/>
      <c r="Z99" s="547"/>
      <c r="AA99" s="21"/>
    </row>
    <row r="100" spans="1:27" ht="285" hidden="1">
      <c r="A100" s="31">
        <v>97</v>
      </c>
      <c r="B100" s="22" t="s">
        <v>39</v>
      </c>
      <c r="C100" s="22" t="s">
        <v>40</v>
      </c>
      <c r="D100" s="22" t="s">
        <v>170</v>
      </c>
      <c r="E100" s="23" t="s">
        <v>187</v>
      </c>
      <c r="F100" s="22" t="s">
        <v>62</v>
      </c>
      <c r="G100" s="22" t="s">
        <v>53</v>
      </c>
      <c r="H100" s="22" t="s">
        <v>30</v>
      </c>
      <c r="I100" s="22" t="s">
        <v>172</v>
      </c>
      <c r="J100" s="22" t="s">
        <v>195</v>
      </c>
      <c r="K100" s="22" t="s">
        <v>174</v>
      </c>
      <c r="L100" s="22">
        <v>2016</v>
      </c>
      <c r="M100" s="337" t="str">
        <f ca="1">VLOOKUP(A100,'2016_ModelLink'!$A$3:$S$332,18,FALSE)</f>
        <v>N/A</v>
      </c>
      <c r="N100" s="337" t="str">
        <f ca="1">VLOOKUP(A100,'2016_ModelLink'!$A$3:$S$332,19,FALSE)</f>
        <v>N/A</v>
      </c>
      <c r="O100" s="69">
        <f ca="1">VLOOKUP($A100,'2016_ModelLink'!$A$3:$S$332,17,FALSE)</f>
        <v>1316.9663351064876</v>
      </c>
      <c r="P100" s="69">
        <f ca="1">VLOOKUP($A100,'2017_ModelLink'!$A$3:$S$332,17,FALSE)</f>
        <v>19.052256035260427</v>
      </c>
      <c r="Q100" s="69">
        <f ca="1">VLOOKUP($A100,'2018_ModelLink'!$A$3:$S$332,17,FALSE)</f>
        <v>0</v>
      </c>
      <c r="R100" s="69">
        <f ca="1">VLOOKUP($A100,'2019_ModelLink'!$A$3:$S$332,17,FALSE)</f>
        <v>1697.2428099729545</v>
      </c>
      <c r="S100" s="309">
        <f>VLOOKUP(A100,Targets!$A$1:$J$302,5,FALSE)</f>
        <v>460.40769340845327</v>
      </c>
      <c r="T100" s="309">
        <f>VLOOKUP(A100,Targets!$A$1:$J$302,5,FALSE)</f>
        <v>460.40769340845327</v>
      </c>
      <c r="U100" s="309">
        <f>VLOOKUP(A100,Targets!$A$1:$J$302,5,FALSE)</f>
        <v>460.40769340845327</v>
      </c>
      <c r="V100" s="309">
        <f>VLOOKUP(A100,Targets!$A$1:$J$302,5,FALSE)*3</f>
        <v>1381.2230802253598</v>
      </c>
      <c r="W100" s="309">
        <f>VLOOKUP(A100,Targets!$A$1:$J$302,6,FALSE)*2</f>
        <v>965.13932447720617</v>
      </c>
      <c r="X100" s="433"/>
      <c r="Y100" s="433"/>
      <c r="Z100" s="547"/>
      <c r="AA100" s="21"/>
    </row>
    <row r="101" spans="1:27" ht="285" hidden="1">
      <c r="A101" s="31">
        <v>98</v>
      </c>
      <c r="B101" s="22" t="s">
        <v>39</v>
      </c>
      <c r="C101" s="22" t="s">
        <v>40</v>
      </c>
      <c r="D101" s="22" t="s">
        <v>170</v>
      </c>
      <c r="E101" s="23" t="s">
        <v>187</v>
      </c>
      <c r="F101" s="22" t="s">
        <v>63</v>
      </c>
      <c r="G101" s="22" t="s">
        <v>53</v>
      </c>
      <c r="H101" s="22" t="s">
        <v>30</v>
      </c>
      <c r="I101" s="22" t="s">
        <v>172</v>
      </c>
      <c r="J101" s="22" t="s">
        <v>196</v>
      </c>
      <c r="K101" s="22" t="s">
        <v>174</v>
      </c>
      <c r="L101" s="22">
        <v>2016</v>
      </c>
      <c r="M101" s="337" t="str">
        <f ca="1">VLOOKUP(A101,'2016_ModelLink'!$A$3:$S$332,18,FALSE)</f>
        <v>N/A</v>
      </c>
      <c r="N101" s="337" t="str">
        <f ca="1">VLOOKUP(A101,'2016_ModelLink'!$A$3:$S$332,19,FALSE)</f>
        <v>N/A</v>
      </c>
      <c r="O101" s="69">
        <f ca="1">VLOOKUP($A101,'2016_ModelLink'!$A$3:$S$332,17,FALSE)</f>
        <v>10981626.05236597</v>
      </c>
      <c r="P101" s="69">
        <f ca="1">VLOOKUP($A101,'2017_ModelLink'!$A$3:$S$332,17,FALSE)</f>
        <v>931764.26533041103</v>
      </c>
      <c r="Q101" s="69">
        <f ca="1">VLOOKUP($A101,'2018_ModelLink'!$A$3:$S$332,17,FALSE)</f>
        <v>0</v>
      </c>
      <c r="R101" s="69">
        <f ca="1">VLOOKUP($A101,'2019_ModelLink'!$A$3:$S$332,17,FALSE)</f>
        <v>9862738.1381028295</v>
      </c>
      <c r="S101" s="309">
        <f>VLOOKUP(A101,Targets!$A$1:$J$302,5,FALSE)</f>
        <v>2972230.6794489478</v>
      </c>
      <c r="T101" s="309">
        <f>VLOOKUP(A101,Targets!$A$1:$J$302,5,FALSE)</f>
        <v>2972230.6794489478</v>
      </c>
      <c r="U101" s="309">
        <f>VLOOKUP(A101,Targets!$A$1:$J$302,5,FALSE)</f>
        <v>2972230.6794489478</v>
      </c>
      <c r="V101" s="309">
        <f>VLOOKUP(A101,Targets!$A$1:$J$302,5,FALSE)*3</f>
        <v>8916692.0383468438</v>
      </c>
      <c r="W101" s="309">
        <f>VLOOKUP(A101,Targets!$A$1:$J$302,6,FALSE)*2</f>
        <v>6142574.1773576429</v>
      </c>
      <c r="X101" s="433"/>
      <c r="Y101" s="433"/>
      <c r="Z101" s="547"/>
      <c r="AA101" s="21"/>
    </row>
    <row r="102" spans="1:27" ht="285" hidden="1">
      <c r="A102" s="31">
        <v>99</v>
      </c>
      <c r="B102" s="22" t="s">
        <v>39</v>
      </c>
      <c r="C102" s="22" t="s">
        <v>40</v>
      </c>
      <c r="D102" s="22" t="s">
        <v>170</v>
      </c>
      <c r="E102" s="23" t="s">
        <v>187</v>
      </c>
      <c r="F102" s="22" t="s">
        <v>64</v>
      </c>
      <c r="G102" s="22" t="s">
        <v>53</v>
      </c>
      <c r="H102" s="22" t="s">
        <v>30</v>
      </c>
      <c r="I102" s="22" t="s">
        <v>172</v>
      </c>
      <c r="J102" s="22" t="s">
        <v>197</v>
      </c>
      <c r="K102" s="22" t="s">
        <v>174</v>
      </c>
      <c r="L102" s="22">
        <v>2016</v>
      </c>
      <c r="M102" s="337" t="str">
        <f ca="1">VLOOKUP(A102,'2016_ModelLink'!$A$3:$S$332,18,FALSE)</f>
        <v>N/A</v>
      </c>
      <c r="N102" s="337" t="str">
        <f ca="1">VLOOKUP(A102,'2016_ModelLink'!$A$3:$S$332,19,FALSE)</f>
        <v>N/A</v>
      </c>
      <c r="O102" s="69">
        <f ca="1">VLOOKUP($A102,'2016_ModelLink'!$A$3:$S$332,17,FALSE)</f>
        <v>7486838.00215948</v>
      </c>
      <c r="P102" s="69">
        <f ca="1">VLOOKUP($A102,'2017_ModelLink'!$A$3:$S$332,17,FALSE)</f>
        <v>629953.80776272097</v>
      </c>
      <c r="Q102" s="69">
        <f ca="1">VLOOKUP($A102,'2018_ModelLink'!$A$3:$S$332,17,FALSE)</f>
        <v>0</v>
      </c>
      <c r="R102" s="69">
        <f ca="1">VLOOKUP($A102,'2019_ModelLink'!$A$3:$S$332,17,FALSE)</f>
        <v>6193583.0252720006</v>
      </c>
      <c r="S102" s="309">
        <f>VLOOKUP(A102,Targets!$A$1:$J$302,5,FALSE)</f>
        <v>1861331.1601241818</v>
      </c>
      <c r="T102" s="309">
        <f>VLOOKUP(A102,Targets!$A$1:$J$302,5,FALSE)</f>
        <v>1861331.1601241818</v>
      </c>
      <c r="U102" s="309">
        <f>VLOOKUP(A102,Targets!$A$1:$J$302,5,FALSE)</f>
        <v>1861331.1601241818</v>
      </c>
      <c r="V102" s="309">
        <f>VLOOKUP(A102,Targets!$A$1:$J$302,5,FALSE)*3</f>
        <v>5583993.4803725453</v>
      </c>
      <c r="W102" s="309">
        <f>VLOOKUP(A102,Targets!$A$1:$J$302,6,FALSE)*2</f>
        <v>3849101.0714299981</v>
      </c>
      <c r="X102" s="433"/>
      <c r="Y102" s="433"/>
      <c r="Z102" s="547"/>
      <c r="AA102" s="21"/>
    </row>
    <row r="103" spans="1:27" ht="285" hidden="1">
      <c r="A103" s="31">
        <v>100</v>
      </c>
      <c r="B103" s="22" t="s">
        <v>39</v>
      </c>
      <c r="C103" s="22" t="s">
        <v>40</v>
      </c>
      <c r="D103" s="22" t="s">
        <v>170</v>
      </c>
      <c r="E103" s="23" t="s">
        <v>187</v>
      </c>
      <c r="F103" s="22" t="s">
        <v>65</v>
      </c>
      <c r="G103" s="22" t="s">
        <v>53</v>
      </c>
      <c r="H103" s="22" t="s">
        <v>30</v>
      </c>
      <c r="I103" s="22" t="s">
        <v>172</v>
      </c>
      <c r="J103" s="22" t="s">
        <v>198</v>
      </c>
      <c r="K103" s="22" t="s">
        <v>174</v>
      </c>
      <c r="L103" s="22">
        <v>2016</v>
      </c>
      <c r="M103" s="337" t="str">
        <f ca="1">VLOOKUP(A103,'2016_ModelLink'!$A$3:$S$332,18,FALSE)</f>
        <v>N/A</v>
      </c>
      <c r="N103" s="337" t="str">
        <f ca="1">VLOOKUP(A103,'2016_ModelLink'!$A$3:$S$332,19,FALSE)</f>
        <v>N/A</v>
      </c>
      <c r="O103" s="69">
        <f ca="1">VLOOKUP($A103,'2016_ModelLink'!$A$3:$S$332,17,FALSE)</f>
        <v>89746.586656676416</v>
      </c>
      <c r="P103" s="69">
        <f ca="1">VLOOKUP($A103,'2017_ModelLink'!$A$3:$S$332,17,FALSE)</f>
        <v>-288.13398167120465</v>
      </c>
      <c r="Q103" s="69">
        <f ca="1">VLOOKUP($A103,'2018_ModelLink'!$A$3:$S$332,17,FALSE)</f>
        <v>0</v>
      </c>
      <c r="R103" s="69">
        <f ca="1">VLOOKUP($A103,'2019_ModelLink'!$A$3:$S$332,17,FALSE)</f>
        <v>491198.30008748802</v>
      </c>
      <c r="S103" s="309">
        <f>VLOOKUP(A103,Targets!$A$1:$J$302,5,FALSE)</f>
        <v>16648.784203600502</v>
      </c>
      <c r="T103" s="309">
        <f>VLOOKUP(A103,Targets!$A$1:$J$302,5,FALSE)</f>
        <v>16648.784203600502</v>
      </c>
      <c r="U103" s="309">
        <f>VLOOKUP(A103,Targets!$A$1:$J$302,5,FALSE)</f>
        <v>16648.784203600502</v>
      </c>
      <c r="V103" s="309">
        <f>VLOOKUP(A103,Targets!$A$1:$J$302,5,FALSE)*3</f>
        <v>49946.352610801507</v>
      </c>
      <c r="W103" s="309">
        <f>VLOOKUP(A103,Targets!$A$1:$J$302,6,FALSE)*2</f>
        <v>35997.438277066591</v>
      </c>
      <c r="X103" s="433" t="s">
        <v>179</v>
      </c>
      <c r="Y103" s="433" t="str">
        <f>Definitions!C$22</f>
        <v>AL 3826. Natural gas procurement for MF accomodations supply Baseline uses through one meter. Such as service will be billed under rates designated for GM-E, GM-BE or GM-BEC, as appropriate.</v>
      </c>
      <c r="Z103" s="547"/>
      <c r="AA103" s="21"/>
    </row>
    <row r="104" spans="1:27" ht="285" hidden="1">
      <c r="A104" s="31">
        <v>101</v>
      </c>
      <c r="B104" s="22" t="s">
        <v>39</v>
      </c>
      <c r="C104" s="22" t="s">
        <v>40</v>
      </c>
      <c r="D104" s="22" t="s">
        <v>170</v>
      </c>
      <c r="E104" s="23" t="s">
        <v>187</v>
      </c>
      <c r="F104" s="22" t="s">
        <v>66</v>
      </c>
      <c r="G104" s="22" t="s">
        <v>53</v>
      </c>
      <c r="H104" s="22" t="s">
        <v>30</v>
      </c>
      <c r="I104" s="22" t="s">
        <v>172</v>
      </c>
      <c r="J104" s="22" t="s">
        <v>199</v>
      </c>
      <c r="K104" s="22" t="s">
        <v>174</v>
      </c>
      <c r="L104" s="22">
        <v>2016</v>
      </c>
      <c r="M104" s="337" t="str">
        <f ca="1">VLOOKUP(A104,'2016_ModelLink'!$A$3:$S$332,18,FALSE)</f>
        <v>N/A</v>
      </c>
      <c r="N104" s="337" t="str">
        <f ca="1">VLOOKUP(A104,'2016_ModelLink'!$A$3:$S$332,19,FALSE)</f>
        <v>N/A</v>
      </c>
      <c r="O104" s="69">
        <f ca="1">VLOOKUP($A104,'2016_ModelLink'!$A$3:$S$332,17,FALSE)</f>
        <v>63474.740110751896</v>
      </c>
      <c r="P104" s="69">
        <f ca="1">VLOOKUP($A104,'2017_ModelLink'!$A$3:$S$332,17,FALSE)</f>
        <v>-432.3494416749736</v>
      </c>
      <c r="Q104" s="69">
        <f ca="1">VLOOKUP($A104,'2018_ModelLink'!$A$3:$S$332,17,FALSE)</f>
        <v>0</v>
      </c>
      <c r="R104" s="69">
        <f ca="1">VLOOKUP($A104,'2019_ModelLink'!$A$3:$S$332,17,FALSE)</f>
        <v>300691.72016428836</v>
      </c>
      <c r="S104" s="309">
        <f>VLOOKUP(A104,Targets!$A$1:$J$302,5,FALSE)</f>
        <v>10238.98588130885</v>
      </c>
      <c r="T104" s="309">
        <f>VLOOKUP(A104,Targets!$A$1:$J$302,5,FALSE)</f>
        <v>10238.98588130885</v>
      </c>
      <c r="U104" s="309">
        <f>VLOOKUP(A104,Targets!$A$1:$J$302,5,FALSE)</f>
        <v>10238.98588130885</v>
      </c>
      <c r="V104" s="309">
        <f>VLOOKUP(A104,Targets!$A$1:$J$302,5,FALSE)*3</f>
        <v>30716.957643926551</v>
      </c>
      <c r="W104" s="309">
        <f>VLOOKUP(A104,Targets!$A$1:$J$302,6,FALSE)*2</f>
        <v>21717.597134757172</v>
      </c>
      <c r="X104" s="433" t="s">
        <v>179</v>
      </c>
      <c r="Y104" s="433" t="str">
        <f>Definitions!C$22</f>
        <v>AL 3826. Natural gas procurement for MF accomodations supply Baseline uses through one meter. Such as service will be billed under rates designated for GM-E, GM-BE or GM-BEC, as appropriate.</v>
      </c>
      <c r="Z104" s="547"/>
      <c r="AA104" s="21"/>
    </row>
    <row r="105" spans="1:27" ht="285" hidden="1">
      <c r="A105" s="31">
        <v>102</v>
      </c>
      <c r="B105" s="22" t="s">
        <v>39</v>
      </c>
      <c r="C105" s="22" t="s">
        <v>40</v>
      </c>
      <c r="D105" s="22" t="s">
        <v>170</v>
      </c>
      <c r="E105" s="23" t="s">
        <v>200</v>
      </c>
      <c r="F105" s="22" t="s">
        <v>52</v>
      </c>
      <c r="G105" s="22" t="s">
        <v>53</v>
      </c>
      <c r="H105" s="22" t="s">
        <v>30</v>
      </c>
      <c r="I105" s="22" t="s">
        <v>172</v>
      </c>
      <c r="J105" s="22" t="s">
        <v>201</v>
      </c>
      <c r="K105" s="22" t="s">
        <v>174</v>
      </c>
      <c r="L105" s="22">
        <v>2016</v>
      </c>
      <c r="M105" s="337" t="str">
        <f ca="1">VLOOKUP(A105,'2016_ModelLink'!$A$3:$S$332,18,FALSE)</f>
        <v>N/A</v>
      </c>
      <c r="N105" s="337" t="str">
        <f ca="1">VLOOKUP(A105,'2016_ModelLink'!$A$3:$S$332,19,FALSE)</f>
        <v>N/A</v>
      </c>
      <c r="O105" s="69">
        <f ca="1">VLOOKUP($A105,'2016_ModelLink'!$A$3:$S$332,17,FALSE)</f>
        <v>2.2948559936257622</v>
      </c>
      <c r="P105" s="69">
        <f ca="1">VLOOKUP($A105,'2017_ModelLink'!$A$3:$S$332,17,FALSE)</f>
        <v>759.07662427382411</v>
      </c>
      <c r="Q105" s="69">
        <f ca="1">VLOOKUP($A105,'2018_ModelLink'!$A$3:$S$332,17,FALSE)</f>
        <v>532.70939885066502</v>
      </c>
      <c r="R105" s="69">
        <f ca="1">VLOOKUP($A105,'2019_ModelLink'!$A$3:$S$332,17,FALSE)</f>
        <v>295.83382005334192</v>
      </c>
      <c r="S105" s="309">
        <f>VLOOKUP(A105,Targets!$A$1:$J$302,5,FALSE)</f>
        <v>2220.1419717380322</v>
      </c>
      <c r="T105" s="309">
        <f>VLOOKUP(A105,Targets!$A$1:$J$302,5,FALSE)</f>
        <v>2220.1419717380322</v>
      </c>
      <c r="U105" s="309">
        <f>VLOOKUP(A105,Targets!$A$1:$J$302,5,FALSE)</f>
        <v>2220.1419717380322</v>
      </c>
      <c r="V105" s="309">
        <f>VLOOKUP(A105,Targets!$A$1:$J$302,5,FALSE)*3</f>
        <v>6660.4259152140967</v>
      </c>
      <c r="W105" s="309">
        <f>VLOOKUP(A105,Targets!$A$1:$J$302,6,FALSE)*2</f>
        <v>4643.035567238564</v>
      </c>
      <c r="X105" s="433"/>
      <c r="Y105" s="433"/>
      <c r="Z105" s="547"/>
      <c r="AA105" s="21"/>
    </row>
    <row r="106" spans="1:27" ht="285" hidden="1">
      <c r="A106" s="31">
        <v>103</v>
      </c>
      <c r="B106" s="22" t="s">
        <v>39</v>
      </c>
      <c r="C106" s="22" t="s">
        <v>40</v>
      </c>
      <c r="D106" s="22" t="s">
        <v>170</v>
      </c>
      <c r="E106" s="23" t="s">
        <v>200</v>
      </c>
      <c r="F106" s="22" t="s">
        <v>55</v>
      </c>
      <c r="G106" s="22" t="s">
        <v>53</v>
      </c>
      <c r="H106" s="22" t="s">
        <v>30</v>
      </c>
      <c r="I106" s="22" t="s">
        <v>172</v>
      </c>
      <c r="J106" s="22" t="s">
        <v>202</v>
      </c>
      <c r="K106" s="22" t="s">
        <v>174</v>
      </c>
      <c r="L106" s="22">
        <v>2016</v>
      </c>
      <c r="M106" s="337" t="str">
        <f ca="1">VLOOKUP(A106,'2016_ModelLink'!$A$3:$S$332,18,FALSE)</f>
        <v>N/A</v>
      </c>
      <c r="N106" s="337" t="str">
        <f ca="1">VLOOKUP(A106,'2016_ModelLink'!$A$3:$S$332,19,FALSE)</f>
        <v>N/A</v>
      </c>
      <c r="O106" s="69">
        <f ca="1">VLOOKUP($A106,'2016_ModelLink'!$A$3:$S$332,17,FALSE)</f>
        <v>1.8141154684596772</v>
      </c>
      <c r="P106" s="69">
        <f ca="1">VLOOKUP($A106,'2017_ModelLink'!$A$3:$S$332,17,FALSE)</f>
        <v>549.99555323302025</v>
      </c>
      <c r="Q106" s="69">
        <f ca="1">VLOOKUP($A106,'2018_ModelLink'!$A$3:$S$332,17,FALSE)</f>
        <v>404.66758912006918</v>
      </c>
      <c r="R106" s="69">
        <f ca="1">VLOOKUP($A106,'2019_ModelLink'!$A$3:$S$332,17,FALSE)</f>
        <v>239.66784916986686</v>
      </c>
      <c r="S106" s="309">
        <f>VLOOKUP(A106,Targets!$A$1:$J$302,5,FALSE)</f>
        <v>2039.5534292656355</v>
      </c>
      <c r="T106" s="309">
        <f>VLOOKUP(A106,Targets!$A$1:$J$302,5,FALSE)</f>
        <v>2039.5534292656355</v>
      </c>
      <c r="U106" s="309">
        <f>VLOOKUP(A106,Targets!$A$1:$J$302,5,FALSE)</f>
        <v>2039.5534292656355</v>
      </c>
      <c r="V106" s="309">
        <f>VLOOKUP(A106,Targets!$A$1:$J$302,5,FALSE)*3</f>
        <v>6118.6602877969062</v>
      </c>
      <c r="W106" s="309">
        <f>VLOOKUP(A106,Targets!$A$1:$J$302,6,FALSE)*2</f>
        <v>4275.4568334510441</v>
      </c>
      <c r="X106" s="433"/>
      <c r="Y106" s="433"/>
      <c r="Z106" s="547"/>
      <c r="AA106" s="21"/>
    </row>
    <row r="107" spans="1:27" ht="285" hidden="1">
      <c r="A107" s="31">
        <v>104</v>
      </c>
      <c r="B107" s="22" t="s">
        <v>39</v>
      </c>
      <c r="C107" s="22" t="s">
        <v>40</v>
      </c>
      <c r="D107" s="22" t="s">
        <v>170</v>
      </c>
      <c r="E107" s="23" t="s">
        <v>200</v>
      </c>
      <c r="F107" s="22" t="s">
        <v>56</v>
      </c>
      <c r="G107" s="22" t="s">
        <v>53</v>
      </c>
      <c r="H107" s="22" t="s">
        <v>30</v>
      </c>
      <c r="I107" s="22" t="s">
        <v>172</v>
      </c>
      <c r="J107" s="22" t="s">
        <v>203</v>
      </c>
      <c r="K107" s="22" t="s">
        <v>174</v>
      </c>
      <c r="L107" s="22">
        <v>2016</v>
      </c>
      <c r="M107" s="337" t="str">
        <f ca="1">VLOOKUP(A107,'2016_ModelLink'!$A$3:$S$332,18,FALSE)</f>
        <v>N/A</v>
      </c>
      <c r="N107" s="337" t="str">
        <f ca="1">VLOOKUP(A107,'2016_ModelLink'!$A$3:$S$332,19,FALSE)</f>
        <v>N/A</v>
      </c>
      <c r="O107" s="69">
        <f ca="1">VLOOKUP($A107,'2016_ModelLink'!$A$3:$S$332,17,FALSE)</f>
        <v>9437.3598381299926</v>
      </c>
      <c r="P107" s="69">
        <f ca="1">VLOOKUP($A107,'2017_ModelLink'!$A$3:$S$332,17,FALSE)</f>
        <v>7483086.972370836</v>
      </c>
      <c r="Q107" s="69">
        <f ca="1">VLOOKUP($A107,'2018_ModelLink'!$A$3:$S$332,17,FALSE)</f>
        <v>1810305.6616795</v>
      </c>
      <c r="R107" s="69">
        <f ca="1">VLOOKUP($A107,'2019_ModelLink'!$A$3:$S$332,17,FALSE)</f>
        <v>945388.48241063219</v>
      </c>
      <c r="S107" s="309">
        <f>VLOOKUP(A107,Targets!$A$1:$J$302,5,FALSE)</f>
        <v>4519253.0456556836</v>
      </c>
      <c r="T107" s="309">
        <f>VLOOKUP(A107,Targets!$A$1:$J$302,5,FALSE)</f>
        <v>4519253.0456556836</v>
      </c>
      <c r="U107" s="309">
        <f>VLOOKUP(A107,Targets!$A$1:$J$302,5,FALSE)</f>
        <v>4519253.0456556836</v>
      </c>
      <c r="V107" s="309">
        <f>VLOOKUP(A107,Targets!$A$1:$J$302,5,FALSE)*3</f>
        <v>13557759.136967052</v>
      </c>
      <c r="W107" s="309">
        <f>VLOOKUP(A107,Targets!$A$1:$J$302,6,FALSE)*2</f>
        <v>9339735.0519025531</v>
      </c>
      <c r="X107" s="433"/>
      <c r="Y107" s="433"/>
      <c r="Z107" s="547"/>
      <c r="AA107" s="21"/>
    </row>
    <row r="108" spans="1:27" ht="285" hidden="1">
      <c r="A108" s="31">
        <v>105</v>
      </c>
      <c r="B108" s="22" t="s">
        <v>39</v>
      </c>
      <c r="C108" s="22" t="s">
        <v>40</v>
      </c>
      <c r="D108" s="22" t="s">
        <v>170</v>
      </c>
      <c r="E108" s="23" t="s">
        <v>200</v>
      </c>
      <c r="F108" s="22" t="s">
        <v>57</v>
      </c>
      <c r="G108" s="22" t="s">
        <v>53</v>
      </c>
      <c r="H108" s="22" t="s">
        <v>30</v>
      </c>
      <c r="I108" s="22" t="s">
        <v>172</v>
      </c>
      <c r="J108" s="22" t="s">
        <v>204</v>
      </c>
      <c r="K108" s="22" t="s">
        <v>174</v>
      </c>
      <c r="L108" s="22">
        <v>2016</v>
      </c>
      <c r="M108" s="337" t="str">
        <f ca="1">VLOOKUP(A108,'2016_ModelLink'!$A$3:$S$332,18,FALSE)</f>
        <v>N/A</v>
      </c>
      <c r="N108" s="337" t="str">
        <f ca="1">VLOOKUP(A108,'2016_ModelLink'!$A$3:$S$332,19,FALSE)</f>
        <v>N/A</v>
      </c>
      <c r="O108" s="69">
        <f ca="1">VLOOKUP($A108,'2016_ModelLink'!$A$3:$S$332,17,FALSE)</f>
        <v>7067.957955825831</v>
      </c>
      <c r="P108" s="69">
        <f ca="1">VLOOKUP($A108,'2017_ModelLink'!$A$3:$S$332,17,FALSE)</f>
        <v>5348025.2220682688</v>
      </c>
      <c r="Q108" s="69">
        <f ca="1">VLOOKUP($A108,'2018_ModelLink'!$A$3:$S$332,17,FALSE)</f>
        <v>1229103.758879758</v>
      </c>
      <c r="R108" s="69">
        <f ca="1">VLOOKUP($A108,'2019_ModelLink'!$A$3:$S$332,17,FALSE)</f>
        <v>683328.81799301051</v>
      </c>
      <c r="S108" s="309">
        <f>VLOOKUP(A108,Targets!$A$1:$J$302,5,FALSE)</f>
        <v>3421599.2952692867</v>
      </c>
      <c r="T108" s="309">
        <f>VLOOKUP(A108,Targets!$A$1:$J$302,5,FALSE)</f>
        <v>3421599.2952692867</v>
      </c>
      <c r="U108" s="309">
        <f>VLOOKUP(A108,Targets!$A$1:$J$302,5,FALSE)</f>
        <v>3421599.2952692867</v>
      </c>
      <c r="V108" s="309">
        <f>VLOOKUP(A108,Targets!$A$1:$J$302,5,FALSE)*3</f>
        <v>10264797.885807861</v>
      </c>
      <c r="W108" s="309">
        <f>VLOOKUP(A108,Targets!$A$1:$J$302,6,FALSE)*2</f>
        <v>7075625.1201137546</v>
      </c>
      <c r="X108" s="433"/>
      <c r="Y108" s="433"/>
      <c r="Z108" s="547"/>
      <c r="AA108" s="21"/>
    </row>
    <row r="109" spans="1:27" ht="285" hidden="1">
      <c r="A109" s="31">
        <v>106</v>
      </c>
      <c r="B109" s="22" t="s">
        <v>39</v>
      </c>
      <c r="C109" s="22" t="s">
        <v>40</v>
      </c>
      <c r="D109" s="22" t="s">
        <v>170</v>
      </c>
      <c r="E109" s="23" t="s">
        <v>200</v>
      </c>
      <c r="F109" s="22" t="s">
        <v>58</v>
      </c>
      <c r="G109" s="22" t="s">
        <v>53</v>
      </c>
      <c r="H109" s="22" t="s">
        <v>30</v>
      </c>
      <c r="I109" s="22" t="s">
        <v>172</v>
      </c>
      <c r="J109" s="22" t="s">
        <v>205</v>
      </c>
      <c r="K109" s="22" t="s">
        <v>174</v>
      </c>
      <c r="L109" s="22">
        <v>2016</v>
      </c>
      <c r="M109" s="337" t="str">
        <f ca="1">VLOOKUP(A109,'2016_ModelLink'!$A$3:$S$332,18,FALSE)</f>
        <v>N/A</v>
      </c>
      <c r="N109" s="337" t="str">
        <f ca="1">VLOOKUP(A109,'2016_ModelLink'!$A$3:$S$332,19,FALSE)</f>
        <v>N/A</v>
      </c>
      <c r="O109" s="69">
        <f ca="1">VLOOKUP($A109,'2016_ModelLink'!$A$3:$S$332,17,FALSE)</f>
        <v>347.53545859703235</v>
      </c>
      <c r="P109" s="69">
        <f ca="1">VLOOKUP($A109,'2017_ModelLink'!$A$3:$S$332,17,FALSE)</f>
        <v>62430.278941530822</v>
      </c>
      <c r="Q109" s="69">
        <f ca="1">VLOOKUP($A109,'2018_ModelLink'!$A$3:$S$332,17,FALSE)</f>
        <v>183358.90166458068</v>
      </c>
      <c r="R109" s="69">
        <f ca="1">VLOOKUP($A109,'2019_ModelLink'!$A$3:$S$332,17,FALSE)</f>
        <v>15979.783781101989</v>
      </c>
      <c r="S109" s="309">
        <f>VLOOKUP(A109,Targets!$A$1:$J$302,5,FALSE)</f>
        <v>54620.690379403299</v>
      </c>
      <c r="T109" s="309">
        <f>VLOOKUP(A109,Targets!$A$1:$J$302,5,FALSE)</f>
        <v>54620.690379403299</v>
      </c>
      <c r="U109" s="309">
        <f>VLOOKUP(A109,Targets!$A$1:$J$302,5,FALSE)</f>
        <v>54620.690379403299</v>
      </c>
      <c r="V109" s="309">
        <f>VLOOKUP(A109,Targets!$A$1:$J$302,5,FALSE)*3</f>
        <v>163862.0711382099</v>
      </c>
      <c r="W109" s="309">
        <f>VLOOKUP(A109,Targets!$A$1:$J$302,6,FALSE)*2</f>
        <v>118099.00990596776</v>
      </c>
      <c r="X109" s="433" t="s">
        <v>179</v>
      </c>
      <c r="Y109" s="433" t="str">
        <f>Definitions!C$21</f>
        <v>AL 3826. Natural gas supplied through a single meter to common facilities only, will be billed under rates GM-C, GM-BC or GM-BCC, as appropriate.</v>
      </c>
      <c r="Z109" s="547"/>
      <c r="AA109" s="21"/>
    </row>
    <row r="110" spans="1:27" ht="285" hidden="1">
      <c r="A110" s="31">
        <v>107</v>
      </c>
      <c r="B110" s="22" t="s">
        <v>39</v>
      </c>
      <c r="C110" s="22" t="s">
        <v>40</v>
      </c>
      <c r="D110" s="22" t="s">
        <v>170</v>
      </c>
      <c r="E110" s="23" t="s">
        <v>200</v>
      </c>
      <c r="F110" s="22" t="s">
        <v>60</v>
      </c>
      <c r="G110" s="22" t="s">
        <v>53</v>
      </c>
      <c r="H110" s="22" t="s">
        <v>30</v>
      </c>
      <c r="I110" s="22" t="s">
        <v>172</v>
      </c>
      <c r="J110" s="22" t="s">
        <v>206</v>
      </c>
      <c r="K110" s="22" t="s">
        <v>174</v>
      </c>
      <c r="L110" s="22">
        <v>2016</v>
      </c>
      <c r="M110" s="337" t="str">
        <f ca="1">VLOOKUP(A110,'2016_ModelLink'!$A$3:$S$332,18,FALSE)</f>
        <v>N/A</v>
      </c>
      <c r="N110" s="337" t="str">
        <f ca="1">VLOOKUP(A110,'2016_ModelLink'!$A$3:$S$332,19,FALSE)</f>
        <v>N/A</v>
      </c>
      <c r="O110" s="69">
        <f ca="1">VLOOKUP($A110,'2016_ModelLink'!$A$3:$S$332,17,FALSE)</f>
        <v>205.89504009842426</v>
      </c>
      <c r="P110" s="69">
        <f ca="1">VLOOKUP($A110,'2017_ModelLink'!$A$3:$S$332,17,FALSE)</f>
        <v>41800.438527461592</v>
      </c>
      <c r="Q110" s="69">
        <f ca="1">VLOOKUP($A110,'2018_ModelLink'!$A$3:$S$332,17,FALSE)</f>
        <v>114802.08959769846</v>
      </c>
      <c r="R110" s="69">
        <f ca="1">VLOOKUP($A110,'2019_ModelLink'!$A$3:$S$332,17,FALSE)</f>
        <v>10023.095131716365</v>
      </c>
      <c r="S110" s="309">
        <f>VLOOKUP(A110,Targets!$A$1:$J$302,5,FALSE)</f>
        <v>42996.806996486303</v>
      </c>
      <c r="T110" s="309">
        <f>VLOOKUP(A110,Targets!$A$1:$J$302,5,FALSE)</f>
        <v>42996.806996486303</v>
      </c>
      <c r="U110" s="309">
        <f>VLOOKUP(A110,Targets!$A$1:$J$302,5,FALSE)</f>
        <v>42996.806996486303</v>
      </c>
      <c r="V110" s="309">
        <f>VLOOKUP(A110,Targets!$A$1:$J$302,5,FALSE)*3</f>
        <v>128990.42098945891</v>
      </c>
      <c r="W110" s="309">
        <f>VLOOKUP(A110,Targets!$A$1:$J$302,6,FALSE)*2</f>
        <v>91199.201098149366</v>
      </c>
      <c r="X110" s="433" t="s">
        <v>179</v>
      </c>
      <c r="Y110" s="433" t="str">
        <f>Definitions!C$21</f>
        <v>AL 3826. Natural gas supplied through a single meter to common facilities only, will be billed under rates GM-C, GM-BC or GM-BCC, as appropriate.</v>
      </c>
      <c r="Z110" s="547"/>
      <c r="AA110" s="21"/>
    </row>
    <row r="111" spans="1:27" ht="285" hidden="1">
      <c r="A111" s="31">
        <v>108</v>
      </c>
      <c r="B111" s="22" t="s">
        <v>39</v>
      </c>
      <c r="C111" s="22" t="s">
        <v>40</v>
      </c>
      <c r="D111" s="22" t="s">
        <v>170</v>
      </c>
      <c r="E111" s="23" t="s">
        <v>200</v>
      </c>
      <c r="F111" s="22" t="s">
        <v>61</v>
      </c>
      <c r="G111" s="22" t="s">
        <v>53</v>
      </c>
      <c r="H111" s="22" t="s">
        <v>30</v>
      </c>
      <c r="I111" s="22" t="s">
        <v>172</v>
      </c>
      <c r="J111" s="22" t="s">
        <v>207</v>
      </c>
      <c r="K111" s="22" t="s">
        <v>174</v>
      </c>
      <c r="L111" s="22">
        <v>2016</v>
      </c>
      <c r="M111" s="337" t="str">
        <f ca="1">VLOOKUP(A111,'2016_ModelLink'!$A$3:$S$332,18,FALSE)</f>
        <v>N/A</v>
      </c>
      <c r="N111" s="337" t="str">
        <f ca="1">VLOOKUP(A111,'2016_ModelLink'!$A$3:$S$332,19,FALSE)</f>
        <v>N/A</v>
      </c>
      <c r="O111" s="69">
        <f ca="1">VLOOKUP($A111,'2016_ModelLink'!$A$3:$S$332,17,FALSE)</f>
        <v>21.021047825213778</v>
      </c>
      <c r="P111" s="69">
        <f ca="1">VLOOKUP($A111,'2017_ModelLink'!$A$3:$S$332,17,FALSE)</f>
        <v>5467.4462053439074</v>
      </c>
      <c r="Q111" s="69">
        <f ca="1">VLOOKUP($A111,'2018_ModelLink'!$A$3:$S$332,17,FALSE)</f>
        <v>3226.0769265078825</v>
      </c>
      <c r="R111" s="69">
        <f ca="1">VLOOKUP($A111,'2019_ModelLink'!$A$3:$S$332,17,FALSE)</f>
        <v>927.19700802013165</v>
      </c>
      <c r="S111" s="309">
        <f>VLOOKUP(A111,Targets!$A$1:$J$302,5,FALSE)</f>
        <v>7929.8011789800885</v>
      </c>
      <c r="T111" s="309">
        <f>VLOOKUP(A111,Targets!$A$1:$J$302,5,FALSE)</f>
        <v>7929.8011789800885</v>
      </c>
      <c r="U111" s="309">
        <f>VLOOKUP(A111,Targets!$A$1:$J$302,5,FALSE)</f>
        <v>7929.8011789800885</v>
      </c>
      <c r="V111" s="309">
        <f>VLOOKUP(A111,Targets!$A$1:$J$302,5,FALSE)*3</f>
        <v>23789.403536940266</v>
      </c>
      <c r="W111" s="309">
        <f>VLOOKUP(A111,Targets!$A$1:$J$302,6,FALSE)*2</f>
        <v>16583.781300396615</v>
      </c>
      <c r="X111" s="433"/>
      <c r="Y111" s="433"/>
      <c r="Z111" s="547"/>
      <c r="AA111" s="21"/>
    </row>
    <row r="112" spans="1:27" ht="285" hidden="1">
      <c r="A112" s="31">
        <v>109</v>
      </c>
      <c r="B112" s="22" t="s">
        <v>39</v>
      </c>
      <c r="C112" s="22" t="s">
        <v>40</v>
      </c>
      <c r="D112" s="22" t="s">
        <v>170</v>
      </c>
      <c r="E112" s="23" t="s">
        <v>200</v>
      </c>
      <c r="F112" s="22" t="s">
        <v>62</v>
      </c>
      <c r="G112" s="22" t="s">
        <v>53</v>
      </c>
      <c r="H112" s="22" t="s">
        <v>30</v>
      </c>
      <c r="I112" s="22" t="s">
        <v>172</v>
      </c>
      <c r="J112" s="22" t="s">
        <v>208</v>
      </c>
      <c r="K112" s="22" t="s">
        <v>174</v>
      </c>
      <c r="L112" s="22">
        <v>2016</v>
      </c>
      <c r="M112" s="337" t="str">
        <f ca="1">VLOOKUP(A112,'2016_ModelLink'!$A$3:$S$332,18,FALSE)</f>
        <v>N/A</v>
      </c>
      <c r="N112" s="337" t="str">
        <f ca="1">VLOOKUP(A112,'2016_ModelLink'!$A$3:$S$332,19,FALSE)</f>
        <v>N/A</v>
      </c>
      <c r="O112" s="69">
        <f ca="1">VLOOKUP($A112,'2016_ModelLink'!$A$3:$S$332,17,FALSE)</f>
        <v>15.484829734260011</v>
      </c>
      <c r="P112" s="69">
        <f ca="1">VLOOKUP($A112,'2017_ModelLink'!$A$3:$S$332,17,FALSE)</f>
        <v>4077.0401928630044</v>
      </c>
      <c r="Q112" s="69">
        <f ca="1">VLOOKUP($A112,'2018_ModelLink'!$A$3:$S$332,17,FALSE)</f>
        <v>2224.0404643668626</v>
      </c>
      <c r="R112" s="69">
        <f ca="1">VLOOKUP($A112,'2019_ModelLink'!$A$3:$S$332,17,FALSE)</f>
        <v>744.71766701418085</v>
      </c>
      <c r="S112" s="309">
        <f>VLOOKUP(A112,Targets!$A$1:$J$302,5,FALSE)</f>
        <v>5856.5475957423359</v>
      </c>
      <c r="T112" s="309">
        <f>VLOOKUP(A112,Targets!$A$1:$J$302,5,FALSE)</f>
        <v>5856.5475957423359</v>
      </c>
      <c r="U112" s="309">
        <f>VLOOKUP(A112,Targets!$A$1:$J$302,5,FALSE)</f>
        <v>5856.5475957423359</v>
      </c>
      <c r="V112" s="309">
        <f>VLOOKUP(A112,Targets!$A$1:$J$302,5,FALSE)*3</f>
        <v>17569.642787227007</v>
      </c>
      <c r="W112" s="309">
        <f>VLOOKUP(A112,Targets!$A$1:$J$302,6,FALSE)*2</f>
        <v>12276.91124898041</v>
      </c>
      <c r="X112" s="433"/>
      <c r="Y112" s="433"/>
      <c r="Z112" s="547"/>
      <c r="AA112" s="21"/>
    </row>
    <row r="113" spans="1:27" ht="285" hidden="1">
      <c r="A113" s="31">
        <v>110</v>
      </c>
      <c r="B113" s="22" t="s">
        <v>39</v>
      </c>
      <c r="C113" s="22" t="s">
        <v>40</v>
      </c>
      <c r="D113" s="22" t="s">
        <v>170</v>
      </c>
      <c r="E113" s="23" t="s">
        <v>200</v>
      </c>
      <c r="F113" s="22" t="s">
        <v>63</v>
      </c>
      <c r="G113" s="22" t="s">
        <v>53</v>
      </c>
      <c r="H113" s="22" t="s">
        <v>30</v>
      </c>
      <c r="I113" s="22" t="s">
        <v>172</v>
      </c>
      <c r="J113" s="22" t="s">
        <v>209</v>
      </c>
      <c r="K113" s="22" t="s">
        <v>174</v>
      </c>
      <c r="L113" s="22">
        <v>2016</v>
      </c>
      <c r="M113" s="337" t="str">
        <f ca="1">VLOOKUP(A113,'2016_ModelLink'!$A$3:$S$332,18,FALSE)</f>
        <v>N/A</v>
      </c>
      <c r="N113" s="337" t="str">
        <f ca="1">VLOOKUP(A113,'2016_ModelLink'!$A$3:$S$332,19,FALSE)</f>
        <v>N/A</v>
      </c>
      <c r="O113" s="69">
        <f ca="1">VLOOKUP($A113,'2016_ModelLink'!$A$3:$S$332,17,FALSE)</f>
        <v>88531.347012777289</v>
      </c>
      <c r="P113" s="69">
        <f ca="1">VLOOKUP($A113,'2017_ModelLink'!$A$3:$S$332,17,FALSE)</f>
        <v>90435276.594303176</v>
      </c>
      <c r="Q113" s="69">
        <f ca="1">VLOOKUP($A113,'2018_ModelLink'!$A$3:$S$332,17,FALSE)</f>
        <v>15192873.811917851</v>
      </c>
      <c r="R113" s="69">
        <f ca="1">VLOOKUP($A113,'2019_ModelLink'!$A$3:$S$332,17,FALSE)</f>
        <v>5200166.6123276148</v>
      </c>
      <c r="S113" s="309">
        <f>VLOOKUP(A113,Targets!$A$1:$J$302,5,FALSE)</f>
        <v>3419490.3110347735</v>
      </c>
      <c r="T113" s="309">
        <f>VLOOKUP(A113,Targets!$A$1:$J$302,5,FALSE)</f>
        <v>3419490.3110347735</v>
      </c>
      <c r="U113" s="309">
        <f>VLOOKUP(A113,Targets!$A$1:$J$302,5,FALSE)</f>
        <v>3419490.3110347735</v>
      </c>
      <c r="V113" s="309">
        <f>VLOOKUP(A113,Targets!$A$1:$J$302,5,FALSE)*3</f>
        <v>10258470.933104321</v>
      </c>
      <c r="W113" s="309">
        <f>VLOOKUP(A113,Targets!$A$1:$J$302,6,FALSE)*2</f>
        <v>7066905.3480670908</v>
      </c>
      <c r="X113" s="433"/>
      <c r="Y113" s="433"/>
      <c r="Z113" s="547"/>
      <c r="AA113" s="21"/>
    </row>
    <row r="114" spans="1:27" ht="285" hidden="1">
      <c r="A114" s="31">
        <v>111</v>
      </c>
      <c r="B114" s="22" t="s">
        <v>39</v>
      </c>
      <c r="C114" s="22" t="s">
        <v>40</v>
      </c>
      <c r="D114" s="22" t="s">
        <v>170</v>
      </c>
      <c r="E114" s="23" t="s">
        <v>200</v>
      </c>
      <c r="F114" s="22" t="s">
        <v>64</v>
      </c>
      <c r="G114" s="22" t="s">
        <v>53</v>
      </c>
      <c r="H114" s="22" t="s">
        <v>30</v>
      </c>
      <c r="I114" s="22" t="s">
        <v>172</v>
      </c>
      <c r="J114" s="22" t="s">
        <v>210</v>
      </c>
      <c r="K114" s="22" t="s">
        <v>174</v>
      </c>
      <c r="L114" s="22">
        <v>2016</v>
      </c>
      <c r="M114" s="337" t="str">
        <f ca="1">VLOOKUP(A114,'2016_ModelLink'!$A$3:$S$332,18,FALSE)</f>
        <v>N/A</v>
      </c>
      <c r="N114" s="337" t="str">
        <f ca="1">VLOOKUP(A114,'2016_ModelLink'!$A$3:$S$332,19,FALSE)</f>
        <v>N/A</v>
      </c>
      <c r="O114" s="69">
        <f ca="1">VLOOKUP($A114,'2016_ModelLink'!$A$3:$S$332,17,FALSE)</f>
        <v>57968.140250054239</v>
      </c>
      <c r="P114" s="69">
        <f ca="1">VLOOKUP($A114,'2017_ModelLink'!$A$3:$S$332,17,FALSE)</f>
        <v>63306957.689823508</v>
      </c>
      <c r="Q114" s="69">
        <f ca="1">VLOOKUP($A114,'2018_ModelLink'!$A$3:$S$332,17,FALSE)</f>
        <v>9857099.3366330154</v>
      </c>
      <c r="R114" s="69">
        <f ca="1">VLOOKUP($A114,'2019_ModelLink'!$A$3:$S$332,17,FALSE)</f>
        <v>3609567.1005901182</v>
      </c>
      <c r="S114" s="309">
        <f>VLOOKUP(A114,Targets!$A$1:$J$302,5,FALSE)</f>
        <v>23676786.219631448</v>
      </c>
      <c r="T114" s="309">
        <f>VLOOKUP(A114,Targets!$A$1:$J$302,5,FALSE)</f>
        <v>23676786.219631448</v>
      </c>
      <c r="U114" s="309">
        <f>VLOOKUP(A114,Targets!$A$1:$J$302,5,FALSE)</f>
        <v>23676786.219631448</v>
      </c>
      <c r="V114" s="309">
        <f>VLOOKUP(A114,Targets!$A$1:$J$302,5,FALSE)*3</f>
        <v>71030358.658894345</v>
      </c>
      <c r="W114" s="309">
        <f>VLOOKUP(A114,Targets!$A$1:$J$302,6,FALSE)*2</f>
        <v>48961917.770678833</v>
      </c>
      <c r="X114" s="433"/>
      <c r="Y114" s="433"/>
      <c r="Z114" s="547"/>
      <c r="AA114" s="21"/>
    </row>
    <row r="115" spans="1:27" ht="285" hidden="1">
      <c r="A115" s="31">
        <v>112</v>
      </c>
      <c r="B115" s="22" t="s">
        <v>39</v>
      </c>
      <c r="C115" s="22" t="s">
        <v>40</v>
      </c>
      <c r="D115" s="22" t="s">
        <v>170</v>
      </c>
      <c r="E115" s="23" t="s">
        <v>200</v>
      </c>
      <c r="F115" s="22" t="s">
        <v>65</v>
      </c>
      <c r="G115" s="22" t="s">
        <v>53</v>
      </c>
      <c r="H115" s="22" t="s">
        <v>30</v>
      </c>
      <c r="I115" s="22" t="s">
        <v>172</v>
      </c>
      <c r="J115" s="22" t="s">
        <v>211</v>
      </c>
      <c r="K115" s="22" t="s">
        <v>174</v>
      </c>
      <c r="L115" s="22">
        <v>2016</v>
      </c>
      <c r="M115" s="337" t="str">
        <f ca="1">VLOOKUP(A115,'2016_ModelLink'!$A$3:$S$332,18,FALSE)</f>
        <v>N/A</v>
      </c>
      <c r="N115" s="337" t="str">
        <f ca="1">VLOOKUP(A115,'2016_ModelLink'!$A$3:$S$332,19,FALSE)</f>
        <v>N/A</v>
      </c>
      <c r="O115" s="69">
        <f ca="1">VLOOKUP($A115,'2016_ModelLink'!$A$3:$S$332,17,FALSE)</f>
        <v>3071.8387393744697</v>
      </c>
      <c r="P115" s="69">
        <f ca="1">VLOOKUP($A115,'2017_ModelLink'!$A$3:$S$332,17,FALSE)</f>
        <v>893955.50610527652</v>
      </c>
      <c r="Q115" s="69">
        <f ca="1">VLOOKUP($A115,'2018_ModelLink'!$A$3:$S$332,17,FALSE)</f>
        <v>2695915.4186337399</v>
      </c>
      <c r="R115" s="69">
        <f ca="1">VLOOKUP($A115,'2019_ModelLink'!$A$3:$S$332,17,FALSE)</f>
        <v>124550.1004654429</v>
      </c>
      <c r="S115" s="309">
        <f>VLOOKUP(A115,Targets!$A$1:$J$302,5,FALSE)</f>
        <v>211778.38358389013</v>
      </c>
      <c r="T115" s="309">
        <f>VLOOKUP(A115,Targets!$A$1:$J$302,5,FALSE)</f>
        <v>211778.38358389013</v>
      </c>
      <c r="U115" s="309">
        <f>VLOOKUP(A115,Targets!$A$1:$J$302,5,FALSE)</f>
        <v>211778.38358389013</v>
      </c>
      <c r="V115" s="309">
        <f>VLOOKUP(A115,Targets!$A$1:$J$302,5,FALSE)*3</f>
        <v>635335.15075167036</v>
      </c>
      <c r="W115" s="309">
        <f>VLOOKUP(A115,Targets!$A$1:$J$302,6,FALSE)*2</f>
        <v>457900.06034370651</v>
      </c>
      <c r="X115" s="433" t="s">
        <v>179</v>
      </c>
      <c r="Y115" s="433" t="str">
        <f>Definitions!C$21</f>
        <v>AL 3826. Natural gas supplied through a single meter to common facilities only, will be billed under rates GM-C, GM-BC or GM-BCC, as appropriate.</v>
      </c>
      <c r="Z115" s="547"/>
      <c r="AA115" s="21"/>
    </row>
    <row r="116" spans="1:27" ht="285" hidden="1">
      <c r="A116" s="31">
        <v>113</v>
      </c>
      <c r="B116" s="22" t="s">
        <v>39</v>
      </c>
      <c r="C116" s="22" t="s">
        <v>40</v>
      </c>
      <c r="D116" s="22" t="s">
        <v>170</v>
      </c>
      <c r="E116" s="23" t="s">
        <v>200</v>
      </c>
      <c r="F116" s="22" t="s">
        <v>66</v>
      </c>
      <c r="G116" s="22" t="s">
        <v>53</v>
      </c>
      <c r="H116" s="22" t="s">
        <v>30</v>
      </c>
      <c r="I116" s="22" t="s">
        <v>172</v>
      </c>
      <c r="J116" s="22" t="s">
        <v>212</v>
      </c>
      <c r="K116" s="22" t="s">
        <v>174</v>
      </c>
      <c r="L116" s="22">
        <v>2016</v>
      </c>
      <c r="M116" s="337" t="str">
        <f ca="1">VLOOKUP(A116,'2016_ModelLink'!$A$3:$S$332,18,FALSE)</f>
        <v>N/A</v>
      </c>
      <c r="N116" s="337" t="str">
        <f ca="1">VLOOKUP(A116,'2016_ModelLink'!$A$3:$S$332,19,FALSE)</f>
        <v>N/A</v>
      </c>
      <c r="O116" s="69">
        <f ca="1">VLOOKUP($A116,'2016_ModelLink'!$A$3:$S$332,17,FALSE)</f>
        <v>1843.4718773657135</v>
      </c>
      <c r="P116" s="69">
        <f ca="1">VLOOKUP($A116,'2017_ModelLink'!$A$3:$S$332,17,FALSE)</f>
        <v>584625.52379133052</v>
      </c>
      <c r="Q116" s="69">
        <f ca="1">VLOOKUP($A116,'2018_ModelLink'!$A$3:$S$332,17,FALSE)</f>
        <v>1668568.3275053771</v>
      </c>
      <c r="R116" s="69">
        <f ca="1">VLOOKUP($A116,'2019_ModelLink'!$A$3:$S$332,17,FALSE)</f>
        <v>74877.554785553308</v>
      </c>
      <c r="S116" s="309">
        <f>VLOOKUP(A116,Targets!$A$1:$J$302,5,FALSE)</f>
        <v>130243.4972406525</v>
      </c>
      <c r="T116" s="309">
        <f>VLOOKUP(A116,Targets!$A$1:$J$302,5,FALSE)</f>
        <v>130243.4972406525</v>
      </c>
      <c r="U116" s="309">
        <f>VLOOKUP(A116,Targets!$A$1:$J$302,5,FALSE)</f>
        <v>130243.4972406525</v>
      </c>
      <c r="V116" s="309">
        <f>VLOOKUP(A116,Targets!$A$1:$J$302,5,FALSE)*3</f>
        <v>390730.49172195751</v>
      </c>
      <c r="W116" s="309">
        <f>VLOOKUP(A116,Targets!$A$1:$J$302,6,FALSE)*2</f>
        <v>276255.46468013799</v>
      </c>
      <c r="X116" s="433" t="s">
        <v>179</v>
      </c>
      <c r="Y116" s="433" t="str">
        <f>Definitions!C$21</f>
        <v>AL 3826. Natural gas supplied through a single meter to common facilities only, will be billed under rates GM-C, GM-BC or GM-BCC, as appropriate.</v>
      </c>
      <c r="Z116" s="547"/>
      <c r="AA116" s="21"/>
    </row>
    <row r="117" spans="1:27" ht="150" hidden="1">
      <c r="A117" s="31">
        <v>114</v>
      </c>
      <c r="B117" s="22" t="s">
        <v>39</v>
      </c>
      <c r="C117" s="22" t="s">
        <v>40</v>
      </c>
      <c r="D117" s="22" t="s">
        <v>213</v>
      </c>
      <c r="E117" s="23" t="s">
        <v>42</v>
      </c>
      <c r="F117" s="22" t="s">
        <v>43</v>
      </c>
      <c r="G117" s="22" t="s">
        <v>44</v>
      </c>
      <c r="H117" s="22" t="s">
        <v>30</v>
      </c>
      <c r="I117" s="22" t="s">
        <v>214</v>
      </c>
      <c r="J117" s="19" t="s">
        <v>46</v>
      </c>
      <c r="K117" s="22" t="s">
        <v>174</v>
      </c>
      <c r="L117" s="22">
        <v>2016</v>
      </c>
      <c r="M117" s="337" t="str">
        <f ca="1">VLOOKUP(A117,'2016_ModelLink'!$A$3:$S$332,18,FALSE)</f>
        <v>N/A</v>
      </c>
      <c r="N117" s="337" t="str">
        <f ca="1">VLOOKUP(A117,'2016_ModelLink'!$A$3:$S$332,19,FALSE)</f>
        <v>N/A</v>
      </c>
      <c r="O117" s="69">
        <f ca="1">VLOOKUP($A117,'2016_ModelLink'!$A$3:$S$332,17,FALSE)</f>
        <v>2517.0776141727811</v>
      </c>
      <c r="P117" s="69">
        <f ca="1">VLOOKUP($A117,'2017_ModelLink'!$A$3:$S$332,17,FALSE)</f>
        <v>5096.8419351586581</v>
      </c>
      <c r="Q117" s="69">
        <f ca="1">VLOOKUP($A117,'2018_ModelLink'!$A$3:$S$332,17,FALSE)</f>
        <v>2092.4401557868309</v>
      </c>
      <c r="R117" s="69">
        <f ca="1">VLOOKUP($A117,'2019_ModelLink'!$A$3:$S$332,17,FALSE)</f>
        <v>2649.622900475184</v>
      </c>
      <c r="S117" s="309">
        <f>VLOOKUP(A117,Targets!$A$1:$J$302,5,FALSE)</f>
        <v>1756.6706579150623</v>
      </c>
      <c r="T117" s="309">
        <f>VLOOKUP(A117,Targets!$A$1:$J$302,5,FALSE)</f>
        <v>1756.6706579150623</v>
      </c>
      <c r="U117" s="309">
        <f>VLOOKUP(A117,Targets!$A$1:$J$302,5,FALSE)</f>
        <v>1756.6706579150623</v>
      </c>
      <c r="V117" s="309">
        <f>VLOOKUP(A117,Targets!$A$1:$J$302,5,FALSE)*3</f>
        <v>5270.0119737451869</v>
      </c>
      <c r="W117" s="309">
        <f>VLOOKUP(A117,Targets!$A$1:$J$302,6,FALSE)*2</f>
        <v>3630.4314789696873</v>
      </c>
      <c r="X117" s="433" t="s">
        <v>48</v>
      </c>
      <c r="Y117" s="433" t="s">
        <v>215</v>
      </c>
      <c r="Z117" s="547"/>
      <c r="AA117" s="21"/>
    </row>
    <row r="118" spans="1:27" ht="105" hidden="1">
      <c r="A118" s="31">
        <v>115</v>
      </c>
      <c r="B118" s="22" t="s">
        <v>39</v>
      </c>
      <c r="C118" s="22" t="s">
        <v>216</v>
      </c>
      <c r="D118" s="22" t="s">
        <v>217</v>
      </c>
      <c r="E118" s="23" t="s">
        <v>218</v>
      </c>
      <c r="F118" s="22" t="s">
        <v>108</v>
      </c>
      <c r="G118" s="22" t="s">
        <v>219</v>
      </c>
      <c r="H118" s="22" t="s">
        <v>30</v>
      </c>
      <c r="I118" s="22" t="s">
        <v>220</v>
      </c>
      <c r="J118" s="22" t="s">
        <v>221</v>
      </c>
      <c r="K118" s="22" t="s">
        <v>174</v>
      </c>
      <c r="L118" s="22">
        <v>2016</v>
      </c>
      <c r="M118" s="337">
        <f ca="1">VLOOKUP(A118,'2016_ModelLink'!$A$3:$S$332,18,FALSE)</f>
        <v>10894</v>
      </c>
      <c r="N118" s="337">
        <f ca="1">VLOOKUP(A118,'2016_ModelLink'!$A$3:$S$332,19,FALSE)</f>
        <v>7596</v>
      </c>
      <c r="O118" s="729">
        <f ca="1">VLOOKUP($A118,'2016_ModelLink'!$A$3:$S$332,17,FALSE)</f>
        <v>1.4341758820431807</v>
      </c>
      <c r="P118" s="729">
        <f ca="1">VLOOKUP($A118,'2017_ModelLink'!$A$3:$S$332,17,FALSE)</f>
        <v>3.3838585700631554</v>
      </c>
      <c r="Q118" s="729">
        <f ca="1">VLOOKUP($A118,'2018_ModelLink'!$A$3:$S$332,17,FALSE)</f>
        <v>2.3069873997709047</v>
      </c>
      <c r="R118" s="729">
        <f ca="1">VLOOKUP($A118,'2019_ModelLink'!$A$3:$S$332,17,FALSE)</f>
        <v>0.26884430299462286</v>
      </c>
      <c r="S118" s="730">
        <f>VLOOKUP(A118,Targets!$A$1:$J$302,5,FALSE)</f>
        <v>5.9191732809693987</v>
      </c>
      <c r="T118" s="730">
        <f>VLOOKUP(A118,Targets!$A$1:$J$302,5,FALSE)</f>
        <v>5.9191732809693987</v>
      </c>
      <c r="U118" s="730">
        <f>VLOOKUP(A118,Targets!$A$1:$J$302,5,FALSE)</f>
        <v>5.9191732809693987</v>
      </c>
      <c r="V118" s="730">
        <f>VLOOKUP(A118,Targets!$A$1:$J$302,5,FALSE)*3</f>
        <v>17.757519842908195</v>
      </c>
      <c r="W118" s="730">
        <f>VLOOKUP(A118,Targets!$A$1:$J$302,6,FALSE)*2</f>
        <v>12.232886632382417</v>
      </c>
      <c r="X118" s="433"/>
      <c r="Y118" s="433"/>
      <c r="Z118" s="547"/>
      <c r="AA118" s="21"/>
    </row>
    <row r="119" spans="1:27" ht="105" hidden="1">
      <c r="A119" s="31">
        <v>116</v>
      </c>
      <c r="B119" s="22" t="s">
        <v>39</v>
      </c>
      <c r="C119" s="22" t="s">
        <v>216</v>
      </c>
      <c r="D119" s="22" t="s">
        <v>217</v>
      </c>
      <c r="E119" s="23" t="s">
        <v>218</v>
      </c>
      <c r="F119" s="22" t="s">
        <v>112</v>
      </c>
      <c r="G119" s="22" t="s">
        <v>219</v>
      </c>
      <c r="H119" s="22" t="s">
        <v>30</v>
      </c>
      <c r="I119" s="22" t="s">
        <v>220</v>
      </c>
      <c r="J119" s="22" t="s">
        <v>222</v>
      </c>
      <c r="K119" s="22" t="s">
        <v>174</v>
      </c>
      <c r="L119" s="22">
        <v>2016</v>
      </c>
      <c r="M119" s="337">
        <f ca="1">VLOOKUP(A119,'2016_ModelLink'!$A$3:$S$332,18,FALSE)</f>
        <v>40709350</v>
      </c>
      <c r="N119" s="337">
        <f ca="1">VLOOKUP(A119,'2016_ModelLink'!$A$3:$S$332,19,FALSE)</f>
        <v>7596</v>
      </c>
      <c r="O119" s="69">
        <f ca="1">VLOOKUP($A119,'2016_ModelLink'!$A$3:$S$332,17,FALSE)</f>
        <v>5359.3141126908895</v>
      </c>
      <c r="P119" s="69">
        <f ca="1">VLOOKUP($A119,'2017_ModelLink'!$A$3:$S$332,17,FALSE)</f>
        <v>32280.702379432401</v>
      </c>
      <c r="Q119" s="69">
        <f ca="1">VLOOKUP($A119,'2018_ModelLink'!$A$3:$S$332,17,FALSE)</f>
        <v>11554.678835533767</v>
      </c>
      <c r="R119" s="69">
        <f ca="1">VLOOKUP($A119,'2019_ModelLink'!$A$3:$S$332,17,FALSE)</f>
        <v>1365.2271913067175</v>
      </c>
      <c r="S119" s="309">
        <f>VLOOKUP(A119,Targets!$A$1:$J$302,5,FALSE)</f>
        <v>22756.948852021575</v>
      </c>
      <c r="T119" s="309">
        <f>VLOOKUP(A119,Targets!$A$1:$J$302,5,FALSE)</f>
        <v>22756.948852021575</v>
      </c>
      <c r="U119" s="309">
        <f>VLOOKUP(A119,Targets!$A$1:$J$302,5,FALSE)</f>
        <v>22756.948852021575</v>
      </c>
      <c r="V119" s="309">
        <f>VLOOKUP(A119,Targets!$A$1:$J$302,5,FALSE)*3</f>
        <v>68270.846556064731</v>
      </c>
      <c r="W119" s="309">
        <f>VLOOKUP(A119,Targets!$A$1:$J$302,6,FALSE)*2</f>
        <v>47030.752808120793</v>
      </c>
      <c r="X119" s="433"/>
      <c r="Y119" s="433"/>
      <c r="Z119" s="547"/>
      <c r="AA119" s="21"/>
    </row>
    <row r="120" spans="1:27" ht="390" hidden="1">
      <c r="A120" s="31">
        <v>117</v>
      </c>
      <c r="B120" s="22" t="s">
        <v>39</v>
      </c>
      <c r="C120" s="22" t="s">
        <v>216</v>
      </c>
      <c r="D120" s="22" t="s">
        <v>217</v>
      </c>
      <c r="E120" s="23" t="s">
        <v>218</v>
      </c>
      <c r="F120" s="22" t="s">
        <v>114</v>
      </c>
      <c r="G120" s="22" t="s">
        <v>219</v>
      </c>
      <c r="H120" s="22" t="s">
        <v>30</v>
      </c>
      <c r="I120" s="22" t="s">
        <v>220</v>
      </c>
      <c r="J120" s="22" t="s">
        <v>223</v>
      </c>
      <c r="K120" s="22" t="s">
        <v>174</v>
      </c>
      <c r="L120" s="22">
        <v>2016</v>
      </c>
      <c r="M120" s="337">
        <f ca="1">VLOOKUP(A120,'2016_ModelLink'!$A$3:$S$332,18,FALSE)</f>
        <v>436612</v>
      </c>
      <c r="N120" s="337">
        <f ca="1">VLOOKUP(A120,'2016_ModelLink'!$A$3:$S$332,19,FALSE)</f>
        <v>7596</v>
      </c>
      <c r="O120" s="69">
        <f ca="1">VLOOKUP($A120,'2016_ModelLink'!$A$3:$S$332,17,FALSE)</f>
        <v>57.479199578725648</v>
      </c>
      <c r="P120" s="69">
        <f ca="1">VLOOKUP($A120,'2017_ModelLink'!$A$3:$S$332,17,FALSE)</f>
        <v>374.50159386892693</v>
      </c>
      <c r="Q120" s="69">
        <f ca="1">VLOOKUP($A120,'2018_ModelLink'!$A$3:$S$332,17,FALSE)</f>
        <v>1012.8361450994053</v>
      </c>
      <c r="R120" s="69">
        <f ca="1">VLOOKUP($A120,'2019_ModelLink'!$A$3:$S$332,17,FALSE)</f>
        <v>38.795446822207033</v>
      </c>
      <c r="S120" s="309">
        <f>VLOOKUP(A120,Targets!$A$1:$J$302,5,FALSE)</f>
        <v>227.57675605417438</v>
      </c>
      <c r="T120" s="309">
        <f>VLOOKUP(A120,Targets!$A$1:$J$302,5,FALSE)</f>
        <v>227.57675605417438</v>
      </c>
      <c r="U120" s="309">
        <f>VLOOKUP(A120,Targets!$A$1:$J$302,5,FALSE)</f>
        <v>227.57675605417438</v>
      </c>
      <c r="V120" s="309">
        <f>VLOOKUP(A120,Targets!$A$1:$J$302,5,FALSE)*3</f>
        <v>682.73026816252309</v>
      </c>
      <c r="W120" s="309">
        <f>VLOOKUP(A120,Targets!$A$1:$J$302,6,FALSE)*2</f>
        <v>470.32254756362431</v>
      </c>
      <c r="X120" s="433" t="s">
        <v>224</v>
      </c>
      <c r="Y120" s="433" t="s">
        <v>225</v>
      </c>
      <c r="Z120" s="547"/>
      <c r="AA120" s="21"/>
    </row>
    <row r="121" spans="1:27" ht="105" hidden="1">
      <c r="A121" s="31">
        <v>118</v>
      </c>
      <c r="B121" s="22" t="s">
        <v>39</v>
      </c>
      <c r="C121" s="22" t="s">
        <v>216</v>
      </c>
      <c r="D121" s="22" t="s">
        <v>217</v>
      </c>
      <c r="E121" s="23" t="s">
        <v>226</v>
      </c>
      <c r="F121" s="22" t="s">
        <v>108</v>
      </c>
      <c r="G121" s="22" t="s">
        <v>227</v>
      </c>
      <c r="H121" s="22" t="s">
        <v>30</v>
      </c>
      <c r="I121" s="22" t="s">
        <v>228</v>
      </c>
      <c r="J121" s="102" t="s">
        <v>229</v>
      </c>
      <c r="K121" s="22" t="s">
        <v>174</v>
      </c>
      <c r="L121" s="22">
        <v>2016</v>
      </c>
      <c r="M121" s="337">
        <f ca="1">VLOOKUP(A121,'2016_ModelLink'!$A$3:$S$332,18,FALSE)</f>
        <v>9510</v>
      </c>
      <c r="N121" s="337">
        <f ca="1">VLOOKUP(A121,'2016_ModelLink'!$A$3:$S$332,19,FALSE)</f>
        <v>844</v>
      </c>
      <c r="O121" s="69">
        <f ca="1">VLOOKUP($A121,'2016_ModelLink'!$A$3:$S$332,17,FALSE)</f>
        <v>11.26777251184834</v>
      </c>
      <c r="P121" s="69">
        <f ca="1">VLOOKUP($A121,'2017_ModelLink'!$A$3:$S$332,17,FALSE)</f>
        <v>17.906423626106665</v>
      </c>
      <c r="Q121" s="69">
        <f ca="1">VLOOKUP($A121,'2018_ModelLink'!$A$3:$S$332,17,FALSE)</f>
        <v>12.24668734474648</v>
      </c>
      <c r="R121" s="69">
        <f ca="1">VLOOKUP($A121,'2019_ModelLink'!$A$3:$S$332,17,FALSE)</f>
        <v>2.438675637506734</v>
      </c>
      <c r="S121" s="309">
        <f>VLOOKUP(A121,Targets!$A$1:$J$302,5,FALSE)</f>
        <v>10.789542905182435</v>
      </c>
      <c r="T121" s="309">
        <f>VLOOKUP(A121,Targets!$A$1:$J$302,5,FALSE)</f>
        <v>10.789542905182435</v>
      </c>
      <c r="U121" s="309">
        <f>VLOOKUP(A121,Targets!$A$1:$J$302,5,FALSE)</f>
        <v>10.789542905182435</v>
      </c>
      <c r="V121" s="309">
        <f>VLOOKUP(A121,Targets!$A$1:$J$302,5,FALSE)*3</f>
        <v>32.368628715547302</v>
      </c>
      <c r="W121" s="309">
        <f>VLOOKUP(A121,Targets!$A$1:$J$302,6,FALSE)*2</f>
        <v>22.298258373119776</v>
      </c>
      <c r="X121" s="433"/>
      <c r="Y121" s="433"/>
      <c r="Z121" s="547"/>
      <c r="AA121" s="21"/>
    </row>
    <row r="122" spans="1:27" ht="105" hidden="1">
      <c r="A122" s="31">
        <v>119</v>
      </c>
      <c r="B122" s="22" t="s">
        <v>39</v>
      </c>
      <c r="C122" s="22" t="s">
        <v>216</v>
      </c>
      <c r="D122" s="22" t="s">
        <v>217</v>
      </c>
      <c r="E122" s="23" t="s">
        <v>226</v>
      </c>
      <c r="F122" s="22" t="s">
        <v>112</v>
      </c>
      <c r="G122" s="22" t="s">
        <v>227</v>
      </c>
      <c r="H122" s="22" t="s">
        <v>30</v>
      </c>
      <c r="I122" s="22" t="s">
        <v>228</v>
      </c>
      <c r="J122" s="102" t="s">
        <v>230</v>
      </c>
      <c r="K122" s="22" t="s">
        <v>174</v>
      </c>
      <c r="L122" s="22">
        <v>2016</v>
      </c>
      <c r="M122" s="337">
        <f ca="1">VLOOKUP(A122,'2016_ModelLink'!$A$3:$S$332,18,FALSE)</f>
        <v>35557330.856506884</v>
      </c>
      <c r="N122" s="337">
        <f ca="1">VLOOKUP(A122,'2016_ModelLink'!$A$3:$S$332,19,FALSE)</f>
        <v>844</v>
      </c>
      <c r="O122" s="69">
        <f ca="1">VLOOKUP($A122,'2016_ModelLink'!$A$3:$S$332,17,FALSE)</f>
        <v>42129.538929510527</v>
      </c>
      <c r="P122" s="69">
        <f ca="1">VLOOKUP($A122,'2017_ModelLink'!$A$3:$S$332,17,FALSE)</f>
        <v>264147.81464039435</v>
      </c>
      <c r="Q122" s="69">
        <f ca="1">VLOOKUP($A122,'2018_ModelLink'!$A$3:$S$332,17,FALSE)</f>
        <v>60820.487255878936</v>
      </c>
      <c r="R122" s="69">
        <f ca="1">VLOOKUP($A122,'2019_ModelLink'!$A$3:$S$332,17,FALSE)</f>
        <v>11858.389836685174</v>
      </c>
      <c r="S122" s="309">
        <f>VLOOKUP(A122,Targets!$A$1:$J$302,5,FALSE)</f>
        <v>41669.508633721016</v>
      </c>
      <c r="T122" s="309">
        <f>VLOOKUP(A122,Targets!$A$1:$J$302,5,FALSE)</f>
        <v>41669.508633721016</v>
      </c>
      <c r="U122" s="309">
        <f>VLOOKUP(A122,Targets!$A$1:$J$302,5,FALSE)</f>
        <v>41669.508633721016</v>
      </c>
      <c r="V122" s="309">
        <f>VLOOKUP(A122,Targets!$A$1:$J$302,5,FALSE)*3</f>
        <v>125008.52590116306</v>
      </c>
      <c r="W122" s="309">
        <f>VLOOKUP(A122,Targets!$A$1:$J$302,6,FALSE)*2</f>
        <v>86116.48129684561</v>
      </c>
      <c r="X122" s="433"/>
      <c r="Y122" s="433"/>
      <c r="Z122" s="547"/>
      <c r="AA122" s="21"/>
    </row>
    <row r="123" spans="1:27" ht="195" hidden="1">
      <c r="A123" s="31">
        <v>120</v>
      </c>
      <c r="B123" s="22" t="s">
        <v>39</v>
      </c>
      <c r="C123" s="22" t="s">
        <v>216</v>
      </c>
      <c r="D123" s="22" t="s">
        <v>217</v>
      </c>
      <c r="E123" s="23" t="s">
        <v>226</v>
      </c>
      <c r="F123" s="22" t="s">
        <v>114</v>
      </c>
      <c r="G123" s="22" t="s">
        <v>227</v>
      </c>
      <c r="H123" s="22" t="s">
        <v>30</v>
      </c>
      <c r="I123" s="22" t="s">
        <v>228</v>
      </c>
      <c r="J123" s="102" t="s">
        <v>231</v>
      </c>
      <c r="K123" s="22" t="s">
        <v>174</v>
      </c>
      <c r="L123" s="22">
        <v>2016</v>
      </c>
      <c r="M123" s="337">
        <f ca="1">VLOOKUP(A123,'2016_ModelLink'!$A$3:$S$332,18,FALSE)</f>
        <v>256895.75960247169</v>
      </c>
      <c r="N123" s="337">
        <f ca="1">VLOOKUP(A123,'2016_ModelLink'!$A$3:$S$332,19,FALSE)</f>
        <v>844</v>
      </c>
      <c r="O123" s="69">
        <f ca="1">VLOOKUP($A123,'2016_ModelLink'!$A$3:$S$332,17,FALSE)</f>
        <v>304.37886208823659</v>
      </c>
      <c r="P123" s="69">
        <f ca="1">VLOOKUP($A123,'2017_ModelLink'!$A$3:$S$332,17,FALSE)</f>
        <v>2683.0776137754438</v>
      </c>
      <c r="Q123" s="69">
        <f ca="1">VLOOKUP($A123,'2018_ModelLink'!$A$3:$S$332,17,FALSE)</f>
        <v>9099.5842183728782</v>
      </c>
      <c r="R123" s="69">
        <f ca="1">VLOOKUP($A123,'2019_ModelLink'!$A$3:$S$332,17,FALSE)</f>
        <v>310.47414957462883</v>
      </c>
      <c r="S123" s="309">
        <f>VLOOKUP(A123,Targets!$A$1:$J$302,5,FALSE)</f>
        <v>274.11790952173322</v>
      </c>
      <c r="T123" s="309">
        <f>VLOOKUP(A123,Targets!$A$1:$J$302,5,FALSE)</f>
        <v>274.11790952173322</v>
      </c>
      <c r="U123" s="309">
        <f>VLOOKUP(A123,Targets!$A$1:$J$302,5,FALSE)</f>
        <v>274.11790952173322</v>
      </c>
      <c r="V123" s="309">
        <f>VLOOKUP(A123,Targets!$A$1:$J$302,5,FALSE)*3</f>
        <v>822.35372856519962</v>
      </c>
      <c r="W123" s="309">
        <f>VLOOKUP(A123,Targets!$A$1:$J$302,6,FALSE)*2</f>
        <v>566.50703601903206</v>
      </c>
      <c r="X123" s="433" t="s">
        <v>232</v>
      </c>
      <c r="Y123" s="433" t="s">
        <v>233</v>
      </c>
      <c r="Z123" s="547"/>
      <c r="AA123" s="21"/>
    </row>
    <row r="124" spans="1:27" ht="90" hidden="1">
      <c r="A124" s="31">
        <v>121</v>
      </c>
      <c r="B124" s="22" t="s">
        <v>39</v>
      </c>
      <c r="C124" s="22" t="s">
        <v>216</v>
      </c>
      <c r="D124" s="22" t="s">
        <v>217</v>
      </c>
      <c r="E124" s="23" t="s">
        <v>234</v>
      </c>
      <c r="F124" s="22" t="s">
        <v>108</v>
      </c>
      <c r="G124" s="22" t="s">
        <v>235</v>
      </c>
      <c r="H124" s="22" t="s">
        <v>30</v>
      </c>
      <c r="I124" s="22" t="s">
        <v>236</v>
      </c>
      <c r="J124" s="102" t="s">
        <v>237</v>
      </c>
      <c r="K124" s="22" t="s">
        <v>174</v>
      </c>
      <c r="L124" s="22">
        <v>2016</v>
      </c>
      <c r="M124" s="337">
        <f ca="1">VLOOKUP(A124,'2016_ModelLink'!$A$3:$S$332,18,FALSE)</f>
        <v>9510</v>
      </c>
      <c r="N124" s="337">
        <f ca="1">VLOOKUP(A124,'2016_ModelLink'!$A$3:$S$332,19,FALSE)</f>
        <v>697988</v>
      </c>
      <c r="O124" s="69">
        <f ca="1">VLOOKUP($A124,'2016_ModelLink'!$A$3:$S$332,17,FALSE)</f>
        <v>1.3624876072368007E-2</v>
      </c>
      <c r="P124" s="69">
        <f ca="1">VLOOKUP($A124,'2017_ModelLink'!$A$3:$S$332,17,FALSE)</f>
        <v>2.1652265569657395E-2</v>
      </c>
      <c r="Q124" s="69">
        <f ca="1">VLOOKUP($A124,'2018_ModelLink'!$A$3:$S$332,17,FALSE)</f>
        <v>1.4808569945279902E-2</v>
      </c>
      <c r="R124" s="69">
        <f ca="1">VLOOKUP($A124,'2019_ModelLink'!$A$3:$S$332,17,FALSE)</f>
        <v>2.948821810769932E-3</v>
      </c>
      <c r="S124" s="309">
        <f>VLOOKUP(A124,Targets!$A$1:$J$302,5,FALSE)</f>
        <v>6.9596880192404446E-4</v>
      </c>
      <c r="T124" s="309">
        <f>VLOOKUP(A124,Targets!$A$1:$J$302,5,FALSE)</f>
        <v>6.9596880192404446E-4</v>
      </c>
      <c r="U124" s="309">
        <f>VLOOKUP(A124,Targets!$A$1:$J$302,5,FALSE)</f>
        <v>6.9596880192404446E-4</v>
      </c>
      <c r="V124" s="309">
        <f>VLOOKUP(A124,Targets!$A$1:$J$302,5,FALSE)*3</f>
        <v>2.0879064057721334E-3</v>
      </c>
      <c r="W124" s="309">
        <f>VLOOKUP(A124,Targets!$A$1:$J$302,6,FALSE)*2</f>
        <v>1.4383271192590491E-3</v>
      </c>
      <c r="X124" s="433"/>
      <c r="Y124" s="433"/>
      <c r="Z124" s="547"/>
      <c r="AA124" s="21"/>
    </row>
    <row r="125" spans="1:27" ht="90" hidden="1">
      <c r="A125" s="31">
        <v>122</v>
      </c>
      <c r="B125" s="22" t="s">
        <v>39</v>
      </c>
      <c r="C125" s="22" t="s">
        <v>216</v>
      </c>
      <c r="D125" s="22" t="s">
        <v>217</v>
      </c>
      <c r="E125" s="23" t="s">
        <v>234</v>
      </c>
      <c r="F125" s="22" t="s">
        <v>112</v>
      </c>
      <c r="G125" s="22" t="s">
        <v>235</v>
      </c>
      <c r="H125" s="22" t="s">
        <v>30</v>
      </c>
      <c r="I125" s="22" t="s">
        <v>236</v>
      </c>
      <c r="J125" s="102" t="s">
        <v>238</v>
      </c>
      <c r="K125" s="22" t="s">
        <v>174</v>
      </c>
      <c r="L125" s="22">
        <v>2016</v>
      </c>
      <c r="M125" s="337">
        <f ca="1">VLOOKUP(A125,'2016_ModelLink'!$A$3:$S$332,18,FALSE)</f>
        <v>35557330.856506884</v>
      </c>
      <c r="N125" s="337">
        <f ca="1">VLOOKUP(A125,'2016_ModelLink'!$A$3:$S$332,19,FALSE)</f>
        <v>697988</v>
      </c>
      <c r="O125" s="69">
        <f ca="1">VLOOKUP($A125,'2016_ModelLink'!$A$3:$S$332,17,FALSE)</f>
        <v>50.942610555635461</v>
      </c>
      <c r="P125" s="69">
        <f ca="1">VLOOKUP($A125,'2017_ModelLink'!$A$3:$S$332,17,FALSE)</f>
        <v>319.40485446238733</v>
      </c>
      <c r="Q125" s="69">
        <f ca="1">VLOOKUP($A125,'2018_ModelLink'!$A$3:$S$332,17,FALSE)</f>
        <v>73.543515424279249</v>
      </c>
      <c r="R125" s="69">
        <f ca="1">VLOOKUP($A125,'2019_ModelLink'!$A$3:$S$332,17,FALSE)</f>
        <v>14.339044542545555</v>
      </c>
      <c r="S125" s="309">
        <f>VLOOKUP(A125,Targets!$A$1:$J$302,5,FALSE)</f>
        <v>2.687850472946804</v>
      </c>
      <c r="T125" s="309">
        <f>VLOOKUP(A125,Targets!$A$1:$J$302,5,FALSE)</f>
        <v>2.687850472946804</v>
      </c>
      <c r="U125" s="309">
        <f>VLOOKUP(A125,Targets!$A$1:$J$302,5,FALSE)</f>
        <v>2.687850472946804</v>
      </c>
      <c r="V125" s="309">
        <f>VLOOKUP(A125,Targets!$A$1:$J$302,5,FALSE)*3</f>
        <v>8.0635514188404116</v>
      </c>
      <c r="W125" s="309">
        <f>VLOOKUP(A125,Targets!$A$1:$J$302,6,FALSE)*2</f>
        <v>5.5548585181761796</v>
      </c>
      <c r="X125" s="433"/>
      <c r="Y125" s="433"/>
      <c r="Z125" s="547"/>
      <c r="AA125" s="21"/>
    </row>
    <row r="126" spans="1:27" ht="165" hidden="1">
      <c r="A126" s="31">
        <v>123</v>
      </c>
      <c r="B126" s="22" t="s">
        <v>39</v>
      </c>
      <c r="C126" s="22" t="s">
        <v>216</v>
      </c>
      <c r="D126" s="22" t="s">
        <v>217</v>
      </c>
      <c r="E126" s="23" t="s">
        <v>234</v>
      </c>
      <c r="F126" s="22" t="s">
        <v>114</v>
      </c>
      <c r="G126" s="22" t="s">
        <v>235</v>
      </c>
      <c r="H126" s="22" t="s">
        <v>30</v>
      </c>
      <c r="I126" s="22" t="s">
        <v>236</v>
      </c>
      <c r="J126" s="102" t="s">
        <v>239</v>
      </c>
      <c r="K126" s="22" t="s">
        <v>174</v>
      </c>
      <c r="L126" s="22">
        <v>2016</v>
      </c>
      <c r="M126" s="337">
        <f ca="1">VLOOKUP(A126,'2016_ModelLink'!$A$3:$S$332,18,FALSE)</f>
        <v>256896</v>
      </c>
      <c r="N126" s="337">
        <f ca="1">VLOOKUP(A126,'2016_ModelLink'!$A$3:$S$332,19,FALSE)</f>
        <v>697988</v>
      </c>
      <c r="O126" s="69">
        <f ca="1">VLOOKUP($A126,'2016_ModelLink'!$A$3:$S$332,17,FALSE)</f>
        <v>0.36805217281672464</v>
      </c>
      <c r="P126" s="69">
        <f ca="1">VLOOKUP($A126,'2017_ModelLink'!$A$3:$S$332,17,FALSE)</f>
        <v>3.2443501980356029</v>
      </c>
      <c r="Q126" s="69">
        <f ca="1">VLOOKUP($A126,'2018_ModelLink'!$A$3:$S$332,17,FALSE)</f>
        <v>11.003124810608076</v>
      </c>
      <c r="R126" s="69">
        <f ca="1">VLOOKUP($A126,'2019_ModelLink'!$A$3:$S$332,17,FALSE)</f>
        <v>0.37542218811926098</v>
      </c>
      <c r="S126" s="309">
        <f>VLOOKUP(A126,Targets!$A$1:$J$302,5,FALSE)</f>
        <v>1.7681704846285007E-2</v>
      </c>
      <c r="T126" s="309">
        <f>VLOOKUP(A126,Targets!$A$1:$J$302,5,FALSE)</f>
        <v>1.7681704846285007E-2</v>
      </c>
      <c r="U126" s="309">
        <f>VLOOKUP(A126,Targets!$A$1:$J$302,5,FALSE)</f>
        <v>1.7681704846285007E-2</v>
      </c>
      <c r="V126" s="309">
        <f>VLOOKUP(A126,Targets!$A$1:$J$302,5,FALSE)*3</f>
        <v>5.304511453885502E-2</v>
      </c>
      <c r="W126" s="309">
        <f>VLOOKUP(A126,Targets!$A$1:$J$302,6,FALSE)*2</f>
        <v>3.654197648635614E-2</v>
      </c>
      <c r="X126" s="433" t="s">
        <v>240</v>
      </c>
      <c r="Y126" s="433" t="s">
        <v>117</v>
      </c>
      <c r="Z126" s="547"/>
      <c r="AA126" s="21"/>
    </row>
    <row r="127" spans="1:27" ht="409.5">
      <c r="A127" s="31">
        <v>124</v>
      </c>
      <c r="B127" s="22" t="s">
        <v>39</v>
      </c>
      <c r="C127" s="22" t="s">
        <v>216</v>
      </c>
      <c r="D127" s="22" t="s">
        <v>241</v>
      </c>
      <c r="E127" s="23" t="s">
        <v>242</v>
      </c>
      <c r="F127" s="22" t="s">
        <v>142</v>
      </c>
      <c r="G127" s="22" t="s">
        <v>143</v>
      </c>
      <c r="H127" s="22" t="s">
        <v>30</v>
      </c>
      <c r="I127" s="22" t="s">
        <v>243</v>
      </c>
      <c r="J127" s="22" t="s">
        <v>244</v>
      </c>
      <c r="K127" s="22" t="s">
        <v>174</v>
      </c>
      <c r="L127" s="22">
        <v>2016</v>
      </c>
      <c r="M127" s="337">
        <f ca="1">VLOOKUP(A127,'2016_ModelLink'!$A$3:$S$332,18,FALSE)</f>
        <v>846</v>
      </c>
      <c r="N127" s="337">
        <f ca="1">VLOOKUP(A127,'2016_ModelLink'!$A$3:$S$332,19,FALSE)</f>
        <v>474022</v>
      </c>
      <c r="O127" s="734">
        <f ca="1">VLOOKUP($A127,'2016_ModelLink'!$A$3:$S$332,17,FALSE)</f>
        <v>1.784727291138386E-3</v>
      </c>
      <c r="P127" s="734">
        <f ca="1">VLOOKUP($A127,'2017_ModelLink'!$A$3:$S$332,17,FALSE)</f>
        <v>5.7633289986996103E-4</v>
      </c>
      <c r="Q127" s="734">
        <f ca="1">VLOOKUP($A127,'2018_ModelLink'!$A$3:$S$332,17,FALSE)</f>
        <v>3.4948027582373115E-4</v>
      </c>
      <c r="R127" s="734">
        <f ca="1">VLOOKUP($A127,'2019_ModelLink'!$A$3:$S$332,17,FALSE)</f>
        <v>5.1885327214244914E-3</v>
      </c>
      <c r="S127" s="730">
        <f>VLOOKUP(A127,Targets!$A$1:$J$302,5,FALSE)</f>
        <v>3.7685926059003345E-2</v>
      </c>
      <c r="T127" s="730">
        <f>VLOOKUP(A127,Targets!$A$1:$J$302,5,FALSE)</f>
        <v>3.7685926059003345E-2</v>
      </c>
      <c r="U127" s="730">
        <f>VLOOKUP(A127,Targets!$A$1:$J$302,5,FALSE)</f>
        <v>3.7685926059003345E-2</v>
      </c>
      <c r="V127" s="309">
        <f>VLOOKUP(A127,Targets!$A$1:$J$302,5,FALSE)*3</f>
        <v>0.11305777817701004</v>
      </c>
      <c r="W127" s="309">
        <f>VLOOKUP(A127,Targets!$A$1:$J$302,6,FALSE)*2</f>
        <v>7.7883792082639236E-2</v>
      </c>
      <c r="X127" s="433" t="s">
        <v>245</v>
      </c>
      <c r="Y127" s="433" t="s">
        <v>246</v>
      </c>
      <c r="Z127" s="547"/>
      <c r="AA127" s="21"/>
    </row>
    <row r="128" spans="1:27" ht="409.5">
      <c r="A128" s="31">
        <v>125</v>
      </c>
      <c r="B128" s="22" t="s">
        <v>39</v>
      </c>
      <c r="C128" s="22" t="s">
        <v>216</v>
      </c>
      <c r="D128" s="22" t="s">
        <v>241</v>
      </c>
      <c r="E128" s="23" t="s">
        <v>247</v>
      </c>
      <c r="F128" s="22" t="s">
        <v>142</v>
      </c>
      <c r="G128" s="22" t="s">
        <v>143</v>
      </c>
      <c r="H128" s="22" t="s">
        <v>30</v>
      </c>
      <c r="I128" s="22" t="s">
        <v>248</v>
      </c>
      <c r="J128" s="22" t="s">
        <v>249</v>
      </c>
      <c r="K128" s="22" t="s">
        <v>174</v>
      </c>
      <c r="L128" s="22">
        <v>2016</v>
      </c>
      <c r="M128" s="337">
        <f ca="1">VLOOKUP(A128,'2016_ModelLink'!$A$3:$S$332,18,FALSE)</f>
        <v>675</v>
      </c>
      <c r="N128" s="337">
        <f ca="1">VLOOKUP(A128,'2016_ModelLink'!$A$3:$S$332,19,FALSE)</f>
        <v>434270</v>
      </c>
      <c r="O128" s="734">
        <f ca="1">VLOOKUP($A128,'2016_ModelLink'!$A$3:$S$332,17,FALSE)</f>
        <v>1.5543325580859833E-3</v>
      </c>
      <c r="P128" s="734">
        <f ca="1">VLOOKUP($A128,'2017_ModelLink'!$A$3:$S$332,17,FALSE)</f>
        <v>1.6561512406387753E-4</v>
      </c>
      <c r="Q128" s="734">
        <f ca="1">VLOOKUP($A128,'2018_ModelLink'!$A$3:$S$332,17,FALSE)</f>
        <v>8.2360588010079149E-5</v>
      </c>
      <c r="R128" s="734">
        <f ca="1">VLOOKUP($A128,'2019_ModelLink'!$A$3:$S$332,17,FALSE)</f>
        <v>4.6253895407677584E-3</v>
      </c>
      <c r="S128" s="730">
        <f>VLOOKUP(A128,Targets!$A$1:$J$302,5,FALSE)</f>
        <v>3.7685926059003345E-2</v>
      </c>
      <c r="T128" s="730">
        <f>VLOOKUP(A128,Targets!$A$1:$J$302,5,FALSE)</f>
        <v>3.7685926059003345E-2</v>
      </c>
      <c r="U128" s="730">
        <f>VLOOKUP(A128,Targets!$A$1:$J$302,5,FALSE)</f>
        <v>3.7685926059003345E-2</v>
      </c>
      <c r="V128" s="309">
        <f>VLOOKUP(A128,Targets!$A$1:$J$302,5,FALSE)*3</f>
        <v>0.11305777817701004</v>
      </c>
      <c r="W128" s="309">
        <f>VLOOKUP(A128,Targets!$A$1:$J$302,6,FALSE)*2</f>
        <v>7.7883792082639236E-2</v>
      </c>
      <c r="X128" s="433" t="s">
        <v>250</v>
      </c>
      <c r="Y128" s="433" t="s">
        <v>251</v>
      </c>
      <c r="Z128" s="547"/>
      <c r="AA128" s="21"/>
    </row>
    <row r="129" spans="1:27" ht="225">
      <c r="A129" s="31">
        <v>126</v>
      </c>
      <c r="B129" s="22" t="s">
        <v>39</v>
      </c>
      <c r="C129" s="22" t="s">
        <v>216</v>
      </c>
      <c r="D129" s="22" t="s">
        <v>241</v>
      </c>
      <c r="E129" s="23" t="s">
        <v>252</v>
      </c>
      <c r="F129" s="22" t="s">
        <v>142</v>
      </c>
      <c r="G129" s="22" t="s">
        <v>253</v>
      </c>
      <c r="H129" s="22" t="s">
        <v>30</v>
      </c>
      <c r="I129" s="22" t="s">
        <v>254</v>
      </c>
      <c r="J129" s="22" t="s">
        <v>255</v>
      </c>
      <c r="K129" s="22" t="s">
        <v>174</v>
      </c>
      <c r="L129" s="22">
        <v>2016</v>
      </c>
      <c r="M129" s="337">
        <f ca="1">VLOOKUP(A129,'2016_ModelLink'!$A$3:$S$332,18,FALSE)</f>
        <v>558225</v>
      </c>
      <c r="N129" s="337">
        <f ca="1">VLOOKUP(A129,'2016_ModelLink'!$A$3:$S$332,19,FALSE)</f>
        <v>392016194</v>
      </c>
      <c r="O129" s="734">
        <f ca="1">VLOOKUP($A129,'2016_ModelLink'!$A$3:$S$332,17,FALSE)</f>
        <v>1.4239845408019038E-3</v>
      </c>
      <c r="P129" s="734">
        <f ca="1">VLOOKUP($A129,'2017_ModelLink'!$A$3:$S$332,17,FALSE)</f>
        <v>1.6561512406387753E-4</v>
      </c>
      <c r="Q129" s="734">
        <f ca="1">VLOOKUP($A129,'2018_ModelLink'!$A$3:$S$332,17,FALSE)</f>
        <v>8.2360588010079149E-5</v>
      </c>
      <c r="R129" s="734">
        <f ca="1">VLOOKUP($A129,'2019_ModelLink'!$A$3:$S$332,17,FALSE)</f>
        <v>4.6253895407677584E-3</v>
      </c>
      <c r="S129" s="309">
        <f>VLOOKUP(A129,Targets!$A$1:$J$302,5,FALSE)</f>
        <v>3.7685926059003345E-2</v>
      </c>
      <c r="T129" s="309">
        <f>VLOOKUP(A129,Targets!$A$1:$J$302,5,FALSE)</f>
        <v>3.7685926059003345E-2</v>
      </c>
      <c r="U129" s="309">
        <f>VLOOKUP(A129,Targets!$A$1:$J$302,5,FALSE)</f>
        <v>3.7685926059003345E-2</v>
      </c>
      <c r="V129" s="309">
        <f>VLOOKUP(A129,Targets!$A$1:$J$302,5,FALSE)*3</f>
        <v>0.11305777817701004</v>
      </c>
      <c r="W129" s="309">
        <f>VLOOKUP(A129,Targets!$A$1:$J$302,6,FALSE)*2</f>
        <v>7.7883792082639236E-2</v>
      </c>
      <c r="X129" s="433" t="s">
        <v>256</v>
      </c>
      <c r="Y129" s="433"/>
      <c r="Z129" s="547"/>
      <c r="AA129" s="21"/>
    </row>
    <row r="130" spans="1:27" ht="240">
      <c r="A130" s="31">
        <v>127</v>
      </c>
      <c r="B130" s="22" t="s">
        <v>39</v>
      </c>
      <c r="C130" s="22" t="s">
        <v>216</v>
      </c>
      <c r="D130" s="22" t="s">
        <v>241</v>
      </c>
      <c r="E130" s="23" t="s">
        <v>257</v>
      </c>
      <c r="F130" s="22" t="s">
        <v>142</v>
      </c>
      <c r="G130" s="22" t="s">
        <v>149</v>
      </c>
      <c r="H130" s="22" t="s">
        <v>30</v>
      </c>
      <c r="I130" s="22" t="s">
        <v>258</v>
      </c>
      <c r="J130" s="22" t="s">
        <v>151</v>
      </c>
      <c r="K130" s="22" t="s">
        <v>174</v>
      </c>
      <c r="L130" s="22">
        <v>2016</v>
      </c>
      <c r="M130" s="337">
        <f ca="1">VLOOKUP(A130,'2016_ModelLink'!$A$3:$S$332,18,FALSE)</f>
        <v>74</v>
      </c>
      <c r="N130" s="337">
        <f ca="1">VLOOKUP(A130,'2016_ModelLink'!$A$3:$S$332,19,FALSE)</f>
        <v>30598</v>
      </c>
      <c r="O130" s="734">
        <f ca="1">VLOOKUP($A130,'2016_ModelLink'!$A$3:$S$332,17,FALSE)</f>
        <v>2.4184587227923395E-3</v>
      </c>
      <c r="P130" s="734">
        <f ca="1">VLOOKUP($A130,'2017_ModelLink'!$A$3:$S$332,17,FALSE)</f>
        <v>3.2623234267445275E-4</v>
      </c>
      <c r="Q130" s="734">
        <f ca="1">VLOOKUP($A130,'2018_ModelLink'!$A$3:$S$332,17,FALSE)</f>
        <v>2.6106252447461169E-4</v>
      </c>
      <c r="R130" s="734">
        <f ca="1">VLOOKUP($A130,'2019_ModelLink'!$A$3:$S$332,17,FALSE)</f>
        <v>2.9874009611637873E-3</v>
      </c>
      <c r="S130" s="734">
        <f>VLOOKUP(A130,Targets!$A$1:$J$302,5,FALSE)</f>
        <v>2.563167023549051E-3</v>
      </c>
      <c r="T130" s="734">
        <f>VLOOKUP(A130,Targets!$A$1:$J$302,5,FALSE)</f>
        <v>2.563167023549051E-3</v>
      </c>
      <c r="U130" s="734">
        <f>VLOOKUP(A130,Targets!$A$1:$J$302,5,FALSE)</f>
        <v>2.563167023549051E-3</v>
      </c>
      <c r="V130" s="734">
        <f>VLOOKUP(A130,Targets!$A$1:$J$302,5,FALSE)*3</f>
        <v>7.6895010706471527E-3</v>
      </c>
      <c r="W130" s="734">
        <f>VLOOKUP(A130,Targets!$A$1:$J$302,6,FALSE)*2</f>
        <v>5.297180895133642E-3</v>
      </c>
      <c r="X130" s="433" t="s">
        <v>259</v>
      </c>
      <c r="Y130" s="433" t="s">
        <v>260</v>
      </c>
      <c r="Z130" s="547"/>
      <c r="AA130" s="21"/>
    </row>
    <row r="131" spans="1:27" ht="409.5">
      <c r="A131" s="31">
        <v>128</v>
      </c>
      <c r="B131" s="22" t="s">
        <v>39</v>
      </c>
      <c r="C131" s="22" t="s">
        <v>216</v>
      </c>
      <c r="D131" s="22" t="s">
        <v>241</v>
      </c>
      <c r="E131" s="23" t="s">
        <v>261</v>
      </c>
      <c r="F131" s="22" t="s">
        <v>142</v>
      </c>
      <c r="G131" s="22" t="s">
        <v>154</v>
      </c>
      <c r="H131" s="22" t="s">
        <v>30</v>
      </c>
      <c r="I131" s="22" t="s">
        <v>262</v>
      </c>
      <c r="J131" s="22" t="s">
        <v>263</v>
      </c>
      <c r="K131" s="22" t="s">
        <v>174</v>
      </c>
      <c r="L131" s="22">
        <v>2016</v>
      </c>
      <c r="M131" s="337">
        <f ca="1">VLOOKUP(A131,'2016_ModelLink'!$A$3:$S$332,18,FALSE)</f>
        <v>82</v>
      </c>
      <c r="N131" s="337">
        <f ca="1">VLOOKUP(A131,'2016_ModelLink'!$A$3:$S$332,19,FALSE)</f>
        <v>46233</v>
      </c>
      <c r="O131" s="734">
        <f ca="1">VLOOKUP($A131,'2016_ModelLink'!$A$3:$S$332,17,FALSE)</f>
        <v>1.7736248999632297E-3</v>
      </c>
      <c r="P131" s="734">
        <f ca="1">VLOOKUP($A131,'2017_ModelLink'!$A$3:$S$332,17,FALSE)</f>
        <v>1.5955749388362939E-4</v>
      </c>
      <c r="Q131" s="734">
        <f ca="1">VLOOKUP($A131,'2018_ModelLink'!$A$3:$S$332,17,FALSE)</f>
        <v>1.0761366693570084E-4</v>
      </c>
      <c r="R131" s="734">
        <f ca="1">VLOOKUP($A131,'2019_ModelLink'!$A$3:$S$332,17,FALSE)</f>
        <v>2.2228448678434671E-3</v>
      </c>
      <c r="S131" s="734">
        <f>VLOOKUP(A131,Targets!$A$1:$J$302,5,FALSE)</f>
        <v>2.563167023549051E-3</v>
      </c>
      <c r="T131" s="734">
        <f>VLOOKUP(A131,Targets!$A$1:$J$302,5,FALSE)</f>
        <v>2.563167023549051E-3</v>
      </c>
      <c r="U131" s="734">
        <f>VLOOKUP(A131,Targets!$A$1:$J$302,5,FALSE)</f>
        <v>2.563167023549051E-3</v>
      </c>
      <c r="V131" s="734">
        <f>VLOOKUP(A131,Targets!$A$1:$J$302,5,FALSE)*3</f>
        <v>7.6895010706471527E-3</v>
      </c>
      <c r="W131" s="734">
        <f>VLOOKUP(A131,Targets!$A$1:$J$302,6,FALSE)*2</f>
        <v>5.297180895133642E-3</v>
      </c>
      <c r="X131" s="433" t="s">
        <v>157</v>
      </c>
      <c r="Y131"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131" s="547"/>
      <c r="AA131" s="21"/>
    </row>
    <row r="132" spans="1:27" ht="225">
      <c r="A132" s="31">
        <v>129</v>
      </c>
      <c r="B132" s="22" t="s">
        <v>39</v>
      </c>
      <c r="C132" s="22" t="s">
        <v>216</v>
      </c>
      <c r="D132" s="22" t="s">
        <v>264</v>
      </c>
      <c r="E132" s="23" t="s">
        <v>265</v>
      </c>
      <c r="F132" s="22" t="s">
        <v>142</v>
      </c>
      <c r="G132" s="22" t="s">
        <v>266</v>
      </c>
      <c r="H132" s="22" t="s">
        <v>30</v>
      </c>
      <c r="I132" s="22" t="s">
        <v>267</v>
      </c>
      <c r="J132" s="22" t="s">
        <v>268</v>
      </c>
      <c r="K132" s="22" t="s">
        <v>174</v>
      </c>
      <c r="L132" s="22">
        <v>2016</v>
      </c>
      <c r="M132" s="337">
        <f ca="1">VLOOKUP(A132,'2016_ModelLink'!$A$3:$S$332,18,FALSE)</f>
        <v>262</v>
      </c>
      <c r="N132" s="337">
        <f ca="1">VLOOKUP(A132,'2016_ModelLink'!$A$3:$S$332,19,FALSE)</f>
        <v>10958</v>
      </c>
      <c r="O132" s="734">
        <f ca="1">VLOOKUP($A132,'2016_ModelLink'!$A$3:$S$332,17,FALSE)</f>
        <v>2.3909472531483848E-2</v>
      </c>
      <c r="P132" s="734">
        <f ca="1">VLOOKUP($A132,'2017_ModelLink'!$A$3:$S$332,17,FALSE)</f>
        <v>2.3909472531483848E-2</v>
      </c>
      <c r="Q132" s="734">
        <f ca="1">VLOOKUP($A132,'2018_ModelLink'!$A$3:$S$332,17,FALSE)</f>
        <v>4.7545172476729333E-2</v>
      </c>
      <c r="R132" s="734">
        <f ca="1">VLOOKUP($A132,'2019_ModelLink'!$A$3:$S$332,17,FALSE)</f>
        <v>8.2588063515240007E-2</v>
      </c>
      <c r="S132" s="309">
        <f>VLOOKUP(A132,Targets!$A$1:$J$302,5,FALSE)</f>
        <v>1.0628323603292654E-2</v>
      </c>
      <c r="T132" s="309">
        <f>VLOOKUP(A132,Targets!$A$1:$J$302,5,FALSE)</f>
        <v>1.0628323603292654E-2</v>
      </c>
      <c r="U132" s="309">
        <f>VLOOKUP(A132,Targets!$A$1:$J$302,5,FALSE)</f>
        <v>1.0628323603292654E-2</v>
      </c>
      <c r="V132" s="309">
        <f>VLOOKUP(A132,Targets!$A$1:$J$302,5,FALSE)*3</f>
        <v>3.1884970809877962E-2</v>
      </c>
      <c r="W132" s="309">
        <f>VLOOKUP(A132,Targets!$A$1:$J$302,6,FALSE)*2</f>
        <v>2.1965073762811062E-2</v>
      </c>
      <c r="X132" s="433" t="s">
        <v>269</v>
      </c>
      <c r="Y132" s="433"/>
      <c r="Z132" s="547"/>
      <c r="AA132" s="21"/>
    </row>
    <row r="133" spans="1:27" ht="120">
      <c r="A133" s="31">
        <v>130</v>
      </c>
      <c r="B133" s="22" t="s">
        <v>39</v>
      </c>
      <c r="C133" s="22" t="s">
        <v>216</v>
      </c>
      <c r="D133" s="22" t="s">
        <v>264</v>
      </c>
      <c r="E133" s="23" t="s">
        <v>270</v>
      </c>
      <c r="F133" s="22" t="s">
        <v>142</v>
      </c>
      <c r="G133" s="22" t="s">
        <v>271</v>
      </c>
      <c r="H133" s="22" t="s">
        <v>30</v>
      </c>
      <c r="I133" s="22" t="s">
        <v>272</v>
      </c>
      <c r="J133" s="22" t="s">
        <v>273</v>
      </c>
      <c r="K133" s="22" t="s">
        <v>174</v>
      </c>
      <c r="L133" s="22">
        <v>2016</v>
      </c>
      <c r="M133" s="337">
        <f ca="1">VLOOKUP(A133,'2016_ModelLink'!$A$3:$S$332,18,FALSE)</f>
        <v>45</v>
      </c>
      <c r="N133" s="337">
        <f ca="1">VLOOKUP(A133,'2016_ModelLink'!$A$3:$S$332,19,FALSE)</f>
        <v>1428</v>
      </c>
      <c r="O133" s="734">
        <f ca="1">VLOOKUP($A133,'2016_ModelLink'!$A$3:$S$332,17,FALSE)</f>
        <v>3.1512605042016806E-2</v>
      </c>
      <c r="P133" s="734">
        <f ca="1">VLOOKUP($A133,'2017_ModelLink'!$A$3:$S$332,17,FALSE)</f>
        <v>6.9961977186311794E-2</v>
      </c>
      <c r="Q133" s="734">
        <f ca="1">VLOOKUP($A133,'2018_ModelLink'!$A$3:$S$332,17,FALSE)</f>
        <v>8.2892255277727075E-2</v>
      </c>
      <c r="R133" s="734">
        <f ca="1">VLOOKUP($A133,'2019_ModelLink'!$A$3:$S$332,17,FALSE)</f>
        <v>9.2415464143912537E-2</v>
      </c>
      <c r="S133" s="309">
        <f>VLOOKUP(A133,Targets!$A$1:$J$302,5,FALSE)</f>
        <v>1.8235122434762659E-2</v>
      </c>
      <c r="T133" s="309">
        <f>VLOOKUP(A133,Targets!$A$1:$J$302,5,FALSE)</f>
        <v>1.8235122434762659E-2</v>
      </c>
      <c r="U133" s="309">
        <f>VLOOKUP(A133,Targets!$A$1:$J$302,5,FALSE)</f>
        <v>1.8235122434762659E-2</v>
      </c>
      <c r="V133" s="309">
        <f>VLOOKUP(A133,Targets!$A$1:$J$302,5,FALSE)*3</f>
        <v>5.4705367304287975E-2</v>
      </c>
      <c r="W133" s="309">
        <f>VLOOKUP(A133,Targets!$A$1:$J$302,6,FALSE)*2</f>
        <v>3.7685699485981661E-2</v>
      </c>
      <c r="X133" s="433" t="s">
        <v>274</v>
      </c>
      <c r="Y133" s="433"/>
      <c r="Z133" s="547"/>
      <c r="AA133" s="21"/>
    </row>
    <row r="134" spans="1:27" ht="135" hidden="1">
      <c r="A134" s="31">
        <v>131</v>
      </c>
      <c r="B134" s="22" t="s">
        <v>39</v>
      </c>
      <c r="C134" s="22" t="s">
        <v>216</v>
      </c>
      <c r="D134" s="22" t="s">
        <v>275</v>
      </c>
      <c r="E134" s="23" t="s">
        <v>91</v>
      </c>
      <c r="F134" s="22" t="s">
        <v>92</v>
      </c>
      <c r="G134" s="22" t="s">
        <v>93</v>
      </c>
      <c r="H134" s="22" t="s">
        <v>30</v>
      </c>
      <c r="I134" s="22" t="s">
        <v>276</v>
      </c>
      <c r="J134" s="22" t="s">
        <v>92</v>
      </c>
      <c r="K134" s="22" t="s">
        <v>174</v>
      </c>
      <c r="L134" s="22">
        <v>2016</v>
      </c>
      <c r="M134" s="337">
        <f ca="1">VLOOKUP(A134,'2016_ModelLink'!$A$3:$S$332,18,FALSE)</f>
        <v>6132094.9760652361</v>
      </c>
      <c r="N134" s="337">
        <f ca="1">VLOOKUP(A134,'2016_ModelLink'!$A$3:$S$332,19,FALSE)</f>
        <v>10893.557631308116</v>
      </c>
      <c r="O134" s="69">
        <f ca="1">VLOOKUP($A134,'2016_ModelLink'!$A$3:$S$332,17,FALSE)</f>
        <v>562.91022488755902</v>
      </c>
      <c r="P134" s="69">
        <f ca="1">VLOOKUP($A134,'2017_ModelLink'!$A$3:$S$332,17,FALSE)</f>
        <v>1143.591522911428</v>
      </c>
      <c r="Q134" s="69">
        <f ca="1">VLOOKUP($A134,'2018_ModelLink'!$A$3:$S$332,17,FALSE)</f>
        <v>1065.2143373617291</v>
      </c>
      <c r="R134" s="69">
        <f ca="1">VLOOKUP($A134,'2019_ModelLink'!$A$3:$S$332,17,FALSE)</f>
        <v>792.43577081304625</v>
      </c>
      <c r="S134" s="309">
        <f>VLOOKUP(A134,Targets!$A$1:$J$302,5,FALSE)</f>
        <v>587.08961251266157</v>
      </c>
      <c r="T134" s="309">
        <f>VLOOKUP(A134,Targets!$A$1:$J$302,5,FALSE)</f>
        <v>587.08961251266157</v>
      </c>
      <c r="U134" s="309">
        <f>VLOOKUP(A134,Targets!$A$1:$J$302,5,FALSE)</f>
        <v>587.08961251266157</v>
      </c>
      <c r="V134" s="309">
        <f>VLOOKUP(A134,Targets!$A$1:$J$302,5,FALSE)*3</f>
        <v>1761.2688375379848</v>
      </c>
      <c r="W134" s="309">
        <f>VLOOKUP(A134,Targets!$A$1:$J$302,6,FALSE)*2</f>
        <v>1168.3083289001966</v>
      </c>
      <c r="X134" s="433"/>
      <c r="Y134" s="433"/>
      <c r="Z134" s="547"/>
      <c r="AA134" s="21"/>
    </row>
    <row r="135" spans="1:27" ht="135" hidden="1">
      <c r="A135" s="31">
        <v>132</v>
      </c>
      <c r="B135" s="22" t="s">
        <v>39</v>
      </c>
      <c r="C135" s="22" t="s">
        <v>216</v>
      </c>
      <c r="D135" s="22" t="s">
        <v>275</v>
      </c>
      <c r="E135" s="23" t="s">
        <v>91</v>
      </c>
      <c r="F135" s="22" t="s">
        <v>95</v>
      </c>
      <c r="G135" s="22" t="s">
        <v>93</v>
      </c>
      <c r="H135" s="22" t="s">
        <v>30</v>
      </c>
      <c r="I135" s="22" t="s">
        <v>276</v>
      </c>
      <c r="J135" s="22" t="s">
        <v>95</v>
      </c>
      <c r="K135" s="22" t="s">
        <v>174</v>
      </c>
      <c r="L135" s="22">
        <v>2016</v>
      </c>
      <c r="M135" s="337">
        <f ca="1">VLOOKUP(A135,'2016_ModelLink'!$A$3:$S$332,18,FALSE)</f>
        <v>6132094.9760652361</v>
      </c>
      <c r="N135" s="337">
        <f ca="1">VLOOKUP(A135,'2016_ModelLink'!$A$3:$S$332,19,FALSE)</f>
        <v>40709350.485438272</v>
      </c>
      <c r="O135" s="69">
        <f ca="1">VLOOKUP($A135,'2016_ModelLink'!$A$3:$S$332,17,FALSE)</f>
        <v>0.15063111798501147</v>
      </c>
      <c r="P135" s="69">
        <f ca="1">VLOOKUP($A135,'2017_ModelLink'!$A$3:$S$332,17,FALSE)</f>
        <v>0.11987818387498918</v>
      </c>
      <c r="Q135" s="69">
        <f ca="1">VLOOKUP($A135,'2018_ModelLink'!$A$3:$S$332,17,FALSE)</f>
        <v>0.21265814916531481</v>
      </c>
      <c r="R135" s="69">
        <f ca="1">VLOOKUP($A135,'2019_ModelLink'!$A$3:$S$332,17,FALSE)</f>
        <v>0.15604863705382885</v>
      </c>
      <c r="S135" s="309">
        <f>VLOOKUP(A135,Targets!$A$1:$J$302,5,FALSE)</f>
        <v>0.1527043528777331</v>
      </c>
      <c r="T135" s="309">
        <f>VLOOKUP(A135,Targets!$A$1:$J$302,5,FALSE)</f>
        <v>0.1527043528777331</v>
      </c>
      <c r="U135" s="309">
        <f>VLOOKUP(A135,Targets!$A$1:$J$302,5,FALSE)</f>
        <v>0.1527043528777331</v>
      </c>
      <c r="V135" s="309">
        <f>VLOOKUP(A135,Targets!$A$1:$J$302,5,FALSE)*3</f>
        <v>0.45811305863319929</v>
      </c>
      <c r="W135" s="309">
        <f>VLOOKUP(A135,Targets!$A$1:$J$302,6,FALSE)*2</f>
        <v>0.30388166222668889</v>
      </c>
      <c r="X135" s="433"/>
      <c r="Y135" s="433"/>
      <c r="Z135" s="547"/>
      <c r="AA135" s="21"/>
    </row>
    <row r="136" spans="1:27" ht="135" hidden="1">
      <c r="A136" s="31">
        <v>133</v>
      </c>
      <c r="B136" s="22" t="s">
        <v>39</v>
      </c>
      <c r="C136" s="22" t="s">
        <v>216</v>
      </c>
      <c r="D136" s="22" t="s">
        <v>275</v>
      </c>
      <c r="E136" s="23" t="s">
        <v>91</v>
      </c>
      <c r="F136" s="22" t="s">
        <v>96</v>
      </c>
      <c r="G136" s="22" t="s">
        <v>93</v>
      </c>
      <c r="H136" s="22" t="s">
        <v>30</v>
      </c>
      <c r="I136" s="22" t="s">
        <v>276</v>
      </c>
      <c r="J136" s="22" t="s">
        <v>96</v>
      </c>
      <c r="K136" s="22" t="s">
        <v>174</v>
      </c>
      <c r="L136" s="22">
        <v>2016</v>
      </c>
      <c r="M136" s="337">
        <f ca="1">VLOOKUP(A136,'2016_ModelLink'!$A$3:$S$332,18,FALSE)</f>
        <v>417823.59033476323</v>
      </c>
      <c r="N136" s="337">
        <f ca="1">VLOOKUP(A136,'2016_ModelLink'!$A$3:$S$332,19,FALSE)</f>
        <v>436611.79525098577</v>
      </c>
      <c r="O136" s="69">
        <f ca="1">VLOOKUP($A136,'2016_ModelLink'!$A$3:$S$332,17,FALSE)</f>
        <v>0.95696816915946536</v>
      </c>
      <c r="P136" s="69">
        <f ca="1">VLOOKUP($A136,'2017_ModelLink'!$A$3:$S$332,17,FALSE)</f>
        <v>0.96858686993274801</v>
      </c>
      <c r="Q136" s="69">
        <f ca="1">VLOOKUP($A136,'2018_ModelLink'!$A$3:$S$332,17,FALSE)</f>
        <v>-5.9101710527065938</v>
      </c>
      <c r="R136" s="69">
        <f ca="1">VLOOKUP($A136,'2019_ModelLink'!$A$3:$S$332,17,FALSE)</f>
        <v>1.5369808598382564</v>
      </c>
      <c r="S136" s="309">
        <f>VLOOKUP(A136,Targets!$A$1:$J$302,5,FALSE)</f>
        <v>0.98469522173561042</v>
      </c>
      <c r="T136" s="309">
        <f>VLOOKUP(A136,Targets!$A$1:$J$302,5,FALSE)</f>
        <v>0.98469522173561042</v>
      </c>
      <c r="U136" s="309">
        <f>VLOOKUP(A136,Targets!$A$1:$J$302,5,FALSE)</f>
        <v>0.98469522173561042</v>
      </c>
      <c r="V136" s="309">
        <f>VLOOKUP(A136,Targets!$A$1:$J$302,5,FALSE)*3</f>
        <v>2.954085665206831</v>
      </c>
      <c r="W136" s="309">
        <f>VLOOKUP(A136,Targets!$A$1:$J$302,6,FALSE)*2</f>
        <v>1.9595434912538647</v>
      </c>
      <c r="X136" s="433" t="s">
        <v>48</v>
      </c>
      <c r="Y136" s="433" t="s">
        <v>49</v>
      </c>
      <c r="Z136" s="547"/>
      <c r="AA136" s="21"/>
    </row>
    <row r="137" spans="1:27" ht="135" hidden="1">
      <c r="A137" s="31">
        <v>134</v>
      </c>
      <c r="B137" s="22" t="s">
        <v>39</v>
      </c>
      <c r="C137" s="22" t="s">
        <v>216</v>
      </c>
      <c r="D137" s="22" t="s">
        <v>275</v>
      </c>
      <c r="E137" s="23" t="s">
        <v>91</v>
      </c>
      <c r="F137" s="22" t="s">
        <v>97</v>
      </c>
      <c r="G137" s="22" t="s">
        <v>93</v>
      </c>
      <c r="H137" s="22" t="s">
        <v>30</v>
      </c>
      <c r="I137" s="22" t="s">
        <v>276</v>
      </c>
      <c r="J137" s="22" t="s">
        <v>97</v>
      </c>
      <c r="K137" s="22" t="s">
        <v>174</v>
      </c>
      <c r="L137" s="22">
        <v>2016</v>
      </c>
      <c r="M137" s="337">
        <f ca="1">VLOOKUP(A137,'2016_ModelLink'!$A$3:$S$332,18,FALSE)</f>
        <v>7562945.8179578818</v>
      </c>
      <c r="N137" s="735">
        <f ca="1">VLOOKUP(A137,'2016_ModelLink'!$A$3:$S$332,19,FALSE)</f>
        <v>10893.557631308116</v>
      </c>
      <c r="O137" s="736">
        <f ca="1">VLOOKUP($A137,'2016_ModelLink'!$A$3:$S$332,17,FALSE)</f>
        <v>694.25857685114306</v>
      </c>
      <c r="P137" s="736">
        <f ca="1">VLOOKUP($A137,'2017_ModelLink'!$A$3:$S$332,17,FALSE)</f>
        <v>1404.4703619909544</v>
      </c>
      <c r="Q137" s="736">
        <f ca="1">VLOOKUP($A137,'2018_ModelLink'!$A$3:$S$332,17,FALSE)</f>
        <v>1217.9598725917929</v>
      </c>
      <c r="R137" s="736">
        <f ca="1">VLOOKUP($A137,'2019_ModelLink'!$A$3:$S$332,17,FALSE)</f>
        <v>825.28937287500628</v>
      </c>
      <c r="S137" s="735">
        <f>VLOOKUP(A137,Targets!$A$1:$J$302,5,FALSE)</f>
        <v>716.45269077123089</v>
      </c>
      <c r="T137" s="735">
        <f>VLOOKUP(A137,Targets!$A$1:$J$302,5,FALSE)</f>
        <v>716.45269077123089</v>
      </c>
      <c r="U137" s="735">
        <f>VLOOKUP(A137,Targets!$A$1:$J$302,5,FALSE)</f>
        <v>716.45269077123089</v>
      </c>
      <c r="V137" s="735">
        <f>VLOOKUP(A137,Targets!$A$1:$J$302,5,FALSE)*3</f>
        <v>2149.3580723136929</v>
      </c>
      <c r="W137" s="735">
        <f>VLOOKUP(A137,Targets!$A$1:$J$302,6,FALSE)*2</f>
        <v>1425.7408546347494</v>
      </c>
      <c r="X137" s="433"/>
      <c r="Y137" s="433"/>
      <c r="Z137" s="547"/>
      <c r="AA137" s="21"/>
    </row>
    <row r="138" spans="1:27" ht="135" hidden="1">
      <c r="A138" s="31">
        <v>135</v>
      </c>
      <c r="B138" s="22" t="s">
        <v>39</v>
      </c>
      <c r="C138" s="22" t="s">
        <v>216</v>
      </c>
      <c r="D138" s="22" t="s">
        <v>275</v>
      </c>
      <c r="E138" s="23" t="s">
        <v>91</v>
      </c>
      <c r="F138" s="22" t="s">
        <v>98</v>
      </c>
      <c r="G138" s="22" t="s">
        <v>93</v>
      </c>
      <c r="H138" s="22" t="s">
        <v>30</v>
      </c>
      <c r="I138" s="22" t="s">
        <v>276</v>
      </c>
      <c r="J138" s="22" t="s">
        <v>98</v>
      </c>
      <c r="K138" s="22" t="s">
        <v>174</v>
      </c>
      <c r="L138" s="22">
        <v>2016</v>
      </c>
      <c r="M138" s="337">
        <f ca="1">VLOOKUP(A138,'2016_ModelLink'!$A$3:$S$332,18,FALSE)</f>
        <v>7562945.8179578818</v>
      </c>
      <c r="N138" s="735">
        <f ca="1">VLOOKUP(A138,'2016_ModelLink'!$A$3:$S$332,19,FALSE)</f>
        <v>40709350.485438272</v>
      </c>
      <c r="O138" s="736">
        <f ca="1">VLOOKUP($A138,'2016_ModelLink'!$A$3:$S$332,17,FALSE)</f>
        <v>0.18577908337454674</v>
      </c>
      <c r="P138" s="736">
        <f ca="1">VLOOKUP($A138,'2017_ModelLink'!$A$3:$S$332,17,FALSE)</f>
        <v>0.14722508249544294</v>
      </c>
      <c r="Q138" s="736">
        <f ca="1">VLOOKUP($A138,'2018_ModelLink'!$A$3:$S$332,17,FALSE)</f>
        <v>0.24315208984559331</v>
      </c>
      <c r="R138" s="736">
        <f ca="1">VLOOKUP($A138,'2019_ModelLink'!$A$3:$S$332,17,FALSE)</f>
        <v>0.16251825896251382</v>
      </c>
      <c r="S138" s="735">
        <f>VLOOKUP(A138,Targets!$A$1:$J$302,5,FALSE)</f>
        <v>0.18635220617086276</v>
      </c>
      <c r="T138" s="735">
        <f>VLOOKUP(A138,Targets!$A$1:$J$302,5,FALSE)</f>
        <v>0.18635220617086276</v>
      </c>
      <c r="U138" s="735">
        <f>VLOOKUP(A138,Targets!$A$1:$J$302,5,FALSE)</f>
        <v>0.18635220617086276</v>
      </c>
      <c r="V138" s="735">
        <f>VLOOKUP(A138,Targets!$A$1:$J$302,5,FALSE)*3</f>
        <v>0.55905661851258825</v>
      </c>
      <c r="W138" s="735">
        <f>VLOOKUP(A138,Targets!$A$1:$J$302,6,FALSE)*2</f>
        <v>0.37084089028001688</v>
      </c>
      <c r="X138" s="433"/>
      <c r="Y138" s="433"/>
      <c r="Z138" s="547"/>
      <c r="AA138" s="21"/>
    </row>
    <row r="139" spans="1:27" ht="135" hidden="1">
      <c r="A139" s="31">
        <v>136</v>
      </c>
      <c r="B139" s="22" t="s">
        <v>39</v>
      </c>
      <c r="C139" s="22" t="s">
        <v>216</v>
      </c>
      <c r="D139" s="22" t="s">
        <v>275</v>
      </c>
      <c r="E139" s="23" t="s">
        <v>91</v>
      </c>
      <c r="F139" s="22" t="s">
        <v>99</v>
      </c>
      <c r="G139" s="22" t="s">
        <v>93</v>
      </c>
      <c r="H139" s="22" t="s">
        <v>30</v>
      </c>
      <c r="I139" s="22" t="s">
        <v>276</v>
      </c>
      <c r="J139" s="22" t="s">
        <v>99</v>
      </c>
      <c r="K139" s="22" t="s">
        <v>174</v>
      </c>
      <c r="L139" s="22">
        <v>2016</v>
      </c>
      <c r="M139" s="337">
        <f ca="1">VLOOKUP(A139,'2016_ModelLink'!$A$3:$S$332,18,FALSE)</f>
        <v>515317.71564211778</v>
      </c>
      <c r="N139" s="735">
        <f ca="1">VLOOKUP(A139,'2016_ModelLink'!$A$3:$S$332,19,FALSE)</f>
        <v>436611.79525098577</v>
      </c>
      <c r="O139" s="736">
        <f ca="1">VLOOKUP($A139,'2016_ModelLink'!$A$3:$S$332,17,FALSE)</f>
        <v>1.1802652178599251</v>
      </c>
      <c r="P139" s="736">
        <f ca="1">VLOOKUP($A139,'2017_ModelLink'!$A$3:$S$332,17,FALSE)</f>
        <v>1.1895432281369684</v>
      </c>
      <c r="Q139" s="736">
        <f ca="1">VLOOKUP($A139,'2018_ModelLink'!$A$3:$S$332,17,FALSE)</f>
        <v>1.626305568224182</v>
      </c>
      <c r="R139" s="736">
        <f ca="1">VLOOKUP($A139,'2019_ModelLink'!$A$3:$S$332,17,FALSE)</f>
        <v>1.6007025637363108</v>
      </c>
      <c r="S139" s="735">
        <f>VLOOKUP(A139,Targets!$A$1:$J$302,5,FALSE)</f>
        <v>1.2016692616697195</v>
      </c>
      <c r="T139" s="735">
        <f>VLOOKUP(A139,Targets!$A$1:$J$302,5,FALSE)</f>
        <v>1.2016692616697195</v>
      </c>
      <c r="U139" s="735">
        <f>VLOOKUP(A139,Targets!$A$1:$J$302,5,FALSE)</f>
        <v>1.2016692616697195</v>
      </c>
      <c r="V139" s="735">
        <f>VLOOKUP(A139,Targets!$A$1:$J$302,5,FALSE)*3</f>
        <v>3.6050077850091586</v>
      </c>
      <c r="W139" s="735">
        <f>VLOOKUP(A139,Targets!$A$1:$J$302,6,FALSE)*2</f>
        <v>2.3913218307227417</v>
      </c>
      <c r="X139" s="433" t="s">
        <v>48</v>
      </c>
      <c r="Y139" s="433" t="s">
        <v>49</v>
      </c>
      <c r="Z139" s="547"/>
      <c r="AA139" s="21"/>
    </row>
    <row r="140" spans="1:27" ht="165" hidden="1">
      <c r="A140" s="31">
        <v>137</v>
      </c>
      <c r="B140" s="22" t="s">
        <v>39</v>
      </c>
      <c r="C140" s="22" t="s">
        <v>216</v>
      </c>
      <c r="D140" s="22" t="s">
        <v>277</v>
      </c>
      <c r="E140" s="23" t="s">
        <v>278</v>
      </c>
      <c r="F140" s="22" t="s">
        <v>279</v>
      </c>
      <c r="G140" s="22" t="s">
        <v>280</v>
      </c>
      <c r="H140" s="22" t="s">
        <v>164</v>
      </c>
      <c r="I140" s="22" t="s">
        <v>281</v>
      </c>
      <c r="J140" s="22" t="s">
        <v>282</v>
      </c>
      <c r="K140" s="22" t="s">
        <v>174</v>
      </c>
      <c r="L140" s="22" t="s">
        <v>167</v>
      </c>
      <c r="M140" s="337">
        <f ca="1">VLOOKUP(A140,'2016_ModelLink'!$A$3:$S$332,18,FALSE)</f>
        <v>0</v>
      </c>
      <c r="N140" s="337">
        <f ca="1">VLOOKUP(A140,'2016_ModelLink'!$A$3:$S$332,19,FALSE)</f>
        <v>0</v>
      </c>
      <c r="O140" s="69" t="str">
        <f>VLOOKUP($A140,'2016_ModelLink'!$A$3:$S$332,17,FALSE)</f>
        <v>N/A - Indicator</v>
      </c>
      <c r="P140" s="69" t="str">
        <f>VLOOKUP($A140,'2017_ModelLink'!$A$3:$S$332,17,FALSE)</f>
        <v>N/A - Indicator</v>
      </c>
      <c r="Q140" s="69">
        <f ca="1">VLOOKUP($A140,'2018_ModelLink'!$A$3:$S$332,17,FALSE)</f>
        <v>11337.076056072163</v>
      </c>
      <c r="R140" s="69">
        <f ca="1">VLOOKUP($A140,'2019_ModelLink'!$A$3:$S$332,17,FALSE)</f>
        <v>19111.341880527707</v>
      </c>
      <c r="S140" s="309" t="str">
        <f>VLOOKUP(A140,Targets!$A$1:$J$302,5,FALSE)</f>
        <v>N/A - Indicator</v>
      </c>
      <c r="T140" s="309" t="str">
        <f>VLOOKUP(A140,Targets!$A$1:$J$302,5,FALSE)</f>
        <v>N/A - Indicator</v>
      </c>
      <c r="U140" s="309" t="str">
        <f>VLOOKUP(A140,Targets!$A$1:$J$302,5,FALSE)</f>
        <v>N/A - Indicator</v>
      </c>
      <c r="V140" s="309" t="e">
        <f>VLOOKUP(A140,Targets!$A$1:$J$302,5,FALSE)*3</f>
        <v>#VALUE!</v>
      </c>
      <c r="W140" s="309" t="e">
        <f>VLOOKUP(A140,Targets!$A$1:$J$302,6,FALSE)*2</f>
        <v>#VALUE!</v>
      </c>
      <c r="X140" s="433" t="s">
        <v>283</v>
      </c>
      <c r="Y140" s="433"/>
      <c r="Z140" s="547"/>
      <c r="AA140" s="21"/>
    </row>
    <row r="141" spans="1:27" ht="180" hidden="1">
      <c r="A141" s="31">
        <v>138</v>
      </c>
      <c r="B141" s="22" t="s">
        <v>39</v>
      </c>
      <c r="C141" s="22" t="s">
        <v>216</v>
      </c>
      <c r="D141" s="22" t="s">
        <v>277</v>
      </c>
      <c r="E141" s="23" t="s">
        <v>284</v>
      </c>
      <c r="F141" s="22" t="s">
        <v>285</v>
      </c>
      <c r="G141" s="22" t="s">
        <v>286</v>
      </c>
      <c r="H141" s="22" t="s">
        <v>164</v>
      </c>
      <c r="I141" s="22" t="s">
        <v>287</v>
      </c>
      <c r="J141" s="22" t="s">
        <v>288</v>
      </c>
      <c r="K141" s="22" t="s">
        <v>174</v>
      </c>
      <c r="L141" s="22" t="s">
        <v>167</v>
      </c>
      <c r="M141" s="337">
        <f ca="1">VLOOKUP(A141,'2016_ModelLink'!$A$3:$S$332,18,FALSE)</f>
        <v>0</v>
      </c>
      <c r="N141" s="337">
        <f ca="1">VLOOKUP(A141,'2016_ModelLink'!$A$3:$S$332,19,FALSE)</f>
        <v>0</v>
      </c>
      <c r="O141" s="69" t="str">
        <f>VLOOKUP($A141,'2016_ModelLink'!$A$3:$S$332,17,FALSE)</f>
        <v>N/A - Indicator</v>
      </c>
      <c r="P141" s="69" t="str">
        <f>VLOOKUP($A141,'2017_ModelLink'!$A$3:$S$332,17,FALSE)</f>
        <v>N/A - Indicator</v>
      </c>
      <c r="Q141" s="69">
        <f ca="1">VLOOKUP($A141,'2018_ModelLink'!$A$3:$S$332,17,FALSE)</f>
        <v>13.708677214113861</v>
      </c>
      <c r="R141" s="69">
        <f ca="1">VLOOKUP($A141,'2019_ModelLink'!$A$3:$S$332,17,FALSE)</f>
        <v>23.109240484314036</v>
      </c>
      <c r="S141" s="309" t="str">
        <f>VLOOKUP(A141,Targets!$A$1:$J$302,5,FALSE)</f>
        <v>N/A - Indicator</v>
      </c>
      <c r="T141" s="309" t="str">
        <f>VLOOKUP(A141,Targets!$A$1:$J$302,5,FALSE)</f>
        <v>N/A - Indicator</v>
      </c>
      <c r="U141" s="309" t="str">
        <f>VLOOKUP(A141,Targets!$A$1:$J$302,5,FALSE)</f>
        <v>N/A - Indicator</v>
      </c>
      <c r="V141" s="309" t="e">
        <f>VLOOKUP(A141,Targets!$A$1:$J$302,5,FALSE)*3</f>
        <v>#VALUE!</v>
      </c>
      <c r="W141" s="309" t="e">
        <f>VLOOKUP(A141,Targets!$A$1:$J$302,6,FALSE)*2</f>
        <v>#VALUE!</v>
      </c>
      <c r="X141" s="433" t="s">
        <v>289</v>
      </c>
      <c r="Y141" s="433"/>
      <c r="Z141" s="547"/>
      <c r="AA141" s="21"/>
    </row>
    <row r="142" spans="1:27" ht="165" hidden="1">
      <c r="A142" s="31">
        <v>139</v>
      </c>
      <c r="B142" s="22" t="s">
        <v>39</v>
      </c>
      <c r="C142" s="22" t="s">
        <v>290</v>
      </c>
      <c r="D142" s="22" t="s">
        <v>291</v>
      </c>
      <c r="E142" s="23" t="s">
        <v>51</v>
      </c>
      <c r="F142" s="22" t="s">
        <v>52</v>
      </c>
      <c r="G142" s="22" t="s">
        <v>53</v>
      </c>
      <c r="H142" s="22" t="s">
        <v>30</v>
      </c>
      <c r="I142" s="22" t="s">
        <v>292</v>
      </c>
      <c r="J142" s="22" t="s">
        <v>52</v>
      </c>
      <c r="K142" s="22" t="s">
        <v>293</v>
      </c>
      <c r="L142" s="22">
        <v>2016</v>
      </c>
      <c r="M142" s="337" t="str">
        <f ca="1">VLOOKUP(A142,'2016_ModelLink'!$A$3:$S$332,18,FALSE)</f>
        <v>N/A</v>
      </c>
      <c r="N142" s="337" t="str">
        <f ca="1">VLOOKUP(A142,'2016_ModelLink'!$A$3:$S$332,19,FALSE)</f>
        <v>N/A</v>
      </c>
      <c r="O142" s="69">
        <f ca="1">VLOOKUP($A142,'2016_ModelLink'!$A$3:$S$332,17,FALSE)</f>
        <v>20942.4105399621</v>
      </c>
      <c r="P142" s="69">
        <f ca="1">VLOOKUP($A142,'2017_ModelLink'!$A$3:$S$332,17,FALSE)</f>
        <v>18761.921947046667</v>
      </c>
      <c r="Q142" s="69">
        <f ca="1">VLOOKUP($A142,'2018_ModelLink'!$A$3:$S$332,17,FALSE)</f>
        <v>17977.164602045003</v>
      </c>
      <c r="R142" s="69">
        <f ca="1">VLOOKUP($A142,'2019_ModelLink'!$A$3:$S$332,17,FALSE)</f>
        <v>6510.3059570831938</v>
      </c>
      <c r="S142" s="309">
        <f>VLOOKUP(A142,Targets!$A$1:$J$302,5,FALSE)</f>
        <v>20052.897097934729</v>
      </c>
      <c r="T142" s="309">
        <f>VLOOKUP(A142,Targets!$A$1:$J$302,5,FALSE)</f>
        <v>20052.897097934729</v>
      </c>
      <c r="U142" s="309">
        <f>VLOOKUP(A142,Targets!$A$1:$J$302,5,FALSE)</f>
        <v>20052.897097934729</v>
      </c>
      <c r="V142" s="309">
        <f>VLOOKUP(A142,Targets!$A$1:$J$302,5,FALSE)*3</f>
        <v>60158.691293804186</v>
      </c>
      <c r="W142" s="309">
        <f>VLOOKUP(A142,Targets!$A$1:$J$302,6,FALSE)*2</f>
        <v>41937.099355406484</v>
      </c>
      <c r="X142" s="433"/>
      <c r="Y142" s="433"/>
      <c r="Z142" s="547"/>
      <c r="AA142" s="21"/>
    </row>
    <row r="143" spans="1:27" ht="165" hidden="1">
      <c r="A143" s="31">
        <v>140</v>
      </c>
      <c r="B143" s="22" t="s">
        <v>39</v>
      </c>
      <c r="C143" s="22" t="s">
        <v>290</v>
      </c>
      <c r="D143" s="22" t="s">
        <v>291</v>
      </c>
      <c r="E143" s="23" t="s">
        <v>51</v>
      </c>
      <c r="F143" s="22" t="s">
        <v>55</v>
      </c>
      <c r="G143" s="22" t="s">
        <v>53</v>
      </c>
      <c r="H143" s="22" t="s">
        <v>30</v>
      </c>
      <c r="I143" s="22" t="s">
        <v>292</v>
      </c>
      <c r="J143" s="22" t="s">
        <v>55</v>
      </c>
      <c r="K143" s="22" t="s">
        <v>293</v>
      </c>
      <c r="L143" s="22">
        <v>2016</v>
      </c>
      <c r="M143" s="337" t="str">
        <f ca="1">VLOOKUP(A143,'2016_ModelLink'!$A$3:$S$332,18,FALSE)</f>
        <v>N/A</v>
      </c>
      <c r="N143" s="337" t="str">
        <f ca="1">VLOOKUP(A143,'2016_ModelLink'!$A$3:$S$332,19,FALSE)</f>
        <v>N/A</v>
      </c>
      <c r="O143" s="69">
        <f ca="1">VLOOKUP($A143,'2016_ModelLink'!$A$3:$S$332,17,FALSE)</f>
        <v>13928.8118527406</v>
      </c>
      <c r="P143" s="69">
        <f ca="1">VLOOKUP($A143,'2017_ModelLink'!$A$3:$S$332,17,FALSE)</f>
        <v>14976.994338750063</v>
      </c>
      <c r="Q143" s="69">
        <f ca="1">VLOOKUP($A143,'2018_ModelLink'!$A$3:$S$332,17,FALSE)</f>
        <v>15325.22723764494</v>
      </c>
      <c r="R143" s="69">
        <f ca="1">VLOOKUP($A143,'2019_ModelLink'!$A$3:$S$332,17,FALSE)</f>
        <v>4797.0181701636484</v>
      </c>
      <c r="S143" s="309">
        <f>VLOOKUP(A143,Targets!$A$1:$J$302,5,FALSE)</f>
        <v>12754.842387079609</v>
      </c>
      <c r="T143" s="309">
        <f>VLOOKUP(A143,Targets!$A$1:$J$302,5,FALSE)</f>
        <v>12754.842387079609</v>
      </c>
      <c r="U143" s="309">
        <f>VLOOKUP(A143,Targets!$A$1:$J$302,5,FALSE)</f>
        <v>12754.842387079609</v>
      </c>
      <c r="V143" s="309">
        <f>VLOOKUP(A143,Targets!$A$1:$J$302,5,FALSE)*3</f>
        <v>38264.527161238824</v>
      </c>
      <c r="W143" s="309">
        <f>VLOOKUP(A143,Targets!$A$1:$J$302,6,FALSE)*2</f>
        <v>26737.606998148458</v>
      </c>
      <c r="X143" s="433"/>
      <c r="Y143" s="433"/>
      <c r="Z143" s="547"/>
      <c r="AA143" s="21"/>
    </row>
    <row r="144" spans="1:27" ht="165" hidden="1">
      <c r="A144" s="31">
        <v>141</v>
      </c>
      <c r="B144" s="22" t="s">
        <v>39</v>
      </c>
      <c r="C144" s="22" t="s">
        <v>290</v>
      </c>
      <c r="D144" s="22" t="s">
        <v>291</v>
      </c>
      <c r="E144" s="23" t="s">
        <v>51</v>
      </c>
      <c r="F144" s="22" t="s">
        <v>56</v>
      </c>
      <c r="G144" s="22" t="s">
        <v>53</v>
      </c>
      <c r="H144" s="22" t="s">
        <v>30</v>
      </c>
      <c r="I144" s="22" t="s">
        <v>292</v>
      </c>
      <c r="J144" s="22" t="s">
        <v>56</v>
      </c>
      <c r="K144" s="22" t="s">
        <v>293</v>
      </c>
      <c r="L144" s="22">
        <v>2016</v>
      </c>
      <c r="M144" s="337" t="str">
        <f ca="1">VLOOKUP(A144,'2016_ModelLink'!$A$3:$S$332,18,FALSE)</f>
        <v>N/A</v>
      </c>
      <c r="N144" s="337" t="str">
        <f ca="1">VLOOKUP(A144,'2016_ModelLink'!$A$3:$S$332,19,FALSE)</f>
        <v>N/A</v>
      </c>
      <c r="O144" s="69">
        <f ca="1">VLOOKUP($A144,'2016_ModelLink'!$A$3:$S$332,17,FALSE)</f>
        <v>104208248.482759</v>
      </c>
      <c r="P144" s="69">
        <f ca="1">VLOOKUP($A144,'2017_ModelLink'!$A$3:$S$332,17,FALSE)</f>
        <v>88627172.775303721</v>
      </c>
      <c r="Q144" s="69">
        <f ca="1">VLOOKUP($A144,'2018_ModelLink'!$A$3:$S$332,17,FALSE)</f>
        <v>71809803.551935911</v>
      </c>
      <c r="R144" s="69">
        <f ca="1">VLOOKUP($A144,'2019_ModelLink'!$A$3:$S$332,17,FALSE)</f>
        <v>28749606.09597994</v>
      </c>
      <c r="S144" s="309">
        <f>VLOOKUP(A144,Targets!$A$1:$J$302,5,FALSE)</f>
        <v>94291378.792599902</v>
      </c>
      <c r="T144" s="309">
        <f>VLOOKUP(A144,Targets!$A$1:$J$302,5,FALSE)</f>
        <v>94291378.792599902</v>
      </c>
      <c r="U144" s="309">
        <f>VLOOKUP(A144,Targets!$A$1:$J$302,5,FALSE)</f>
        <v>94291378.792599902</v>
      </c>
      <c r="V144" s="309">
        <f>VLOOKUP(A144,Targets!$A$1:$J$302,5,FALSE)*3</f>
        <v>282874136.37779969</v>
      </c>
      <c r="W144" s="309">
        <f>VLOOKUP(A144,Targets!$A$1:$J$302,6,FALSE)*2</f>
        <v>194867710.81518292</v>
      </c>
      <c r="X144" s="433"/>
      <c r="Y144" s="433"/>
      <c r="Z144" s="547"/>
      <c r="AA144" s="21"/>
    </row>
    <row r="145" spans="1:27" ht="165" hidden="1">
      <c r="A145" s="31">
        <v>142</v>
      </c>
      <c r="B145" s="22" t="s">
        <v>39</v>
      </c>
      <c r="C145" s="22" t="s">
        <v>290</v>
      </c>
      <c r="D145" s="22" t="s">
        <v>291</v>
      </c>
      <c r="E145" s="23" t="s">
        <v>51</v>
      </c>
      <c r="F145" s="22" t="s">
        <v>57</v>
      </c>
      <c r="G145" s="22" t="s">
        <v>53</v>
      </c>
      <c r="H145" s="22" t="s">
        <v>30</v>
      </c>
      <c r="I145" s="22" t="s">
        <v>292</v>
      </c>
      <c r="J145" s="22" t="s">
        <v>57</v>
      </c>
      <c r="K145" s="22" t="s">
        <v>293</v>
      </c>
      <c r="L145" s="22">
        <v>2016</v>
      </c>
      <c r="M145" s="337" t="str">
        <f ca="1">VLOOKUP(A145,'2016_ModelLink'!$A$3:$S$332,18,FALSE)</f>
        <v>N/A</v>
      </c>
      <c r="N145" s="337" t="str">
        <f ca="1">VLOOKUP(A145,'2016_ModelLink'!$A$3:$S$332,19,FALSE)</f>
        <v>N/A</v>
      </c>
      <c r="O145" s="69">
        <f ca="1">VLOOKUP($A145,'2016_ModelLink'!$A$3:$S$332,17,FALSE)</f>
        <v>68461323.543331504</v>
      </c>
      <c r="P145" s="69">
        <f ca="1">VLOOKUP($A145,'2017_ModelLink'!$A$3:$S$332,17,FALSE)</f>
        <v>68056876.459394991</v>
      </c>
      <c r="Q145" s="69">
        <f ca="1">VLOOKUP($A145,'2018_ModelLink'!$A$3:$S$332,17,FALSE)</f>
        <v>60445200.336516038</v>
      </c>
      <c r="R145" s="69">
        <f ca="1">VLOOKUP($A145,'2019_ModelLink'!$A$3:$S$332,17,FALSE)</f>
        <v>22083697.691690225</v>
      </c>
      <c r="S145" s="309">
        <f>VLOOKUP(A145,Targets!$A$1:$J$302,5,FALSE)</f>
        <v>58318476.793748207</v>
      </c>
      <c r="T145" s="309">
        <f>VLOOKUP(A145,Targets!$A$1:$J$302,5,FALSE)</f>
        <v>58318476.793748207</v>
      </c>
      <c r="U145" s="309">
        <f>VLOOKUP(A145,Targets!$A$1:$J$302,5,FALSE)</f>
        <v>58318476.793748207</v>
      </c>
      <c r="V145" s="309">
        <f>VLOOKUP(A145,Targets!$A$1:$J$302,5,FALSE)*3</f>
        <v>174955430.38124463</v>
      </c>
      <c r="W145" s="309">
        <f>VLOOKUP(A145,Targets!$A$1:$J$302,6,FALSE)*2</f>
        <v>120598481.51685461</v>
      </c>
      <c r="X145" s="433"/>
      <c r="Y145" s="433"/>
      <c r="Z145" s="547"/>
      <c r="AA145" s="21"/>
    </row>
    <row r="146" spans="1:27" ht="165" hidden="1">
      <c r="A146" s="31">
        <v>143</v>
      </c>
      <c r="B146" s="22" t="s">
        <v>39</v>
      </c>
      <c r="C146" s="22" t="s">
        <v>290</v>
      </c>
      <c r="D146" s="22" t="s">
        <v>291</v>
      </c>
      <c r="E146" s="23" t="s">
        <v>51</v>
      </c>
      <c r="F146" s="22" t="s">
        <v>58</v>
      </c>
      <c r="G146" s="22" t="s">
        <v>53</v>
      </c>
      <c r="H146" s="22" t="s">
        <v>30</v>
      </c>
      <c r="I146" s="22" t="s">
        <v>292</v>
      </c>
      <c r="J146" s="22" t="s">
        <v>58</v>
      </c>
      <c r="K146" s="22" t="s">
        <v>293</v>
      </c>
      <c r="L146" s="22">
        <v>2016</v>
      </c>
      <c r="M146" s="337" t="str">
        <f ca="1">VLOOKUP(A146,'2016_ModelLink'!$A$3:$S$332,18,FALSE)</f>
        <v>N/A</v>
      </c>
      <c r="N146" s="337" t="str">
        <f ca="1">VLOOKUP(A146,'2016_ModelLink'!$A$3:$S$332,19,FALSE)</f>
        <v>N/A</v>
      </c>
      <c r="O146" s="69">
        <f ca="1">VLOOKUP($A146,'2016_ModelLink'!$A$3:$S$332,17,FALSE)</f>
        <v>651631.97110123001</v>
      </c>
      <c r="P146" s="69">
        <f ca="1">VLOOKUP($A146,'2017_ModelLink'!$A$3:$S$332,17,FALSE)</f>
        <v>430579.00311940245</v>
      </c>
      <c r="Q146" s="69">
        <f ca="1">VLOOKUP($A146,'2018_ModelLink'!$A$3:$S$332,17,FALSE)</f>
        <v>197407.13417670046</v>
      </c>
      <c r="R146" s="69">
        <f ca="1">VLOOKUP($A146,'2019_ModelLink'!$A$3:$S$332,17,FALSE)</f>
        <v>616067.34714183549</v>
      </c>
      <c r="S146" s="309">
        <f>VLOOKUP(A146,Targets!$A$1:$J$302,5,FALSE)</f>
        <v>1067270.5304584501</v>
      </c>
      <c r="T146" s="309">
        <f>VLOOKUP(A146,Targets!$A$1:$J$302,5,FALSE)</f>
        <v>1067270.5304584501</v>
      </c>
      <c r="U146" s="309">
        <f>VLOOKUP(A146,Targets!$A$1:$J$302,5,FALSE)</f>
        <v>1067270.5304584501</v>
      </c>
      <c r="V146" s="309">
        <f>VLOOKUP(A146,Targets!$A$1:$J$302,5,FALSE)*3</f>
        <v>3201811.59137535</v>
      </c>
      <c r="W146" s="309">
        <f>VLOOKUP(A146,Targets!$A$1:$J$302,6,FALSE)*2</f>
        <v>2307616.2544530788</v>
      </c>
      <c r="X146" s="433" t="s">
        <v>294</v>
      </c>
      <c r="Y146" s="433" t="s">
        <v>295</v>
      </c>
      <c r="Z146" s="547"/>
      <c r="AA146" s="21"/>
    </row>
    <row r="147" spans="1:27" ht="165" hidden="1">
      <c r="A147" s="31">
        <v>144</v>
      </c>
      <c r="B147" s="22" t="s">
        <v>39</v>
      </c>
      <c r="C147" s="22" t="s">
        <v>290</v>
      </c>
      <c r="D147" s="22" t="s">
        <v>291</v>
      </c>
      <c r="E147" s="23" t="s">
        <v>51</v>
      </c>
      <c r="F147" s="22" t="s">
        <v>60</v>
      </c>
      <c r="G147" s="22" t="s">
        <v>53</v>
      </c>
      <c r="H147" s="22" t="s">
        <v>30</v>
      </c>
      <c r="I147" s="22" t="s">
        <v>292</v>
      </c>
      <c r="J147" s="22" t="s">
        <v>60</v>
      </c>
      <c r="K147" s="22" t="s">
        <v>293</v>
      </c>
      <c r="L147" s="22">
        <v>2016</v>
      </c>
      <c r="M147" s="337" t="str">
        <f ca="1">VLOOKUP(A147,'2016_ModelLink'!$A$3:$S$332,18,FALSE)</f>
        <v>N/A</v>
      </c>
      <c r="N147" s="337" t="str">
        <f ca="1">VLOOKUP(A147,'2016_ModelLink'!$A$3:$S$332,19,FALSE)</f>
        <v>N/A</v>
      </c>
      <c r="O147" s="69">
        <f ca="1">VLOOKUP($A147,'2016_ModelLink'!$A$3:$S$332,17,FALSE)</f>
        <v>398717.23456308001</v>
      </c>
      <c r="P147" s="69">
        <f ca="1">VLOOKUP($A147,'2017_ModelLink'!$A$3:$S$332,17,FALSE)</f>
        <v>197874.57642467719</v>
      </c>
      <c r="Q147" s="69">
        <f ca="1">VLOOKUP($A147,'2018_ModelLink'!$A$3:$S$332,17,FALSE)</f>
        <v>38041.337353056893</v>
      </c>
      <c r="R147" s="69">
        <f ca="1">VLOOKUP($A147,'2019_ModelLink'!$A$3:$S$332,17,FALSE)</f>
        <v>474473.34083773254</v>
      </c>
      <c r="S147" s="309">
        <f>VLOOKUP(A147,Targets!$A$1:$J$302,5,FALSE)</f>
        <v>582666.69684346463</v>
      </c>
      <c r="T147" s="309">
        <f>VLOOKUP(A147,Targets!$A$1:$J$302,5,FALSE)</f>
        <v>582666.69684346463</v>
      </c>
      <c r="U147" s="309">
        <f>VLOOKUP(A147,Targets!$A$1:$J$302,5,FALSE)</f>
        <v>582666.69684346463</v>
      </c>
      <c r="V147" s="309">
        <f>VLOOKUP(A147,Targets!$A$1:$J$302,5,FALSE)*3</f>
        <v>1748000.0905303939</v>
      </c>
      <c r="W147" s="309">
        <f>VLOOKUP(A147,Targets!$A$1:$J$302,6,FALSE)*2</f>
        <v>1235876.3585157397</v>
      </c>
      <c r="X147" s="433" t="s">
        <v>294</v>
      </c>
      <c r="Y147" s="433" t="s">
        <v>49</v>
      </c>
      <c r="Z147" s="547"/>
      <c r="AA147" s="21"/>
    </row>
    <row r="148" spans="1:27" ht="165" hidden="1">
      <c r="A148" s="31">
        <v>145</v>
      </c>
      <c r="B148" s="22" t="s">
        <v>39</v>
      </c>
      <c r="C148" s="22" t="s">
        <v>290</v>
      </c>
      <c r="D148" s="22" t="s">
        <v>291</v>
      </c>
      <c r="E148" s="23" t="s">
        <v>51</v>
      </c>
      <c r="F148" s="22" t="s">
        <v>61</v>
      </c>
      <c r="G148" s="22" t="s">
        <v>53</v>
      </c>
      <c r="H148" s="22" t="s">
        <v>30</v>
      </c>
      <c r="I148" s="22" t="s">
        <v>292</v>
      </c>
      <c r="J148" s="22" t="s">
        <v>61</v>
      </c>
      <c r="K148" s="22" t="s">
        <v>293</v>
      </c>
      <c r="L148" s="22">
        <v>2016</v>
      </c>
      <c r="M148" s="337" t="str">
        <f ca="1">VLOOKUP(A148,'2016_ModelLink'!$A$3:$S$332,18,FALSE)</f>
        <v>N/A</v>
      </c>
      <c r="N148" s="337" t="str">
        <f ca="1">VLOOKUP(A148,'2016_ModelLink'!$A$3:$S$332,19,FALSE)</f>
        <v>N/A</v>
      </c>
      <c r="O148" s="69">
        <f ca="1">VLOOKUP($A148,'2016_ModelLink'!$A$3:$S$332,17,FALSE)</f>
        <v>224342.18687198</v>
      </c>
      <c r="P148" s="69">
        <f ca="1">VLOOKUP($A148,'2017_ModelLink'!$A$3:$S$332,17,FALSE)</f>
        <v>149417.58976452262</v>
      </c>
      <c r="Q148" s="69">
        <f ca="1">VLOOKUP($A148,'2018_ModelLink'!$A$3:$S$332,17,FALSE)</f>
        <v>130331.78629003785</v>
      </c>
      <c r="R148" s="69">
        <f ca="1">VLOOKUP($A148,'2019_ModelLink'!$A$3:$S$332,17,FALSE)</f>
        <v>40559.444891439853</v>
      </c>
      <c r="S148" s="309">
        <f>VLOOKUP(A148,Targets!$A$1:$J$302,5,FALSE)</f>
        <v>219568.99472999151</v>
      </c>
      <c r="T148" s="309">
        <f>VLOOKUP(A148,Targets!$A$1:$J$302,5,FALSE)</f>
        <v>219568.99472999151</v>
      </c>
      <c r="U148" s="309">
        <f>VLOOKUP(A148,Targets!$A$1:$J$302,5,FALSE)</f>
        <v>219568.99472999151</v>
      </c>
      <c r="V148" s="309">
        <f>VLOOKUP(A148,Targets!$A$1:$J$302,5,FALSE)*3</f>
        <v>658706.98418997449</v>
      </c>
      <c r="W148" s="309">
        <f>VLOOKUP(A148,Targets!$A$1:$J$302,6,FALSE)*2</f>
        <v>459189.84685293824</v>
      </c>
      <c r="X148" s="433"/>
      <c r="Y148" s="433"/>
      <c r="Z148" s="547"/>
      <c r="AA148" s="21"/>
    </row>
    <row r="149" spans="1:27" ht="165" hidden="1">
      <c r="A149" s="31">
        <v>146</v>
      </c>
      <c r="B149" s="22" t="s">
        <v>39</v>
      </c>
      <c r="C149" s="22" t="s">
        <v>290</v>
      </c>
      <c r="D149" s="22" t="s">
        <v>291</v>
      </c>
      <c r="E149" s="23" t="s">
        <v>51</v>
      </c>
      <c r="F149" s="22" t="s">
        <v>62</v>
      </c>
      <c r="G149" s="22" t="s">
        <v>53</v>
      </c>
      <c r="H149" s="22" t="s">
        <v>30</v>
      </c>
      <c r="I149" s="22" t="s">
        <v>292</v>
      </c>
      <c r="J149" s="22" t="s">
        <v>62</v>
      </c>
      <c r="K149" s="22" t="s">
        <v>293</v>
      </c>
      <c r="L149" s="22">
        <v>2016</v>
      </c>
      <c r="M149" s="337" t="str">
        <f ca="1">VLOOKUP(A149,'2016_ModelLink'!$A$3:$S$332,18,FALSE)</f>
        <v>N/A</v>
      </c>
      <c r="N149" s="337" t="str">
        <f ca="1">VLOOKUP(A149,'2016_ModelLink'!$A$3:$S$332,19,FALSE)</f>
        <v>N/A</v>
      </c>
      <c r="O149" s="69">
        <f ca="1">VLOOKUP($A149,'2016_ModelLink'!$A$3:$S$332,17,FALSE)</f>
        <v>148324.13226125401</v>
      </c>
      <c r="P149" s="69">
        <f ca="1">VLOOKUP($A149,'2017_ModelLink'!$A$3:$S$332,17,FALSE)</f>
        <v>120354.98574719284</v>
      </c>
      <c r="Q149" s="69">
        <f ca="1">VLOOKUP($A149,'2018_ModelLink'!$A$3:$S$332,17,FALSE)</f>
        <v>113966.1670359182</v>
      </c>
      <c r="R149" s="69">
        <f ca="1">VLOOKUP($A149,'2019_ModelLink'!$A$3:$S$332,17,FALSE)</f>
        <v>29725.930234849329</v>
      </c>
      <c r="S149" s="309">
        <f>VLOOKUP(A149,Targets!$A$1:$J$302,5,FALSE)</f>
        <v>138643.0601826249</v>
      </c>
      <c r="T149" s="309">
        <f>VLOOKUP(A149,Targets!$A$1:$J$302,5,FALSE)</f>
        <v>138643.0601826249</v>
      </c>
      <c r="U149" s="309">
        <f>VLOOKUP(A149,Targets!$A$1:$J$302,5,FALSE)</f>
        <v>138643.0601826249</v>
      </c>
      <c r="V149" s="309">
        <f>VLOOKUP(A149,Targets!$A$1:$J$302,5,FALSE)*3</f>
        <v>415929.18054787471</v>
      </c>
      <c r="W149" s="309">
        <f>VLOOKUP(A149,Targets!$A$1:$J$302,6,FALSE)*2</f>
        <v>290633.43502690142</v>
      </c>
      <c r="X149" s="433"/>
      <c r="Y149" s="433"/>
      <c r="Z149" s="547"/>
      <c r="AA149" s="21"/>
    </row>
    <row r="150" spans="1:27" ht="165" hidden="1">
      <c r="A150" s="31">
        <v>147</v>
      </c>
      <c r="B150" s="22" t="s">
        <v>39</v>
      </c>
      <c r="C150" s="22" t="s">
        <v>290</v>
      </c>
      <c r="D150" s="22" t="s">
        <v>291</v>
      </c>
      <c r="E150" s="23" t="s">
        <v>51</v>
      </c>
      <c r="F150" s="22" t="s">
        <v>63</v>
      </c>
      <c r="G150" s="22" t="s">
        <v>53</v>
      </c>
      <c r="H150" s="22" t="s">
        <v>30</v>
      </c>
      <c r="I150" s="22" t="s">
        <v>292</v>
      </c>
      <c r="J150" s="22" t="s">
        <v>63</v>
      </c>
      <c r="K150" s="22" t="s">
        <v>293</v>
      </c>
      <c r="L150" s="22">
        <v>2016</v>
      </c>
      <c r="M150" s="337" t="str">
        <f ca="1">VLOOKUP(A150,'2016_ModelLink'!$A$3:$S$332,18,FALSE)</f>
        <v>N/A</v>
      </c>
      <c r="N150" s="337" t="str">
        <f ca="1">VLOOKUP(A150,'2016_ModelLink'!$A$3:$S$332,19,FALSE)</f>
        <v>N/A</v>
      </c>
      <c r="O150" s="69">
        <f ca="1">VLOOKUP($A150,'2016_ModelLink'!$A$3:$S$332,17,FALSE)</f>
        <v>1116254876.27507</v>
      </c>
      <c r="P150" s="69">
        <f ca="1">VLOOKUP($A150,'2017_ModelLink'!$A$3:$S$332,17,FALSE)</f>
        <v>714402971.23290229</v>
      </c>
      <c r="Q150" s="69">
        <f ca="1">VLOOKUP($A150,'2018_ModelLink'!$A$3:$S$332,17,FALSE)</f>
        <v>550622819.52010953</v>
      </c>
      <c r="R150" s="69">
        <f ca="1">VLOOKUP($A150,'2019_ModelLink'!$A$3:$S$332,17,FALSE)</f>
        <v>183084252.36191565</v>
      </c>
      <c r="S150" s="309">
        <f>VLOOKUP(A150,Targets!$A$1:$J$302,5,FALSE)</f>
        <v>1031060456.3078518</v>
      </c>
      <c r="T150" s="309">
        <f>VLOOKUP(A150,Targets!$A$1:$J$302,5,FALSE)</f>
        <v>1031060456.3078518</v>
      </c>
      <c r="U150" s="309">
        <f>VLOOKUP(A150,Targets!$A$1:$J$302,5,FALSE)</f>
        <v>1031060456.3078518</v>
      </c>
      <c r="V150" s="309">
        <f>VLOOKUP(A150,Targets!$A$1:$J$302,5,FALSE)*3</f>
        <v>3093181368.9235554</v>
      </c>
      <c r="W150" s="309">
        <f>VLOOKUP(A150,Targets!$A$1:$J$302,6,FALSE)*2</f>
        <v>2130845824.990073</v>
      </c>
      <c r="X150" s="433"/>
      <c r="Y150" s="433"/>
      <c r="Z150" s="547"/>
      <c r="AA150" s="21"/>
    </row>
    <row r="151" spans="1:27" ht="165" hidden="1">
      <c r="A151" s="31">
        <v>148</v>
      </c>
      <c r="B151" s="22" t="s">
        <v>39</v>
      </c>
      <c r="C151" s="22" t="s">
        <v>290</v>
      </c>
      <c r="D151" s="22" t="s">
        <v>291</v>
      </c>
      <c r="E151" s="23" t="s">
        <v>51</v>
      </c>
      <c r="F151" s="22" t="s">
        <v>64</v>
      </c>
      <c r="G151" s="22" t="s">
        <v>53</v>
      </c>
      <c r="H151" s="22" t="s">
        <v>30</v>
      </c>
      <c r="I151" s="22" t="s">
        <v>292</v>
      </c>
      <c r="J151" s="22" t="s">
        <v>64</v>
      </c>
      <c r="K151" s="22" t="s">
        <v>293</v>
      </c>
      <c r="L151" s="22">
        <v>2016</v>
      </c>
      <c r="M151" s="337" t="str">
        <f ca="1">VLOOKUP(A151,'2016_ModelLink'!$A$3:$S$332,18,FALSE)</f>
        <v>N/A</v>
      </c>
      <c r="N151" s="337" t="str">
        <f ca="1">VLOOKUP(A151,'2016_ModelLink'!$A$3:$S$332,19,FALSE)</f>
        <v>N/A</v>
      </c>
      <c r="O151" s="69">
        <f ca="1">VLOOKUP($A151,'2016_ModelLink'!$A$3:$S$332,17,FALSE)</f>
        <v>731257355.60763001</v>
      </c>
      <c r="P151" s="69">
        <f ca="1">VLOOKUP($A151,'2017_ModelLink'!$A$3:$S$332,17,FALSE)</f>
        <v>555559482.41726136</v>
      </c>
      <c r="Q151" s="69">
        <f ca="1">VLOOKUP($A151,'2018_ModelLink'!$A$3:$S$332,17,FALSE)</f>
        <v>471792053.97521979</v>
      </c>
      <c r="R151" s="69">
        <f ca="1">VLOOKUP($A151,'2019_ModelLink'!$A$3:$S$332,17,FALSE)</f>
        <v>135568225.40911594</v>
      </c>
      <c r="S151" s="309">
        <f>VLOOKUP(A151,Targets!$A$1:$J$302,5,FALSE)</f>
        <v>635527368.02568662</v>
      </c>
      <c r="T151" s="309">
        <f>VLOOKUP(A151,Targets!$A$1:$J$302,5,FALSE)</f>
        <v>635527368.02568662</v>
      </c>
      <c r="U151" s="309">
        <f>VLOOKUP(A151,Targets!$A$1:$J$302,5,FALSE)</f>
        <v>635527368.02568662</v>
      </c>
      <c r="V151" s="309">
        <f>VLOOKUP(A151,Targets!$A$1:$J$302,5,FALSE)*3</f>
        <v>1906582104.0770597</v>
      </c>
      <c r="W151" s="309">
        <f>VLOOKUP(A151,Targets!$A$1:$J$302,6,FALSE)*2</f>
        <v>1314225606.7037282</v>
      </c>
      <c r="X151" s="433"/>
      <c r="Y151" s="433"/>
      <c r="Z151" s="547"/>
      <c r="AA151" s="21"/>
    </row>
    <row r="152" spans="1:27" ht="165" hidden="1">
      <c r="A152" s="31">
        <v>149</v>
      </c>
      <c r="B152" s="22" t="s">
        <v>39</v>
      </c>
      <c r="C152" s="22" t="s">
        <v>290</v>
      </c>
      <c r="D152" s="22" t="s">
        <v>291</v>
      </c>
      <c r="E152" s="23" t="s">
        <v>51</v>
      </c>
      <c r="F152" s="22" t="s">
        <v>65</v>
      </c>
      <c r="G152" s="22" t="s">
        <v>53</v>
      </c>
      <c r="H152" s="22" t="s">
        <v>30</v>
      </c>
      <c r="I152" s="22" t="s">
        <v>292</v>
      </c>
      <c r="J152" s="22" t="s">
        <v>65</v>
      </c>
      <c r="K152" s="22" t="s">
        <v>293</v>
      </c>
      <c r="L152" s="22">
        <v>2016</v>
      </c>
      <c r="M152" s="337" t="str">
        <f ca="1">VLOOKUP(A152,'2016_ModelLink'!$A$3:$S$332,18,FALSE)</f>
        <v>N/A</v>
      </c>
      <c r="N152" s="337" t="str">
        <f ca="1">VLOOKUP(A152,'2016_ModelLink'!$A$3:$S$332,19,FALSE)</f>
        <v>N/A</v>
      </c>
      <c r="O152" s="69">
        <f ca="1">VLOOKUP($A152,'2016_ModelLink'!$A$3:$S$332,17,FALSE)</f>
        <v>5043399.1145049604</v>
      </c>
      <c r="P152" s="69">
        <f ca="1">VLOOKUP($A152,'2017_ModelLink'!$A$3:$S$332,17,FALSE)</f>
        <v>6182563.9187383074</v>
      </c>
      <c r="Q152" s="69">
        <f ca="1">VLOOKUP($A152,'2018_ModelLink'!$A$3:$S$332,17,FALSE)</f>
        <v>4996277.7143258769</v>
      </c>
      <c r="R152" s="69">
        <f ca="1">VLOOKUP($A152,'2019_ModelLink'!$A$3:$S$332,17,FALSE)</f>
        <v>5614471.9602228571</v>
      </c>
      <c r="S152" s="309">
        <f>VLOOKUP(A152,Targets!$A$1:$J$302,5,FALSE)</f>
        <v>12146941.391164841</v>
      </c>
      <c r="T152" s="309">
        <f>VLOOKUP(A152,Targets!$A$1:$J$302,5,FALSE)</f>
        <v>12146941.391164841</v>
      </c>
      <c r="U152" s="309">
        <f>VLOOKUP(A152,Targets!$A$1:$J$302,5,FALSE)</f>
        <v>12146941.391164841</v>
      </c>
      <c r="V152" s="309">
        <f>VLOOKUP(A152,Targets!$A$1:$J$302,5,FALSE)*3</f>
        <v>36440824.173494525</v>
      </c>
      <c r="W152" s="309">
        <f>VLOOKUP(A152,Targets!$A$1:$J$302,6,FALSE)*2</f>
        <v>26263705.964129154</v>
      </c>
      <c r="X152" s="433" t="s">
        <v>294</v>
      </c>
      <c r="Y152" s="433" t="s">
        <v>49</v>
      </c>
      <c r="Z152" s="547"/>
      <c r="AA152" s="21"/>
    </row>
    <row r="153" spans="1:27" ht="165" hidden="1">
      <c r="A153" s="31">
        <v>150</v>
      </c>
      <c r="B153" s="22" t="s">
        <v>39</v>
      </c>
      <c r="C153" s="22" t="s">
        <v>290</v>
      </c>
      <c r="D153" s="22" t="s">
        <v>291</v>
      </c>
      <c r="E153" s="23" t="s">
        <v>51</v>
      </c>
      <c r="F153" s="22" t="s">
        <v>66</v>
      </c>
      <c r="G153" s="22" t="s">
        <v>53</v>
      </c>
      <c r="H153" s="22" t="s">
        <v>30</v>
      </c>
      <c r="I153" s="22" t="s">
        <v>292</v>
      </c>
      <c r="J153" s="22" t="s">
        <v>66</v>
      </c>
      <c r="K153" s="22" t="s">
        <v>293</v>
      </c>
      <c r="L153" s="22">
        <v>2016</v>
      </c>
      <c r="M153" s="337" t="str">
        <f ca="1">VLOOKUP(A153,'2016_ModelLink'!$A$3:$S$332,18,FALSE)</f>
        <v>N/A</v>
      </c>
      <c r="N153" s="337" t="str">
        <f ca="1">VLOOKUP(A153,'2016_ModelLink'!$A$3:$S$332,19,FALSE)</f>
        <v>N/A</v>
      </c>
      <c r="O153" s="69">
        <f ca="1">VLOOKUP($A153,'2016_ModelLink'!$A$3:$S$332,17,FALSE)</f>
        <v>3035633.0210892698</v>
      </c>
      <c r="P153" s="69">
        <f ca="1">VLOOKUP($A153,'2017_ModelLink'!$A$3:$S$332,17,FALSE)</f>
        <v>3074276.4533362603</v>
      </c>
      <c r="Q153" s="69">
        <f ca="1">VLOOKUP($A153,'2018_ModelLink'!$A$3:$S$332,17,FALSE)</f>
        <v>2254121.2592335637</v>
      </c>
      <c r="R153" s="69">
        <f ca="1">VLOOKUP($A153,'2019_ModelLink'!$A$3:$S$332,17,FALSE)</f>
        <v>3790809.3088417328</v>
      </c>
      <c r="S153" s="309">
        <f>VLOOKUP(A153,Targets!$A$1:$J$302,5,FALSE)</f>
        <v>6637439.1637243759</v>
      </c>
      <c r="T153" s="309">
        <f>VLOOKUP(A153,Targets!$A$1:$J$302,5,FALSE)</f>
        <v>6637439.1637243759</v>
      </c>
      <c r="U153" s="309">
        <f>VLOOKUP(A153,Targets!$A$1:$J$302,5,FALSE)</f>
        <v>6637439.1637243759</v>
      </c>
      <c r="V153" s="309">
        <f>VLOOKUP(A153,Targets!$A$1:$J$302,5,FALSE)*3</f>
        <v>19912317.491173126</v>
      </c>
      <c r="W153" s="309">
        <f>VLOOKUP(A153,Targets!$A$1:$J$302,6,FALSE)*2</f>
        <v>14078467.480589878</v>
      </c>
      <c r="X153" s="433" t="s">
        <v>294</v>
      </c>
      <c r="Y153" s="433" t="s">
        <v>49</v>
      </c>
      <c r="Z153" s="547"/>
      <c r="AA153" s="21"/>
    </row>
    <row r="154" spans="1:27" ht="225">
      <c r="A154" s="31">
        <v>151</v>
      </c>
      <c r="B154" s="22" t="s">
        <v>39</v>
      </c>
      <c r="C154" s="22" t="s">
        <v>290</v>
      </c>
      <c r="D154" s="22" t="s">
        <v>291</v>
      </c>
      <c r="E154" s="23" t="s">
        <v>296</v>
      </c>
      <c r="F154" s="22" t="s">
        <v>297</v>
      </c>
      <c r="G154" s="22" t="s">
        <v>298</v>
      </c>
      <c r="H154" s="22" t="s">
        <v>30</v>
      </c>
      <c r="I154" s="22" t="s">
        <v>299</v>
      </c>
      <c r="J154" s="22" t="s">
        <v>297</v>
      </c>
      <c r="K154" s="22" t="s">
        <v>293</v>
      </c>
      <c r="L154" s="22">
        <v>2016</v>
      </c>
      <c r="M154" s="337">
        <f ca="1">VLOOKUP(A154,'2016_ModelLink'!$A$3:$S$332,18,FALSE)</f>
        <v>20942.4105399621</v>
      </c>
      <c r="N154" s="337">
        <f ca="1">VLOOKUP(A154,'2016_ModelLink'!$A$3:$S$332,19,FALSE)</f>
        <v>1365715.1240000001</v>
      </c>
      <c r="O154" s="734">
        <f ca="1">VLOOKUP($A154,'2016_ModelLink'!$A$3:$S$332,17,FALSE)</f>
        <v>1.5334391610619742E-2</v>
      </c>
      <c r="P154" s="734">
        <f ca="1">VLOOKUP($A154,'2017_ModelLink'!$A$3:$S$332,17,FALSE)</f>
        <v>1.2124181897873013E-2</v>
      </c>
      <c r="Q154" s="734">
        <f ca="1">VLOOKUP($A154,'2018_ModelLink'!$A$3:$S$332,17,FALSE)</f>
        <v>1.3093636258644636E-2</v>
      </c>
      <c r="R154" s="734">
        <f ca="1">VLOOKUP($A154,'2019_ModelLink'!$A$3:$S$332,17,FALSE)</f>
        <v>4.4015053740937993E-3</v>
      </c>
      <c r="S154" s="734">
        <f>VLOOKUP(A154,Targets!$A$1:$J$302,5,FALSE)</f>
        <v>1.4509873965698979E-2</v>
      </c>
      <c r="T154" s="734">
        <f>VLOOKUP(A154,Targets!$A$1:$J$302,5,FALSE)</f>
        <v>1.4509873965698979E-2</v>
      </c>
      <c r="U154" s="734">
        <f>VLOOKUP(A154,Targets!$A$1:$J$302,5,FALSE)</f>
        <v>1.4509873965698979E-2</v>
      </c>
      <c r="V154" s="734">
        <f>VLOOKUP(A154,Targets!$A$1:$J$302,5,FALSE)*3</f>
        <v>4.3529621897096936E-2</v>
      </c>
      <c r="W154" s="734">
        <f>VLOOKUP(A154,Targets!$A$1:$J$302,6,FALSE)*2</f>
        <v>2.9986897637077358E-2</v>
      </c>
      <c r="X154" s="737"/>
      <c r="Y154" s="737"/>
      <c r="Z154" s="738"/>
      <c r="AA154" s="21"/>
    </row>
    <row r="155" spans="1:27" ht="225">
      <c r="A155" s="31">
        <v>152</v>
      </c>
      <c r="B155" s="22" t="s">
        <v>39</v>
      </c>
      <c r="C155" s="22" t="s">
        <v>290</v>
      </c>
      <c r="D155" s="22" t="s">
        <v>291</v>
      </c>
      <c r="E155" s="23" t="s">
        <v>296</v>
      </c>
      <c r="F155" s="22" t="s">
        <v>300</v>
      </c>
      <c r="G155" s="22" t="s">
        <v>298</v>
      </c>
      <c r="H155" s="22" t="s">
        <v>30</v>
      </c>
      <c r="I155" s="22" t="s">
        <v>299</v>
      </c>
      <c r="J155" s="22" t="s">
        <v>300</v>
      </c>
      <c r="K155" s="22" t="s">
        <v>293</v>
      </c>
      <c r="L155" s="22">
        <v>2016</v>
      </c>
      <c r="M155" s="337">
        <f ca="1">VLOOKUP(A155,'2016_ModelLink'!$A$3:$S$332,18,FALSE)</f>
        <v>13928.8118527406</v>
      </c>
      <c r="N155" s="337">
        <f ca="1">VLOOKUP(A155,'2016_ModelLink'!$A$3:$S$332,19,FALSE)</f>
        <v>1365715.1240000001</v>
      </c>
      <c r="O155" s="734">
        <f ca="1">VLOOKUP($A155,'2016_ModelLink'!$A$3:$S$332,17,FALSE)</f>
        <v>1.0198914552505607E-2</v>
      </c>
      <c r="P155" s="734">
        <f ca="1">VLOOKUP($A155,'2017_ModelLink'!$A$3:$S$332,17,FALSE)</f>
        <v>9.6783156948909172E-3</v>
      </c>
      <c r="Q155" s="734">
        <f ca="1">VLOOKUP($A155,'2018_ModelLink'!$A$3:$S$332,17,FALSE)</f>
        <v>1.116210233776074E-2</v>
      </c>
      <c r="R155" s="734">
        <f ca="1">VLOOKUP($A155,'2019_ModelLink'!$A$3:$S$332,17,FALSE)</f>
        <v>3.2431811031290812E-3</v>
      </c>
      <c r="S155" s="734">
        <f>VLOOKUP(A155,Targets!$A$1:$J$302,5,FALSE)</f>
        <v>9.2073666006794209E-3</v>
      </c>
      <c r="T155" s="734">
        <f>VLOOKUP(A155,Targets!$A$1:$J$302,5,FALSE)</f>
        <v>9.2073666006794209E-3</v>
      </c>
      <c r="U155" s="734">
        <f>VLOOKUP(A155,Targets!$A$1:$J$302,5,FALSE)</f>
        <v>9.2073666006794209E-3</v>
      </c>
      <c r="V155" s="734">
        <f>VLOOKUP(A155,Targets!$A$1:$J$302,5,FALSE)*3</f>
        <v>2.7622099802038263E-2</v>
      </c>
      <c r="W155" s="734">
        <f>VLOOKUP(A155,Targets!$A$1:$J$302,6,FALSE)*2</f>
        <v>1.9028446450624858E-2</v>
      </c>
      <c r="X155" s="433"/>
      <c r="Y155" s="433"/>
      <c r="Z155" s="547"/>
      <c r="AA155" s="21"/>
    </row>
    <row r="156" spans="1:27" ht="225">
      <c r="A156" s="31">
        <v>153</v>
      </c>
      <c r="B156" s="22" t="s">
        <v>39</v>
      </c>
      <c r="C156" s="22" t="s">
        <v>290</v>
      </c>
      <c r="D156" s="22" t="s">
        <v>291</v>
      </c>
      <c r="E156" s="23" t="s">
        <v>296</v>
      </c>
      <c r="F156" s="22" t="s">
        <v>301</v>
      </c>
      <c r="G156" s="22" t="s">
        <v>298</v>
      </c>
      <c r="H156" s="22" t="s">
        <v>30</v>
      </c>
      <c r="I156" s="22" t="s">
        <v>299</v>
      </c>
      <c r="J156" s="22" t="s">
        <v>301</v>
      </c>
      <c r="K156" s="22" t="s">
        <v>293</v>
      </c>
      <c r="L156" s="22">
        <v>2016</v>
      </c>
      <c r="M156" s="337">
        <f ca="1">VLOOKUP(A156,'2016_ModelLink'!$A$3:$S$332,18,FALSE)</f>
        <v>104208248.482759</v>
      </c>
      <c r="N156" s="337">
        <f ca="1">VLOOKUP(A156,'2016_ModelLink'!$A$3:$S$332,19,FALSE)</f>
        <v>7475754778</v>
      </c>
      <c r="O156" s="734">
        <f ca="1">VLOOKUP($A156,'2016_ModelLink'!$A$3:$S$332,17,FALSE)</f>
        <v>1.3939495285402873E-2</v>
      </c>
      <c r="P156" s="734">
        <f ca="1">VLOOKUP($A156,'2017_ModelLink'!$A$3:$S$332,17,FALSE)</f>
        <v>1.3110647112169228E-2</v>
      </c>
      <c r="Q156" s="734">
        <f ca="1">VLOOKUP($A156,'2018_ModelLink'!$A$3:$S$332,17,FALSE)</f>
        <v>1.0701845320799602E-2</v>
      </c>
      <c r="R156" s="734">
        <f ca="1">VLOOKUP($A156,'2019_ModelLink'!$A$3:$S$332,17,FALSE)</f>
        <v>4.4642806229253928E-3</v>
      </c>
      <c r="S156" s="734">
        <f>VLOOKUP(A156,Targets!$A$1:$J$302,5,FALSE)</f>
        <v>1.2685712635121599E-2</v>
      </c>
      <c r="T156" s="734">
        <f>VLOOKUP(A156,Targets!$A$1:$J$302,5,FALSE)</f>
        <v>1.2685712635121599E-2</v>
      </c>
      <c r="U156" s="734">
        <f>VLOOKUP(A156,Targets!$A$1:$J$302,5,FALSE)</f>
        <v>1.2685712635121599E-2</v>
      </c>
      <c r="V156" s="734">
        <f>VLOOKUP(A156,Targets!$A$1:$J$302,5,FALSE)*3</f>
        <v>3.8057137905364802E-2</v>
      </c>
      <c r="W156" s="734">
        <f>VLOOKUP(A156,Targets!$A$1:$J$302,6,FALSE)*2</f>
        <v>2.6216986249642117E-2</v>
      </c>
      <c r="X156" s="433"/>
      <c r="Y156" s="433"/>
      <c r="Z156" s="547"/>
      <c r="AA156" s="21"/>
    </row>
    <row r="157" spans="1:27" ht="225">
      <c r="A157" s="31">
        <v>154</v>
      </c>
      <c r="B157" s="22" t="s">
        <v>39</v>
      </c>
      <c r="C157" s="22" t="s">
        <v>290</v>
      </c>
      <c r="D157" s="22" t="s">
        <v>291</v>
      </c>
      <c r="E157" s="23" t="s">
        <v>296</v>
      </c>
      <c r="F157" s="22" t="s">
        <v>302</v>
      </c>
      <c r="G157" s="22" t="s">
        <v>298</v>
      </c>
      <c r="H157" s="22" t="s">
        <v>30</v>
      </c>
      <c r="I157" s="22" t="s">
        <v>299</v>
      </c>
      <c r="J157" s="22" t="s">
        <v>302</v>
      </c>
      <c r="K157" s="22" t="s">
        <v>293</v>
      </c>
      <c r="L157" s="22">
        <v>2016</v>
      </c>
      <c r="M157" s="337">
        <f ca="1">VLOOKUP(A157,'2016_ModelLink'!$A$3:$S$332,18,FALSE)</f>
        <v>68461323.543331504</v>
      </c>
      <c r="N157" s="337">
        <f ca="1">VLOOKUP(A157,'2016_ModelLink'!$A$3:$S$332,19,FALSE)</f>
        <v>7475754778</v>
      </c>
      <c r="O157" s="734">
        <f ca="1">VLOOKUP($A157,'2016_ModelLink'!$A$3:$S$332,17,FALSE)</f>
        <v>9.1577807962351411E-3</v>
      </c>
      <c r="P157" s="734">
        <f ca="1">VLOOKUP($A157,'2017_ModelLink'!$A$3:$S$332,17,FALSE)</f>
        <v>1.0067676344339612E-2</v>
      </c>
      <c r="Q157" s="734">
        <f ca="1">VLOOKUP($A157,'2018_ModelLink'!$A$3:$S$332,17,FALSE)</f>
        <v>9.0081737087372889E-3</v>
      </c>
      <c r="R157" s="734">
        <f ca="1">VLOOKUP($A157,'2019_ModelLink'!$A$3:$S$332,17,FALSE)</f>
        <v>3.4291886768264431E-3</v>
      </c>
      <c r="S157" s="734">
        <f>VLOOKUP(A157,Targets!$A$1:$J$302,5,FALSE)</f>
        <v>7.8411774966861674E-3</v>
      </c>
      <c r="T157" s="734">
        <f>VLOOKUP(A157,Targets!$A$1:$J$302,5,FALSE)</f>
        <v>7.8411774966861674E-3</v>
      </c>
      <c r="U157" s="734">
        <f>VLOOKUP(A157,Targets!$A$1:$J$302,5,FALSE)</f>
        <v>7.8411774966861674E-3</v>
      </c>
      <c r="V157" s="734">
        <f>VLOOKUP(A157,Targets!$A$1:$J$302,5,FALSE)*3</f>
        <v>2.35235324900585E-2</v>
      </c>
      <c r="W157" s="734">
        <f>VLOOKUP(A157,Targets!$A$1:$J$302,6,FALSE)*2</f>
        <v>1.6205005467527202E-2</v>
      </c>
      <c r="X157" s="433"/>
      <c r="Y157" s="433"/>
      <c r="Z157" s="547"/>
      <c r="AA157" s="21"/>
    </row>
    <row r="158" spans="1:27" ht="225">
      <c r="A158" s="31">
        <v>155</v>
      </c>
      <c r="B158" s="22" t="s">
        <v>39</v>
      </c>
      <c r="C158" s="22" t="s">
        <v>290</v>
      </c>
      <c r="D158" s="22" t="s">
        <v>291</v>
      </c>
      <c r="E158" s="23" t="s">
        <v>296</v>
      </c>
      <c r="F158" s="22" t="s">
        <v>303</v>
      </c>
      <c r="G158" s="22" t="s">
        <v>298</v>
      </c>
      <c r="H158" s="22" t="s">
        <v>30</v>
      </c>
      <c r="I158" s="22" t="s">
        <v>299</v>
      </c>
      <c r="J158" s="22" t="s">
        <v>303</v>
      </c>
      <c r="K158" s="22" t="s">
        <v>293</v>
      </c>
      <c r="L158" s="22">
        <v>2016</v>
      </c>
      <c r="M158" s="337">
        <f ca="1">VLOOKUP(A158,'2016_ModelLink'!$A$3:$S$332,18,FALSE)</f>
        <v>651631.97110123001</v>
      </c>
      <c r="N158" s="337">
        <f ca="1">VLOOKUP(A158,'2016_ModelLink'!$A$3:$S$332,19,FALSE)</f>
        <v>192786067</v>
      </c>
      <c r="O158" s="734">
        <f ca="1">VLOOKUP($A158,'2016_ModelLink'!$A$3:$S$332,17,FALSE)</f>
        <v>3.3800781417530033E-3</v>
      </c>
      <c r="P158" s="734">
        <f ca="1">VLOOKUP($A158,'2017_ModelLink'!$A$3:$S$332,17,FALSE)</f>
        <v>2.1891780141682338E-3</v>
      </c>
      <c r="Q158" s="734">
        <f ca="1">VLOOKUP($A158,'2018_ModelLink'!$A$3:$S$332,17,FALSE)</f>
        <v>9.6261642648832763E-4</v>
      </c>
      <c r="R158" s="734">
        <f ca="1">VLOOKUP($A158,'2019_ModelLink'!$A$3:$S$332,17,FALSE)</f>
        <v>3.4058499977849773E-3</v>
      </c>
      <c r="S158" s="734">
        <f>VLOOKUP(A158,Targets!$A$1:$J$302,5,FALSE)</f>
        <v>5.2914865898880054E-3</v>
      </c>
      <c r="T158" s="734">
        <f>VLOOKUP(A158,Targets!$A$1:$J$302,5,FALSE)</f>
        <v>5.2914865898880054E-3</v>
      </c>
      <c r="U158" s="734">
        <f>VLOOKUP(A158,Targets!$A$1:$J$302,5,FALSE)</f>
        <v>5.2914865898880054E-3</v>
      </c>
      <c r="V158" s="734">
        <f>VLOOKUP(A158,Targets!$A$1:$J$302,5,FALSE)*3</f>
        <v>1.5874459769664017E-2</v>
      </c>
      <c r="W158" s="734">
        <f>VLOOKUP(A158,Targets!$A$1:$J$302,6,FALSE)*2</f>
        <v>1.0935675050937311E-2</v>
      </c>
      <c r="X158" s="433" t="s">
        <v>304</v>
      </c>
      <c r="Y158" s="433" t="s">
        <v>49</v>
      </c>
      <c r="Z158" s="547"/>
      <c r="AA158" s="21"/>
    </row>
    <row r="159" spans="1:27" ht="225">
      <c r="A159" s="31">
        <v>156</v>
      </c>
      <c r="B159" s="22" t="s">
        <v>39</v>
      </c>
      <c r="C159" s="22" t="s">
        <v>290</v>
      </c>
      <c r="D159" s="22" t="s">
        <v>291</v>
      </c>
      <c r="E159" s="23" t="s">
        <v>296</v>
      </c>
      <c r="F159" s="22" t="s">
        <v>305</v>
      </c>
      <c r="G159" s="22" t="s">
        <v>298</v>
      </c>
      <c r="H159" s="22" t="s">
        <v>30</v>
      </c>
      <c r="I159" s="22" t="s">
        <v>299</v>
      </c>
      <c r="J159" s="22" t="s">
        <v>305</v>
      </c>
      <c r="K159" s="22" t="s">
        <v>293</v>
      </c>
      <c r="L159" s="22">
        <v>2016</v>
      </c>
      <c r="M159" s="337">
        <f ca="1">VLOOKUP(A159,'2016_ModelLink'!$A$3:$S$332,18,FALSE)</f>
        <v>398717.23456308001</v>
      </c>
      <c r="N159" s="337">
        <f ca="1">VLOOKUP(A159,'2016_ModelLink'!$A$3:$S$332,19,FALSE)</f>
        <v>194151782.12400001</v>
      </c>
      <c r="O159" s="734">
        <f ca="1">VLOOKUP($A159,'2016_ModelLink'!$A$3:$S$332,17,FALSE)</f>
        <v>2.0681849096650744E-3</v>
      </c>
      <c r="P159" s="734">
        <f ca="1">VLOOKUP($A159,'2017_ModelLink'!$A$3:$S$332,17,FALSE)</f>
        <v>1.006046902272266E-3</v>
      </c>
      <c r="Q159" s="734">
        <f ca="1">VLOOKUP($A159,'2018_ModelLink'!$A$3:$S$332,17,FALSE)</f>
        <v>1.8550097682314994E-4</v>
      </c>
      <c r="R159" s="734">
        <f ca="1">VLOOKUP($A159,'2019_ModelLink'!$A$3:$S$332,17,FALSE)</f>
        <v>2.6230655371338456E-3</v>
      </c>
      <c r="S159" s="734">
        <f>VLOOKUP(A159,Targets!$A$1:$J$302,5,FALSE)</f>
        <v>2.9448123186480548E-3</v>
      </c>
      <c r="T159" s="734">
        <f>VLOOKUP(A159,Targets!$A$1:$J$302,5,FALSE)</f>
        <v>2.9448123186480548E-3</v>
      </c>
      <c r="U159" s="734">
        <f>VLOOKUP(A159,Targets!$A$1:$J$302,5,FALSE)</f>
        <v>2.9448123186480548E-3</v>
      </c>
      <c r="V159" s="734">
        <f>VLOOKUP(A159,Targets!$A$1:$J$302,5,FALSE)*3</f>
        <v>8.8344369559441652E-3</v>
      </c>
      <c r="W159" s="734">
        <f>VLOOKUP(A159,Targets!$A$1:$J$302,6,FALSE)*2</f>
        <v>6.0859098961477242E-3</v>
      </c>
      <c r="X159" s="433" t="s">
        <v>304</v>
      </c>
      <c r="Y159" s="433" t="s">
        <v>49</v>
      </c>
      <c r="Z159" s="547"/>
      <c r="AA159" s="21"/>
    </row>
    <row r="160" spans="1:27" ht="225">
      <c r="A160" s="31">
        <v>157</v>
      </c>
      <c r="B160" s="22" t="s">
        <v>39</v>
      </c>
      <c r="C160" s="22" t="s">
        <v>290</v>
      </c>
      <c r="D160" s="22" t="s">
        <v>291</v>
      </c>
      <c r="E160" s="23" t="s">
        <v>296</v>
      </c>
      <c r="F160" s="22" t="s">
        <v>306</v>
      </c>
      <c r="G160" s="22" t="s">
        <v>298</v>
      </c>
      <c r="H160" s="22" t="s">
        <v>30</v>
      </c>
      <c r="I160" s="22" t="s">
        <v>299</v>
      </c>
      <c r="J160" s="22" t="s">
        <v>306</v>
      </c>
      <c r="K160" s="22" t="s">
        <v>293</v>
      </c>
      <c r="L160" s="22">
        <v>2016</v>
      </c>
      <c r="M160" s="337">
        <f ca="1">VLOOKUP(A160,'2016_ModelLink'!$A$3:$S$332,18,FALSE)</f>
        <v>224342.18687198</v>
      </c>
      <c r="N160" s="337">
        <f ca="1">VLOOKUP(A160,'2016_ModelLink'!$A$3:$S$332,19,FALSE)</f>
        <v>0</v>
      </c>
      <c r="O160" s="734">
        <f ca="1">VLOOKUP($A160,'2016_ModelLink'!$A$3:$S$332,17,FALSE)</f>
        <v>0.16426719081422428</v>
      </c>
      <c r="P160" s="734">
        <f ca="1">VLOOKUP($A160,'2017_ModelLink'!$A$3:$S$332,17,FALSE)</f>
        <v>9.6555461757051056E-2</v>
      </c>
      <c r="Q160" s="734">
        <f ca="1">VLOOKUP($A160,'2018_ModelLink'!$A$3:$S$332,17,FALSE)</f>
        <v>9.4926927599418967E-2</v>
      </c>
      <c r="R160" s="734">
        <f ca="1">VLOOKUP($A160,'2019_ModelLink'!$A$3:$S$332,17,FALSE)</f>
        <v>2.7421539914833301E-2</v>
      </c>
      <c r="S160" s="734">
        <f>VLOOKUP(A160,Targets!$A$1:$J$302,5,FALSE)</f>
        <v>0.158875718792549</v>
      </c>
      <c r="T160" s="734">
        <f>VLOOKUP(A160,Targets!$A$1:$J$302,5,FALSE)</f>
        <v>0.158875718792549</v>
      </c>
      <c r="U160" s="734">
        <f>VLOOKUP(A160,Targets!$A$1:$J$302,5,FALSE)</f>
        <v>0.158875718792549</v>
      </c>
      <c r="V160" s="734">
        <f>VLOOKUP(A160,Targets!$A$1:$J$302,5,FALSE)*3</f>
        <v>0.47662715637764697</v>
      </c>
      <c r="W160" s="734">
        <f>VLOOKUP(A160,Targets!$A$1:$J$302,6,FALSE)*2</f>
        <v>0.32834123354287525</v>
      </c>
      <c r="X160" s="433"/>
      <c r="Y160" s="433"/>
      <c r="Z160" s="547"/>
      <c r="AA160" s="21"/>
    </row>
    <row r="161" spans="1:27" ht="225">
      <c r="A161" s="31">
        <v>158</v>
      </c>
      <c r="B161" s="22" t="s">
        <v>39</v>
      </c>
      <c r="C161" s="22" t="s">
        <v>290</v>
      </c>
      <c r="D161" s="22" t="s">
        <v>291</v>
      </c>
      <c r="E161" s="23" t="s">
        <v>296</v>
      </c>
      <c r="F161" s="22" t="s">
        <v>307</v>
      </c>
      <c r="G161" s="22" t="s">
        <v>298</v>
      </c>
      <c r="H161" s="22" t="s">
        <v>30</v>
      </c>
      <c r="I161" s="22" t="s">
        <v>299</v>
      </c>
      <c r="J161" s="22" t="s">
        <v>307</v>
      </c>
      <c r="K161" s="22" t="s">
        <v>293</v>
      </c>
      <c r="L161" s="22">
        <v>2016</v>
      </c>
      <c r="M161" s="337">
        <f ca="1">VLOOKUP(A161,'2016_ModelLink'!$A$3:$S$332,18,FALSE)</f>
        <v>148324.13226125401</v>
      </c>
      <c r="N161" s="337">
        <f ca="1">VLOOKUP(A161,'2016_ModelLink'!$A$3:$S$332,19,FALSE)</f>
        <v>1365715.1240000001</v>
      </c>
      <c r="O161" s="734">
        <f ca="1">VLOOKUP($A161,'2016_ModelLink'!$A$3:$S$332,17,FALSE)</f>
        <v>0.10860546951170323</v>
      </c>
      <c r="P161" s="734">
        <f ca="1">VLOOKUP($A161,'2017_ModelLink'!$A$3:$S$332,17,FALSE)</f>
        <v>7.7774853963965829E-2</v>
      </c>
      <c r="Q161" s="734">
        <f ca="1">VLOOKUP($A161,'2018_ModelLink'!$A$3:$S$332,17,FALSE)</f>
        <v>8.3007057564044334E-2</v>
      </c>
      <c r="R161" s="734">
        <f ca="1">VLOOKUP($A161,'2019_ModelLink'!$A$3:$S$332,17,FALSE)</f>
        <v>2.0097187834355833E-2</v>
      </c>
      <c r="S161" s="734">
        <f>VLOOKUP(A161,Targets!$A$1:$J$302,5,FALSE)</f>
        <v>0.10008257593481465</v>
      </c>
      <c r="T161" s="734">
        <f>VLOOKUP(A161,Targets!$A$1:$J$302,5,FALSE)</f>
        <v>0.10008257593481465</v>
      </c>
      <c r="U161" s="734">
        <f>VLOOKUP(A161,Targets!$A$1:$J$302,5,FALSE)</f>
        <v>0.10008257593481465</v>
      </c>
      <c r="V161" s="734">
        <f>VLOOKUP(A161,Targets!$A$1:$J$302,5,FALSE)*3</f>
        <v>0.30024772780444398</v>
      </c>
      <c r="W161" s="734">
        <f>VLOOKUP(A161,Targets!$A$1:$J$302,6,FALSE)*2</f>
        <v>0.20683611497294865</v>
      </c>
      <c r="X161" s="433"/>
      <c r="Y161" s="433"/>
      <c r="Z161" s="547"/>
      <c r="AA161" s="21"/>
    </row>
    <row r="162" spans="1:27" ht="225">
      <c r="A162" s="31">
        <v>159</v>
      </c>
      <c r="B162" s="22" t="s">
        <v>39</v>
      </c>
      <c r="C162" s="22" t="s">
        <v>290</v>
      </c>
      <c r="D162" s="22" t="s">
        <v>291</v>
      </c>
      <c r="E162" s="23" t="s">
        <v>296</v>
      </c>
      <c r="F162" s="22" t="s">
        <v>308</v>
      </c>
      <c r="G162" s="22" t="s">
        <v>298</v>
      </c>
      <c r="H162" s="22" t="s">
        <v>30</v>
      </c>
      <c r="I162" s="22" t="s">
        <v>299</v>
      </c>
      <c r="J162" s="22" t="s">
        <v>308</v>
      </c>
      <c r="K162" s="22" t="s">
        <v>293</v>
      </c>
      <c r="L162" s="22">
        <v>2016</v>
      </c>
      <c r="M162" s="337">
        <f ca="1">VLOOKUP(A162,'2016_ModelLink'!$A$3:$S$332,18,FALSE)</f>
        <v>1116254876.27507</v>
      </c>
      <c r="N162" s="337">
        <f ca="1">VLOOKUP(A162,'2016_ModelLink'!$A$3:$S$332,19,FALSE)</f>
        <v>7475754778</v>
      </c>
      <c r="O162" s="734">
        <f ca="1">VLOOKUP($A162,'2016_ModelLink'!$A$3:$S$332,17,FALSE)</f>
        <v>0.14931667897401302</v>
      </c>
      <c r="P162" s="734">
        <f ca="1">VLOOKUP($A162,'2017_ModelLink'!$A$3:$S$332,17,FALSE)</f>
        <v>0.10568186887181981</v>
      </c>
      <c r="Q162" s="734">
        <f ca="1">VLOOKUP($A162,'2018_ModelLink'!$A$3:$S$332,17,FALSE)</f>
        <v>8.2059551107738798E-2</v>
      </c>
      <c r="R162" s="734">
        <f ca="1">VLOOKUP($A162,'2019_ModelLink'!$A$3:$S$332,17,FALSE)</f>
        <v>2.8429588824744671E-2</v>
      </c>
      <c r="S162" s="734">
        <f>VLOOKUP(A162,Targets!$A$1:$J$302,5,FALSE)</f>
        <v>0.13871614590479686</v>
      </c>
      <c r="T162" s="734">
        <f>VLOOKUP(A162,Targets!$A$1:$J$302,5,FALSE)</f>
        <v>0.13871614590479686</v>
      </c>
      <c r="U162" s="734">
        <f>VLOOKUP(A162,Targets!$A$1:$J$302,5,FALSE)</f>
        <v>0.13871614590479686</v>
      </c>
      <c r="V162" s="734">
        <f>VLOOKUP(A162,Targets!$A$1:$J$302,5,FALSE)*3</f>
        <v>0.41614843771439058</v>
      </c>
      <c r="W162" s="734">
        <f>VLOOKUP(A162,Targets!$A$1:$J$302,6,FALSE)*2</f>
        <v>0.28667835969426003</v>
      </c>
      <c r="X162" s="433"/>
      <c r="Y162" s="433"/>
      <c r="Z162" s="547"/>
      <c r="AA162" s="21"/>
    </row>
    <row r="163" spans="1:27" ht="225">
      <c r="A163" s="31">
        <v>160</v>
      </c>
      <c r="B163" s="22" t="s">
        <v>39</v>
      </c>
      <c r="C163" s="22" t="s">
        <v>290</v>
      </c>
      <c r="D163" s="22" t="s">
        <v>291</v>
      </c>
      <c r="E163" s="23" t="s">
        <v>296</v>
      </c>
      <c r="F163" s="22" t="s">
        <v>309</v>
      </c>
      <c r="G163" s="22" t="s">
        <v>298</v>
      </c>
      <c r="H163" s="22" t="s">
        <v>30</v>
      </c>
      <c r="I163" s="22" t="s">
        <v>299</v>
      </c>
      <c r="J163" s="22" t="s">
        <v>309</v>
      </c>
      <c r="K163" s="22" t="s">
        <v>293</v>
      </c>
      <c r="L163" s="22">
        <v>2016</v>
      </c>
      <c r="M163" s="337">
        <f ca="1">VLOOKUP(A163,'2016_ModelLink'!$A$3:$S$332,18,FALSE)</f>
        <v>731257355.60763001</v>
      </c>
      <c r="N163" s="337">
        <f ca="1">VLOOKUP(A163,'2016_ModelLink'!$A$3:$S$332,19,FALSE)</f>
        <v>7475754778</v>
      </c>
      <c r="O163" s="734">
        <f ca="1">VLOOKUP($A163,'2016_ModelLink'!$A$3:$S$332,17,FALSE)</f>
        <v>9.7817194025626455E-2</v>
      </c>
      <c r="P163" s="734">
        <f ca="1">VLOOKUP($A163,'2017_ModelLink'!$A$3:$S$332,17,FALSE)</f>
        <v>8.2184098800698061E-2</v>
      </c>
      <c r="Q163" s="734">
        <f ca="1">VLOOKUP($A163,'2018_ModelLink'!$A$3:$S$332,17,FALSE)</f>
        <v>7.0311368858897577E-2</v>
      </c>
      <c r="R163" s="734">
        <f ca="1">VLOOKUP($A163,'2019_ModelLink'!$A$3:$S$332,17,FALSE)</f>
        <v>2.1051231093664458E-2</v>
      </c>
      <c r="S163" s="734">
        <f>VLOOKUP(A163,Targets!$A$1:$J$302,5,FALSE)</f>
        <v>8.5449469373408152E-2</v>
      </c>
      <c r="T163" s="734">
        <f>VLOOKUP(A163,Targets!$A$1:$J$302,5,FALSE)</f>
        <v>8.5449469373408152E-2</v>
      </c>
      <c r="U163" s="734">
        <f>VLOOKUP(A163,Targets!$A$1:$J$302,5,FALSE)</f>
        <v>8.5449469373408152E-2</v>
      </c>
      <c r="V163" s="734">
        <f>VLOOKUP(A163,Targets!$A$1:$J$302,5,FALSE)*3</f>
        <v>0.25634840812022447</v>
      </c>
      <c r="W163" s="734">
        <f>VLOOKUP(A163,Targets!$A$1:$J$302,6,FALSE)*2</f>
        <v>0.17659453812626769</v>
      </c>
      <c r="X163" s="433"/>
      <c r="Y163" s="433"/>
      <c r="Z163" s="547"/>
      <c r="AA163" s="21"/>
    </row>
    <row r="164" spans="1:27" ht="225">
      <c r="A164" s="31">
        <v>161</v>
      </c>
      <c r="B164" s="22" t="s">
        <v>39</v>
      </c>
      <c r="C164" s="22" t="s">
        <v>290</v>
      </c>
      <c r="D164" s="22" t="s">
        <v>291</v>
      </c>
      <c r="E164" s="23" t="s">
        <v>296</v>
      </c>
      <c r="F164" s="22" t="s">
        <v>310</v>
      </c>
      <c r="G164" s="22" t="s">
        <v>298</v>
      </c>
      <c r="H164" s="22" t="s">
        <v>30</v>
      </c>
      <c r="I164" s="22" t="s">
        <v>299</v>
      </c>
      <c r="J164" s="22" t="s">
        <v>310</v>
      </c>
      <c r="K164" s="22" t="s">
        <v>293</v>
      </c>
      <c r="L164" s="22">
        <v>2016</v>
      </c>
      <c r="M164" s="337">
        <f ca="1">VLOOKUP(A164,'2016_ModelLink'!$A$3:$S$332,18,FALSE)</f>
        <v>5043399.1145049604</v>
      </c>
      <c r="N164" s="337">
        <f ca="1">VLOOKUP(A164,'2016_ModelLink'!$A$3:$S$332,19,FALSE)</f>
        <v>192786067</v>
      </c>
      <c r="O164" s="734">
        <f ca="1">VLOOKUP($A164,'2016_ModelLink'!$A$3:$S$332,17,FALSE)</f>
        <v>2.6160599637654106E-2</v>
      </c>
      <c r="P164" s="734">
        <f ca="1">VLOOKUP($A164,'2017_ModelLink'!$A$3:$S$332,17,FALSE)</f>
        <v>3.143379705939453E-2</v>
      </c>
      <c r="Q164" s="734">
        <f ca="1">VLOOKUP($A164,'2018_ModelLink'!$A$3:$S$332,17,FALSE)</f>
        <v>2.4363349476532244E-2</v>
      </c>
      <c r="R164" s="734">
        <f ca="1">VLOOKUP($A164,'2019_ModelLink'!$A$3:$S$332,17,FALSE)</f>
        <v>3.1038894370888345E-2</v>
      </c>
      <c r="S164" s="734">
        <f>VLOOKUP(A164,Targets!$A$1:$J$302,5,FALSE)</f>
        <v>6.0224072196479156E-2</v>
      </c>
      <c r="T164" s="734">
        <f>VLOOKUP(A164,Targets!$A$1:$J$302,5,FALSE)</f>
        <v>6.0224072196479156E-2</v>
      </c>
      <c r="U164" s="734">
        <f>VLOOKUP(A164,Targets!$A$1:$J$302,5,FALSE)</f>
        <v>6.0224072196479156E-2</v>
      </c>
      <c r="V164" s="734">
        <f>VLOOKUP(A164,Targets!$A$1:$J$302,5,FALSE)*3</f>
        <v>0.18067221658943747</v>
      </c>
      <c r="W164" s="734">
        <f>VLOOKUP(A164,Targets!$A$1:$J$302,6,FALSE)*2</f>
        <v>0.12446235525635597</v>
      </c>
      <c r="X164" s="433" t="s">
        <v>304</v>
      </c>
      <c r="Y164" s="433" t="s">
        <v>49</v>
      </c>
      <c r="Z164" s="547"/>
      <c r="AA164" s="21"/>
    </row>
    <row r="165" spans="1:27" ht="225">
      <c r="A165" s="31">
        <v>162</v>
      </c>
      <c r="B165" s="22" t="s">
        <v>39</v>
      </c>
      <c r="C165" s="22" t="s">
        <v>290</v>
      </c>
      <c r="D165" s="22" t="s">
        <v>291</v>
      </c>
      <c r="E165" s="23" t="s">
        <v>296</v>
      </c>
      <c r="F165" s="22" t="s">
        <v>311</v>
      </c>
      <c r="G165" s="22" t="s">
        <v>298</v>
      </c>
      <c r="H165" s="22" t="s">
        <v>30</v>
      </c>
      <c r="I165" s="22" t="s">
        <v>299</v>
      </c>
      <c r="J165" s="22" t="s">
        <v>311</v>
      </c>
      <c r="K165" s="22" t="s">
        <v>293</v>
      </c>
      <c r="L165" s="22">
        <v>2016</v>
      </c>
      <c r="M165" s="337">
        <f ca="1">VLOOKUP(A165,'2016_ModelLink'!$A$3:$S$332,18,FALSE)</f>
        <v>3035633.0210892698</v>
      </c>
      <c r="N165" s="337">
        <f ca="1">VLOOKUP(A165,'2016_ModelLink'!$A$3:$S$332,19,FALSE)</f>
        <v>192786067</v>
      </c>
      <c r="O165" s="734">
        <f ca="1">VLOOKUP($A165,'2016_ModelLink'!$A$3:$S$332,17,FALSE)</f>
        <v>1.5746122467912942E-2</v>
      </c>
      <c r="P165" s="734">
        <f ca="1">VLOOKUP($A165,'2017_ModelLink'!$A$3:$S$332,17,FALSE)</f>
        <v>1.5630438020342859E-2</v>
      </c>
      <c r="Q165" s="734">
        <f ca="1">VLOOKUP($A165,'2018_ModelLink'!$A$3:$S$332,17,FALSE)</f>
        <v>1.099177170310639E-2</v>
      </c>
      <c r="R165" s="734">
        <f ca="1">VLOOKUP($A165,'2019_ModelLink'!$A$3:$S$332,17,FALSE)</f>
        <v>2.0957007275292972E-2</v>
      </c>
      <c r="S165" s="734">
        <f>VLOOKUP(A165,Targets!$A$1:$J$302,5,FALSE)</f>
        <v>3.3545786501100967E-2</v>
      </c>
      <c r="T165" s="734">
        <f>VLOOKUP(A165,Targets!$A$1:$J$302,5,FALSE)</f>
        <v>3.3545786501100967E-2</v>
      </c>
      <c r="U165" s="734">
        <f>VLOOKUP(A165,Targets!$A$1:$J$302,5,FALSE)</f>
        <v>3.3545786501100967E-2</v>
      </c>
      <c r="V165" s="734">
        <f>VLOOKUP(A165,Targets!$A$1:$J$302,5,FALSE)*3</f>
        <v>0.10063735950330291</v>
      </c>
      <c r="W165" s="734">
        <f>VLOOKUP(A165,Targets!$A$1:$J$302,6,FALSE)*2</f>
        <v>6.9327553660477825E-2</v>
      </c>
      <c r="X165" s="433" t="s">
        <v>304</v>
      </c>
      <c r="Y165" s="433" t="s">
        <v>49</v>
      </c>
      <c r="Z165" s="547"/>
      <c r="AA165" s="21"/>
    </row>
    <row r="166" spans="1:27" ht="120" hidden="1">
      <c r="A166" s="31">
        <v>163</v>
      </c>
      <c r="B166" s="22" t="s">
        <v>39</v>
      </c>
      <c r="C166" s="22" t="s">
        <v>290</v>
      </c>
      <c r="D166" s="22" t="s">
        <v>312</v>
      </c>
      <c r="E166" s="23" t="s">
        <v>42</v>
      </c>
      <c r="F166" s="22" t="s">
        <v>43</v>
      </c>
      <c r="G166" s="22" t="s">
        <v>44</v>
      </c>
      <c r="H166" s="22" t="s">
        <v>30</v>
      </c>
      <c r="I166" s="22" t="s">
        <v>313</v>
      </c>
      <c r="J166" s="22" t="s">
        <v>314</v>
      </c>
      <c r="K166" s="22" t="s">
        <v>293</v>
      </c>
      <c r="L166" s="22">
        <v>2016</v>
      </c>
      <c r="M166" s="337" t="str">
        <f ca="1">VLOOKUP(A166,'2016_ModelLink'!$A$3:$S$332,18,FALSE)</f>
        <v>N/A</v>
      </c>
      <c r="N166" s="337" t="str">
        <f ca="1">VLOOKUP(A166,'2016_ModelLink'!$A$3:$S$332,19,FALSE)</f>
        <v>N/A</v>
      </c>
      <c r="O166" s="734">
        <f ca="1">VLOOKUP($A166,'2016_ModelLink'!$A$3:$S$332,17,FALSE)</f>
        <v>50515.357088319695</v>
      </c>
      <c r="P166" s="734">
        <f ca="1">VLOOKUP($A166,'2017_ModelLink'!$A$3:$S$332,17,FALSE)</f>
        <v>49164.946911843042</v>
      </c>
      <c r="Q166" s="734">
        <f ca="1">VLOOKUP($A166,'2018_ModelLink'!$A$3:$S$332,17,FALSE)</f>
        <v>42936.375725888036</v>
      </c>
      <c r="R166" s="734">
        <f ca="1">VLOOKUP($A166,'2019_ModelLink'!$A$3:$S$332,17,FALSE)</f>
        <v>18127.88297446497</v>
      </c>
      <c r="S166" s="734">
        <f>VLOOKUP(A166,Targets!$A$1:$J$302,5,FALSE)</f>
        <v>38121.456776673527</v>
      </c>
      <c r="T166" s="734">
        <f>VLOOKUP(A166,Targets!$A$1:$J$302,5,FALSE)</f>
        <v>38121.456776673527</v>
      </c>
      <c r="U166" s="734">
        <f>VLOOKUP(A166,Targets!$A$1:$J$302,5,FALSE)</f>
        <v>38121.456776673527</v>
      </c>
      <c r="V166" s="734">
        <f>VLOOKUP(A166,Targets!$A$1:$J$302,5,FALSE)*3</f>
        <v>114364.37033002058</v>
      </c>
      <c r="W166" s="734">
        <f>VLOOKUP(A166,Targets!$A$1:$J$302,6,FALSE)*2</f>
        <v>78783.883639564723</v>
      </c>
      <c r="X166" s="433" t="s">
        <v>48</v>
      </c>
      <c r="Y166" s="433"/>
      <c r="Z166" s="547"/>
      <c r="AA166" s="21"/>
    </row>
    <row r="167" spans="1:27" ht="120">
      <c r="A167" s="31">
        <v>164</v>
      </c>
      <c r="B167" s="22" t="s">
        <v>39</v>
      </c>
      <c r="C167" s="22" t="s">
        <v>290</v>
      </c>
      <c r="D167" s="22" t="s">
        <v>315</v>
      </c>
      <c r="E167" s="23" t="s">
        <v>316</v>
      </c>
      <c r="F167" s="22" t="s">
        <v>317</v>
      </c>
      <c r="G167" s="22" t="s">
        <v>318</v>
      </c>
      <c r="H167" s="22" t="s">
        <v>30</v>
      </c>
      <c r="I167" s="22" t="s">
        <v>319</v>
      </c>
      <c r="J167" s="22" t="s">
        <v>317</v>
      </c>
      <c r="K167" s="22" t="s">
        <v>293</v>
      </c>
      <c r="L167" s="22">
        <v>2016</v>
      </c>
      <c r="M167" s="337">
        <f ca="1">VLOOKUP(A167,'2016_ModelLink'!$A$3:$S$332,18,FALSE)</f>
        <v>0</v>
      </c>
      <c r="N167" s="337">
        <f ca="1">VLOOKUP(A167,'2016_ModelLink'!$A$3:$S$332,19,FALSE)</f>
        <v>0</v>
      </c>
      <c r="O167" s="734">
        <f ca="1">VLOOKUP($A167,'2016_ModelLink'!$A$3:$S$332,17,FALSE)</f>
        <v>0</v>
      </c>
      <c r="P167" s="734">
        <f ca="1">VLOOKUP($A167,'2017_ModelLink'!$A$3:$S$332,17,FALSE)</f>
        <v>0</v>
      </c>
      <c r="Q167" s="734">
        <f ca="1">VLOOKUP($A167,'2018_ModelLink'!$A$3:$S$332,17,FALSE)</f>
        <v>0</v>
      </c>
      <c r="R167" s="734">
        <f ca="1">VLOOKUP($A167,'2019_ModelLink'!$A$3:$S$332,17,FALSE)</f>
        <v>0</v>
      </c>
      <c r="S167" s="734">
        <f>VLOOKUP(A167,Targets!$A$1:$J$302,5,FALSE)</f>
        <v>1.5275889405384697E-2</v>
      </c>
      <c r="T167" s="734">
        <f>VLOOKUP(A167,Targets!$A$1:$J$302,5,FALSE)</f>
        <v>1.5275889405384697E-2</v>
      </c>
      <c r="U167" s="734">
        <f>VLOOKUP(A167,Targets!$A$1:$J$302,5,FALSE)</f>
        <v>1.5275889405384697E-2</v>
      </c>
      <c r="V167" s="734">
        <f>VLOOKUP(A167,Targets!$A$1:$J$302,5,FALSE)*3</f>
        <v>4.582766821615409E-2</v>
      </c>
      <c r="W167" s="734">
        <f>VLOOKUP(A167,Targets!$A$1:$J$302,6,FALSE)*2</f>
        <v>3.1569986961807399E-2</v>
      </c>
      <c r="X167" s="433"/>
      <c r="Y167" s="433"/>
      <c r="Z167" s="547"/>
      <c r="AA167" s="21"/>
    </row>
    <row r="168" spans="1:27" ht="120">
      <c r="A168" s="31">
        <v>165</v>
      </c>
      <c r="B168" s="22" t="s">
        <v>39</v>
      </c>
      <c r="C168" s="22" t="s">
        <v>290</v>
      </c>
      <c r="D168" s="22" t="s">
        <v>315</v>
      </c>
      <c r="E168" s="23" t="s">
        <v>316</v>
      </c>
      <c r="F168" s="22" t="s">
        <v>320</v>
      </c>
      <c r="G168" s="22" t="s">
        <v>318</v>
      </c>
      <c r="H168" s="22" t="s">
        <v>30</v>
      </c>
      <c r="I168" s="22" t="s">
        <v>319</v>
      </c>
      <c r="J168" s="22" t="s">
        <v>320</v>
      </c>
      <c r="K168" s="22" t="s">
        <v>293</v>
      </c>
      <c r="L168" s="22">
        <v>2016</v>
      </c>
      <c r="M168" s="337">
        <f ca="1">VLOOKUP(A168,'2016_ModelLink'!$A$3:$S$332,18,FALSE)</f>
        <v>1116254876.27507</v>
      </c>
      <c r="N168" s="337">
        <f ca="1">VLOOKUP(A168,'2016_ModelLink'!$A$3:$S$332,19,FALSE)</f>
        <v>1825846464</v>
      </c>
      <c r="O168" s="734">
        <f ca="1">VLOOKUP($A168,'2016_ModelLink'!$A$3:$S$332,17,FALSE)</f>
        <v>0.61136294769803268</v>
      </c>
      <c r="P168" s="734">
        <f ca="1">VLOOKUP($A168,'2017_ModelLink'!$A$3:$S$332,17,FALSE)</f>
        <v>0.38668994372009047</v>
      </c>
      <c r="Q168" s="734">
        <f ca="1">VLOOKUP($A168,'2018_ModelLink'!$A$3:$S$332,17,FALSE)</f>
        <v>0.29803950384441308</v>
      </c>
      <c r="R168" s="734">
        <f ca="1">VLOOKUP($A168,'2019_ModelLink'!$A$3:$S$332,17,FALSE)</f>
        <v>0.25720975993723594</v>
      </c>
      <c r="S168" s="734">
        <f>VLOOKUP(A168,Targets!$A$1:$J$302,5,FALSE)</f>
        <v>7.7179816548662586E-2</v>
      </c>
      <c r="T168" s="734">
        <f>VLOOKUP(A168,Targets!$A$1:$J$302,5,FALSE)</f>
        <v>7.7179816548662586E-2</v>
      </c>
      <c r="U168" s="734">
        <f>VLOOKUP(A168,Targets!$A$1:$J$302,5,FALSE)</f>
        <v>7.7179816548662586E-2</v>
      </c>
      <c r="V168" s="734">
        <f>VLOOKUP(A168,Targets!$A$1:$J$302,5,FALSE)*3</f>
        <v>0.23153944964598777</v>
      </c>
      <c r="W168" s="734">
        <f>VLOOKUP(A168,Targets!$A$1:$J$302,6,FALSE)*2</f>
        <v>0.15950402215514103</v>
      </c>
      <c r="X168" s="433"/>
      <c r="Y168" s="433"/>
      <c r="Z168" s="547"/>
      <c r="AA168" s="21"/>
    </row>
    <row r="169" spans="1:27" ht="240">
      <c r="A169" s="31">
        <v>166</v>
      </c>
      <c r="B169" s="22" t="s">
        <v>39</v>
      </c>
      <c r="C169" s="22" t="s">
        <v>290</v>
      </c>
      <c r="D169" s="22" t="s">
        <v>315</v>
      </c>
      <c r="E169" s="23" t="s">
        <v>316</v>
      </c>
      <c r="F169" s="22" t="s">
        <v>321</v>
      </c>
      <c r="G169" s="22" t="s">
        <v>318</v>
      </c>
      <c r="H169" s="22" t="s">
        <v>30</v>
      </c>
      <c r="I169" s="22" t="s">
        <v>319</v>
      </c>
      <c r="J169" s="22" t="s">
        <v>321</v>
      </c>
      <c r="K169" s="22" t="s">
        <v>293</v>
      </c>
      <c r="L169" s="22">
        <v>2016</v>
      </c>
      <c r="M169" s="337">
        <f ca="1">VLOOKUP(A169,'2016_ModelLink'!$A$3:$S$332,18,FALSE)</f>
        <v>651631.97110123001</v>
      </c>
      <c r="N169" s="337">
        <f ca="1">VLOOKUP(A169,'2016_ModelLink'!$A$3:$S$332,19,FALSE)</f>
        <v>10551550</v>
      </c>
      <c r="O169" s="734">
        <f ca="1">VLOOKUP($A169,'2016_ModelLink'!$A$3:$S$332,17,FALSE)</f>
        <v>6.1756990309597172E-2</v>
      </c>
      <c r="P169" s="734">
        <f ca="1">VLOOKUP($A169,'2017_ModelLink'!$A$3:$S$332,17,FALSE)</f>
        <v>5.3045523695406084E-2</v>
      </c>
      <c r="Q169" s="734">
        <f ca="1">VLOOKUP($A169,'2018_ModelLink'!$A$3:$S$332,17,FALSE)</f>
        <v>2.4319729335962388E-2</v>
      </c>
      <c r="R169" s="734">
        <f ca="1">VLOOKUP($A169,'2019_ModelLink'!$A$3:$S$332,17,FALSE)</f>
        <v>0.13571696482403345</v>
      </c>
      <c r="S169" s="734" t="e">
        <f>VLOOKUP(A169,Targets!$A$1:$J$302,5,FALSE)</f>
        <v>#N/A</v>
      </c>
      <c r="T169" s="734" t="e">
        <f>VLOOKUP(A169,Targets!$A$1:$J$302,5,FALSE)</f>
        <v>#N/A</v>
      </c>
      <c r="U169" s="734" t="e">
        <f>VLOOKUP(A169,Targets!$A$1:$J$302,5,FALSE)</f>
        <v>#N/A</v>
      </c>
      <c r="V169" s="734" t="e">
        <f>VLOOKUP(A169,Targets!$A$1:$J$302,5,FALSE)*3</f>
        <v>#N/A</v>
      </c>
      <c r="W169" s="734" t="e">
        <f>VLOOKUP(A169,Targets!$A$1:$J$302,6,FALSE)*2</f>
        <v>#N/A</v>
      </c>
      <c r="X169" s="433" t="s">
        <v>322</v>
      </c>
      <c r="Y169" s="433"/>
      <c r="Z169" s="547" t="s">
        <v>323</v>
      </c>
      <c r="AA169" s="21"/>
    </row>
    <row r="170" spans="1:27" ht="409.5">
      <c r="A170" s="31">
        <v>167</v>
      </c>
      <c r="B170" s="22" t="s">
        <v>39</v>
      </c>
      <c r="C170" s="22" t="s">
        <v>290</v>
      </c>
      <c r="D170" s="22" t="s">
        <v>324</v>
      </c>
      <c r="E170" s="23" t="s">
        <v>325</v>
      </c>
      <c r="F170" s="22" t="s">
        <v>142</v>
      </c>
      <c r="G170" s="22" t="s">
        <v>143</v>
      </c>
      <c r="H170" s="22" t="s">
        <v>30</v>
      </c>
      <c r="I170" s="22" t="s">
        <v>326</v>
      </c>
      <c r="J170" s="22" t="s">
        <v>327</v>
      </c>
      <c r="K170" s="22" t="s">
        <v>293</v>
      </c>
      <c r="L170" s="22">
        <v>2016</v>
      </c>
      <c r="M170" s="337">
        <f ca="1">VLOOKUP(A170,'2016_ModelLink'!$A$3:$S$332,18,FALSE)</f>
        <v>374</v>
      </c>
      <c r="N170" s="337">
        <f ca="1">VLOOKUP(A170,'2016_ModelLink'!$A$3:$S$332,19,FALSE)</f>
        <v>1478</v>
      </c>
      <c r="O170" s="734">
        <f ca="1">VLOOKUP($A170,'2016_ModelLink'!$A$3:$S$332,17,FALSE)</f>
        <v>0.25304465493910688</v>
      </c>
      <c r="P170" s="734">
        <f ca="1">VLOOKUP($A170,'2017_ModelLink'!$A$3:$S$332,17,FALSE)</f>
        <v>0.12080536912751678</v>
      </c>
      <c r="Q170" s="734">
        <f ca="1">VLOOKUP($A170,'2018_ModelLink'!$A$3:$S$332,17,FALSE)</f>
        <v>0.13900414937759337</v>
      </c>
      <c r="R170" s="734">
        <f ca="1">VLOOKUP($A170,'2019_ModelLink'!$A$3:$S$332,17,FALSE)</f>
        <v>8.9426617569700162E-2</v>
      </c>
      <c r="S170" s="734">
        <f>VLOOKUP(A170,Targets!$A$1:$J$302,5,FALSE)</f>
        <v>9.369689494189426E-2</v>
      </c>
      <c r="T170" s="734">
        <f>VLOOKUP(A170,Targets!$A$1:$J$302,5,FALSE)</f>
        <v>9.369689494189426E-2</v>
      </c>
      <c r="U170" s="734">
        <f>VLOOKUP(A170,Targets!$A$1:$J$302,5,FALSE)</f>
        <v>9.369689494189426E-2</v>
      </c>
      <c r="V170" s="734">
        <f>VLOOKUP(A170,Targets!$A$1:$J$302,5,FALSE)*3</f>
        <v>0.28109068482568278</v>
      </c>
      <c r="W170" s="734">
        <f>VLOOKUP(A170,Targets!$A$1:$J$302,6,FALSE)*2</f>
        <v>0.19363911803621411</v>
      </c>
      <c r="X170" s="433" t="s">
        <v>328</v>
      </c>
      <c r="Y170" s="433" t="s">
        <v>246</v>
      </c>
      <c r="Z170" s="547"/>
      <c r="AA170" s="21"/>
    </row>
    <row r="171" spans="1:27" ht="409.5">
      <c r="A171" s="31">
        <v>168</v>
      </c>
      <c r="B171" s="22" t="s">
        <v>39</v>
      </c>
      <c r="C171" s="22" t="s">
        <v>290</v>
      </c>
      <c r="D171" s="22" t="s">
        <v>324</v>
      </c>
      <c r="E171" s="23" t="s">
        <v>329</v>
      </c>
      <c r="F171" s="22" t="s">
        <v>142</v>
      </c>
      <c r="G171" s="22" t="s">
        <v>143</v>
      </c>
      <c r="H171" s="22" t="s">
        <v>30</v>
      </c>
      <c r="I171" s="22" t="s">
        <v>326</v>
      </c>
      <c r="J171" s="22" t="s">
        <v>330</v>
      </c>
      <c r="K171" s="22" t="s">
        <v>293</v>
      </c>
      <c r="L171" s="22">
        <v>2016</v>
      </c>
      <c r="M171" s="337">
        <f ca="1">VLOOKUP(A171,'2016_ModelLink'!$A$3:$S$332,18,FALSE)</f>
        <v>2785</v>
      </c>
      <c r="N171" s="337">
        <f ca="1">VLOOKUP(A171,'2016_ModelLink'!$A$3:$S$332,19,FALSE)</f>
        <v>23601</v>
      </c>
      <c r="O171" s="734">
        <f ca="1">VLOOKUP($A171,'2016_ModelLink'!$A$3:$S$332,17,FALSE)</f>
        <v>0.11800347442904961</v>
      </c>
      <c r="P171" s="734">
        <f ca="1">VLOOKUP($A171,'2017_ModelLink'!$A$3:$S$332,17,FALSE)</f>
        <v>4.7491950516861552E-2</v>
      </c>
      <c r="Q171" s="734">
        <f ca="1">VLOOKUP($A171,'2018_ModelLink'!$A$3:$S$332,17,FALSE)</f>
        <v>5.598802395209581E-2</v>
      </c>
      <c r="R171" s="734">
        <f ca="1">VLOOKUP($A171,'2019_ModelLink'!$A$3:$S$332,17,FALSE)</f>
        <v>4.17345681465877E-2</v>
      </c>
      <c r="S171" s="734">
        <f>VLOOKUP(A171,Targets!$A$1:$J$302,5,FALSE)</f>
        <v>9.3696894941894288E-2</v>
      </c>
      <c r="T171" s="734">
        <f>VLOOKUP(A171,Targets!$A$1:$J$302,5,FALSE)</f>
        <v>9.3696894941894288E-2</v>
      </c>
      <c r="U171" s="734">
        <f>VLOOKUP(A171,Targets!$A$1:$J$302,5,FALSE)</f>
        <v>9.3696894941894288E-2</v>
      </c>
      <c r="V171" s="734">
        <f>VLOOKUP(A171,Targets!$A$1:$J$302,5,FALSE)*3</f>
        <v>0.28109068482568289</v>
      </c>
      <c r="W171" s="734">
        <f>VLOOKUP(A171,Targets!$A$1:$J$302,6,FALSE)*2</f>
        <v>0.19363911803621414</v>
      </c>
      <c r="X171" s="433" t="s">
        <v>328</v>
      </c>
      <c r="Y171" s="433" t="s">
        <v>246</v>
      </c>
      <c r="Z171" s="547"/>
      <c r="AA171" s="21"/>
    </row>
    <row r="172" spans="1:27" ht="409.5">
      <c r="A172" s="31">
        <v>169</v>
      </c>
      <c r="B172" s="22" t="s">
        <v>39</v>
      </c>
      <c r="C172" s="22" t="s">
        <v>290</v>
      </c>
      <c r="D172" s="22" t="s">
        <v>324</v>
      </c>
      <c r="E172" s="23" t="s">
        <v>331</v>
      </c>
      <c r="F172" s="22" t="s">
        <v>142</v>
      </c>
      <c r="G172" s="22" t="s">
        <v>143</v>
      </c>
      <c r="H172" s="22" t="s">
        <v>30</v>
      </c>
      <c r="I172" s="22" t="s">
        <v>332</v>
      </c>
      <c r="J172" s="22" t="s">
        <v>333</v>
      </c>
      <c r="K172" s="22" t="s">
        <v>293</v>
      </c>
      <c r="L172" s="22">
        <v>2016</v>
      </c>
      <c r="M172" s="337">
        <f ca="1">VLOOKUP(A172,'2016_ModelLink'!$A$3:$S$332,18,FALSE)</f>
        <v>6012</v>
      </c>
      <c r="N172" s="337">
        <f ca="1">VLOOKUP(A172,'2016_ModelLink'!$A$3:$S$332,19,FALSE)</f>
        <v>110919</v>
      </c>
      <c r="O172" s="734">
        <f ca="1">VLOOKUP($A172,'2016_ModelLink'!$A$3:$S$332,17,FALSE)</f>
        <v>5.4201714764828386E-2</v>
      </c>
      <c r="P172" s="734">
        <f ca="1">VLOOKUP($A172,'2017_ModelLink'!$A$3:$S$332,17,FALSE)</f>
        <v>1.6716551262005809E-2</v>
      </c>
      <c r="Q172" s="734">
        <f ca="1">VLOOKUP($A172,'2018_ModelLink'!$A$3:$S$332,17,FALSE)</f>
        <v>2.1564372988066231E-2</v>
      </c>
      <c r="R172" s="734">
        <f ca="1">VLOOKUP($A172,'2019_ModelLink'!$A$3:$S$332,17,FALSE)</f>
        <v>2.3849188195385531E-2</v>
      </c>
      <c r="S172" s="734">
        <f>VLOOKUP(A172,Targets!$A$1:$J$302,5,FALSE)</f>
        <v>9.3696894941894274E-2</v>
      </c>
      <c r="T172" s="734">
        <f>VLOOKUP(A172,Targets!$A$1:$J$302,5,FALSE)</f>
        <v>9.3696894941894274E-2</v>
      </c>
      <c r="U172" s="734">
        <f>VLOOKUP(A172,Targets!$A$1:$J$302,5,FALSE)</f>
        <v>9.3696894941894274E-2</v>
      </c>
      <c r="V172" s="734">
        <f>VLOOKUP(A172,Targets!$A$1:$J$302,5,FALSE)*3</f>
        <v>0.28109068482568283</v>
      </c>
      <c r="W172" s="734">
        <f>VLOOKUP(A172,Targets!$A$1:$J$302,6,FALSE)*2</f>
        <v>0.19363911803621409</v>
      </c>
      <c r="X172" s="433" t="s">
        <v>328</v>
      </c>
      <c r="Y172" s="433" t="s">
        <v>246</v>
      </c>
      <c r="Z172" s="547"/>
      <c r="AA172" s="21"/>
    </row>
    <row r="173" spans="1:27" ht="409.5">
      <c r="A173" s="31">
        <v>170</v>
      </c>
      <c r="B173" s="22" t="s">
        <v>39</v>
      </c>
      <c r="C173" s="22" t="s">
        <v>290</v>
      </c>
      <c r="D173" s="22" t="s">
        <v>324</v>
      </c>
      <c r="E173" s="23" t="s">
        <v>252</v>
      </c>
      <c r="F173" s="22" t="s">
        <v>142</v>
      </c>
      <c r="G173" s="22" t="s">
        <v>253</v>
      </c>
      <c r="H173" s="22" t="s">
        <v>30</v>
      </c>
      <c r="I173" s="22" t="s">
        <v>334</v>
      </c>
      <c r="J173" s="22" t="s">
        <v>335</v>
      </c>
      <c r="K173" s="22" t="s">
        <v>293</v>
      </c>
      <c r="L173" s="22">
        <v>2016</v>
      </c>
      <c r="M173" s="337">
        <f ca="1">VLOOKUP(A173,'2016_ModelLink'!$A$3:$S$332,18,FALSE)</f>
        <v>153283018</v>
      </c>
      <c r="N173" s="337">
        <f ca="1">VLOOKUP(A173,'2016_ModelLink'!$A$3:$S$332,19,FALSE)</f>
        <v>2762663372</v>
      </c>
      <c r="O173" s="734">
        <f ca="1">VLOOKUP($A173,'2016_ModelLink'!$A$3:$S$332,17,FALSE)</f>
        <v>5.5483784073566821E-2</v>
      </c>
      <c r="P173" s="734">
        <f ca="1">VLOOKUP($A173,'2017_ModelLink'!$A$3:$S$332,17,FALSE)</f>
        <v>1.9057728108446619E-2</v>
      </c>
      <c r="Q173" s="734">
        <f ca="1">VLOOKUP($A173,'2018_ModelLink'!$A$3:$S$332,17,FALSE)</f>
        <v>2.3596968231056791E-2</v>
      </c>
      <c r="R173" s="734">
        <f ca="1">VLOOKUP($A173,'2019_ModelLink'!$A$3:$S$332,17,FALSE)</f>
        <v>2.3029780331768984E-2</v>
      </c>
      <c r="S173" s="734">
        <f>VLOOKUP(A173,Targets!$A$1:$J$302,5,FALSE)</f>
        <v>0.35615164741344224</v>
      </c>
      <c r="T173" s="734">
        <f>VLOOKUP(A173,Targets!$A$1:$J$302,5,FALSE)</f>
        <v>0.35615164741344224</v>
      </c>
      <c r="U173" s="734">
        <f>VLOOKUP(A173,Targets!$A$1:$J$302,5,FALSE)</f>
        <v>0.35615164741344224</v>
      </c>
      <c r="V173" s="734">
        <f>VLOOKUP(A173,Targets!$A$1:$J$302,5,FALSE)*3</f>
        <v>1.0684549422403267</v>
      </c>
      <c r="W173" s="734">
        <f>VLOOKUP(A173,Targets!$A$1:$J$302,6,FALSE)*2</f>
        <v>0.73604243699913363</v>
      </c>
      <c r="X173" s="433" t="s">
        <v>336</v>
      </c>
      <c r="Y173" s="548" t="s">
        <v>337</v>
      </c>
      <c r="Z173" s="547" t="s">
        <v>338</v>
      </c>
      <c r="AA173" s="21"/>
    </row>
    <row r="174" spans="1:27" ht="409.5">
      <c r="A174" s="31">
        <v>171</v>
      </c>
      <c r="B174" s="22" t="s">
        <v>39</v>
      </c>
      <c r="C174" s="22" t="s">
        <v>290</v>
      </c>
      <c r="D174" s="22" t="s">
        <v>324</v>
      </c>
      <c r="E174" s="23" t="s">
        <v>153</v>
      </c>
      <c r="F174" s="22" t="s">
        <v>142</v>
      </c>
      <c r="G174" s="22" t="s">
        <v>154</v>
      </c>
      <c r="H174" s="22" t="s">
        <v>30</v>
      </c>
      <c r="I174" s="22" t="s">
        <v>339</v>
      </c>
      <c r="J174" s="22" t="s">
        <v>156</v>
      </c>
      <c r="K174" s="22" t="s">
        <v>293</v>
      </c>
      <c r="L174" s="22">
        <v>2016</v>
      </c>
      <c r="M174" s="337">
        <f ca="1">VLOOKUP(A174,'2016_ModelLink'!$A$3:$S$332,18,FALSE)</f>
        <v>506</v>
      </c>
      <c r="N174" s="337">
        <f ca="1">VLOOKUP(A174,'2016_ModelLink'!$A$3:$S$332,19,FALSE)</f>
        <v>7641</v>
      </c>
      <c r="O174" s="734">
        <f ca="1">VLOOKUP($A174,'2016_ModelLink'!$A$3:$S$332,17,FALSE)</f>
        <v>6.6221698730532658E-2</v>
      </c>
      <c r="P174" s="734">
        <f ca="1">VLOOKUP($A174,'2017_ModelLink'!$A$3:$S$332,17,FALSE)</f>
        <v>3.7783043707214324E-2</v>
      </c>
      <c r="Q174" s="734">
        <f ca="1">VLOOKUP($A174,'2018_ModelLink'!$A$3:$S$332,17,FALSE)</f>
        <v>2.7390044772188569E-2</v>
      </c>
      <c r="R174" s="734">
        <f ca="1">VLOOKUP($A174,'2019_ModelLink'!$A$3:$S$332,17,FALSE)</f>
        <v>3.2797681770284512E-2</v>
      </c>
      <c r="S174" s="734">
        <f>VLOOKUP(A174,Targets!$A$1:$J$302,5,FALSE)</f>
        <v>4.1436933762130007E-2</v>
      </c>
      <c r="T174" s="734">
        <f>VLOOKUP(A174,Targets!$A$1:$J$302,5,FALSE)</f>
        <v>4.1436933762130007E-2</v>
      </c>
      <c r="U174" s="734">
        <f>VLOOKUP(A174,Targets!$A$1:$J$302,5,FALSE)</f>
        <v>4.1436933762130007E-2</v>
      </c>
      <c r="V174" s="734">
        <f>VLOOKUP(A174,Targets!$A$1:$J$302,5,FALSE)*3</f>
        <v>0.12431080128639002</v>
      </c>
      <c r="W174" s="734">
        <f>VLOOKUP(A174,Targets!$A$1:$J$302,6,FALSE)*2</f>
        <v>8.5635829370864516E-2</v>
      </c>
      <c r="X174" s="433" t="s">
        <v>340</v>
      </c>
      <c r="Y174" s="433"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Z174" s="547"/>
      <c r="AA174" s="21"/>
    </row>
    <row r="175" spans="1:27" ht="409.5">
      <c r="A175" s="31">
        <v>172</v>
      </c>
      <c r="B175" s="22" t="s">
        <v>39</v>
      </c>
      <c r="C175" s="22" t="s">
        <v>290</v>
      </c>
      <c r="D175" s="22" t="s">
        <v>341</v>
      </c>
      <c r="E175" s="23" t="s">
        <v>342</v>
      </c>
      <c r="F175" s="22" t="s">
        <v>142</v>
      </c>
      <c r="G175" s="22" t="s">
        <v>343</v>
      </c>
      <c r="H175" s="22" t="s">
        <v>30</v>
      </c>
      <c r="I175" s="22" t="s">
        <v>344</v>
      </c>
      <c r="J175" s="22" t="s">
        <v>345</v>
      </c>
      <c r="K175" s="22" t="s">
        <v>293</v>
      </c>
      <c r="L175" s="22">
        <v>2016</v>
      </c>
      <c r="M175" s="337">
        <f ca="1">VLOOKUP(A175,'2016_ModelLink'!$A$3:$S$332,18,FALSE)</f>
        <v>12085769</v>
      </c>
      <c r="N175" s="337">
        <f ca="1">VLOOKUP(A175,'2016_ModelLink'!$A$3:$S$332,19,FALSE)</f>
        <v>2762663372</v>
      </c>
      <c r="O175" s="734">
        <f ca="1">VLOOKUP($A175,'2016_ModelLink'!$A$3:$S$332,17,FALSE)</f>
        <v>4.3746802894956537E-3</v>
      </c>
      <c r="P175" s="734">
        <f ca="1">VLOOKUP($A175,'2017_ModelLink'!$A$3:$S$332,17,FALSE)</f>
        <v>5.0917393138470511E-2</v>
      </c>
      <c r="Q175" s="734">
        <f ca="1">VLOOKUP($A175,'2018_ModelLink'!$A$3:$S$332,17,FALSE)</f>
        <v>5.0820587780012312E-2</v>
      </c>
      <c r="R175" s="734">
        <f ca="1">VLOOKUP($A175,'2019_ModelLink'!$A$3:$S$332,17,FALSE)</f>
        <v>4.8806258396775638E-2</v>
      </c>
      <c r="S175" s="734">
        <f>VLOOKUP(A175,Targets!$A$1:$J$302,5,FALSE)</f>
        <v>0.20301641791332467</v>
      </c>
      <c r="T175" s="734">
        <f>VLOOKUP(A175,Targets!$A$1:$J$302,5,FALSE)</f>
        <v>0.20301641791332467</v>
      </c>
      <c r="U175" s="734">
        <f>VLOOKUP(A175,Targets!$A$1:$J$302,5,FALSE)</f>
        <v>0.20301641791332467</v>
      </c>
      <c r="V175" s="734">
        <f>VLOOKUP(A175,Targets!$A$1:$J$302,5,FALSE)*3</f>
        <v>0.60904925373997398</v>
      </c>
      <c r="W175" s="734">
        <f>VLOOKUP(A175,Targets!$A$1:$J$302,6,FALSE)*2</f>
        <v>0.41956481200350093</v>
      </c>
      <c r="X175" s="433" t="s">
        <v>336</v>
      </c>
      <c r="Y175" s="548" t="s">
        <v>337</v>
      </c>
      <c r="Z175" s="547" t="s">
        <v>338</v>
      </c>
      <c r="AA175" s="21"/>
    </row>
    <row r="176" spans="1:27" ht="375">
      <c r="A176" s="31">
        <v>173</v>
      </c>
      <c r="B176" s="22" t="s">
        <v>39</v>
      </c>
      <c r="C176" s="22" t="s">
        <v>290</v>
      </c>
      <c r="D176" s="22" t="s">
        <v>341</v>
      </c>
      <c r="E176" s="23" t="s">
        <v>346</v>
      </c>
      <c r="F176" s="22" t="s">
        <v>142</v>
      </c>
      <c r="G176" s="22" t="s">
        <v>347</v>
      </c>
      <c r="H176" s="22" t="s">
        <v>30</v>
      </c>
      <c r="I176" s="22" t="s">
        <v>348</v>
      </c>
      <c r="J176" s="22" t="s">
        <v>349</v>
      </c>
      <c r="K176" s="22" t="s">
        <v>293</v>
      </c>
      <c r="L176" s="22">
        <v>2016</v>
      </c>
      <c r="M176" s="337">
        <f ca="1">VLOOKUP(A176,'2016_ModelLink'!$A$3:$S$332,18,FALSE)</f>
        <v>157</v>
      </c>
      <c r="N176" s="337">
        <f ca="1">VLOOKUP(A176,'2016_ModelLink'!$A$3:$S$332,19,FALSE)</f>
        <v>1478</v>
      </c>
      <c r="O176" s="734">
        <f ca="1">VLOOKUP($A176,'2016_ModelLink'!$A$3:$S$332,17,FALSE)</f>
        <v>0.10622462787550745</v>
      </c>
      <c r="P176" s="734">
        <f ca="1">VLOOKUP($A176,'2017_ModelLink'!$A$3:$S$332,17,FALSE)</f>
        <v>5.6375838926174496E-2</v>
      </c>
      <c r="Q176" s="734">
        <f ca="1">VLOOKUP($A176,'2018_ModelLink'!$A$3:$S$332,17,FALSE)</f>
        <v>5.8091286307053944E-2</v>
      </c>
      <c r="R176" s="734">
        <f ca="1">VLOOKUP($A176,'2019_ModelLink'!$A$3:$S$332,17,FALSE)</f>
        <v>0.16052631578947368</v>
      </c>
      <c r="S176" s="734">
        <f>VLOOKUP(A176,Targets!$A$1:$J$302,5,FALSE)</f>
        <v>1.1759343232438182E-2</v>
      </c>
      <c r="T176" s="734">
        <f>VLOOKUP(A176,Targets!$A$1:$J$302,5,FALSE)</f>
        <v>1.1759343232438182E-2</v>
      </c>
      <c r="U176" s="734">
        <f>VLOOKUP(A176,Targets!$A$1:$J$302,5,FALSE)</f>
        <v>1.1759343232438182E-2</v>
      </c>
      <c r="V176" s="734">
        <f>VLOOKUP(A176,Targets!$A$1:$J$302,5,FALSE)*3</f>
        <v>3.5278029697314542E-2</v>
      </c>
      <c r="W176" s="734">
        <f>VLOOKUP(A176,Targets!$A$1:$J$302,6,FALSE)*2</f>
        <v>2.4302500671196915E-2</v>
      </c>
      <c r="X176" s="433" t="s">
        <v>350</v>
      </c>
      <c r="Y176" s="548" t="s">
        <v>351</v>
      </c>
      <c r="Z176" s="547"/>
      <c r="AA176" s="21"/>
    </row>
    <row r="177" spans="1:27" ht="375">
      <c r="A177" s="31">
        <v>174</v>
      </c>
      <c r="B177" s="22" t="s">
        <v>39</v>
      </c>
      <c r="C177" s="22" t="s">
        <v>290</v>
      </c>
      <c r="D177" s="22" t="s">
        <v>341</v>
      </c>
      <c r="E177" s="23" t="s">
        <v>352</v>
      </c>
      <c r="F177" s="22" t="s">
        <v>142</v>
      </c>
      <c r="G177" s="22" t="s">
        <v>347</v>
      </c>
      <c r="H177" s="22" t="s">
        <v>30</v>
      </c>
      <c r="I177" s="22" t="s">
        <v>353</v>
      </c>
      <c r="J177" s="22" t="s">
        <v>354</v>
      </c>
      <c r="K177" s="22" t="s">
        <v>293</v>
      </c>
      <c r="L177" s="22">
        <v>2016</v>
      </c>
      <c r="M177" s="337">
        <f ca="1">VLOOKUP(A177,'2016_ModelLink'!$A$3:$S$332,18,FALSE)</f>
        <v>333</v>
      </c>
      <c r="N177" s="337">
        <f ca="1">VLOOKUP(A177,'2016_ModelLink'!$A$3:$S$332,19,FALSE)</f>
        <v>23601</v>
      </c>
      <c r="O177" s="734">
        <f ca="1">VLOOKUP($A177,'2016_ModelLink'!$A$3:$S$332,17,FALSE)</f>
        <v>1.4109571628320834E-2</v>
      </c>
      <c r="P177" s="734">
        <f ca="1">VLOOKUP($A177,'2017_ModelLink'!$A$3:$S$332,17,FALSE)</f>
        <v>3.6307405524487378E-2</v>
      </c>
      <c r="Q177" s="734">
        <f ca="1">VLOOKUP($A177,'2018_ModelLink'!$A$3:$S$332,17,FALSE)</f>
        <v>3.6655260906757914E-2</v>
      </c>
      <c r="R177" s="734">
        <f ca="1">VLOOKUP($A177,'2019_ModelLink'!$A$3:$S$332,17,FALSE)</f>
        <v>8.645017687507453E-2</v>
      </c>
      <c r="S177" s="730">
        <f>VLOOKUP(A177,Targets!$A$1:$J$302,5,FALSE)</f>
        <v>1.1759343232438184E-2</v>
      </c>
      <c r="T177" s="730">
        <f>VLOOKUP(A177,Targets!$A$1:$J$302,5,FALSE)</f>
        <v>1.1759343232438184E-2</v>
      </c>
      <c r="U177" s="730">
        <f>VLOOKUP(A177,Targets!$A$1:$J$302,5,FALSE)</f>
        <v>1.1759343232438184E-2</v>
      </c>
      <c r="V177" s="730">
        <f>VLOOKUP(A177,Targets!$A$1:$J$302,5,FALSE)*3</f>
        <v>3.5278029697314549E-2</v>
      </c>
      <c r="W177" s="730">
        <f>VLOOKUP(A177,Targets!$A$1:$J$302,6,FALSE)*2</f>
        <v>2.4302500671196926E-2</v>
      </c>
      <c r="X177" s="433" t="s">
        <v>355</v>
      </c>
      <c r="Y177" s="548" t="s">
        <v>351</v>
      </c>
      <c r="Z177" s="547"/>
      <c r="AA177" s="21"/>
    </row>
    <row r="178" spans="1:27" ht="375">
      <c r="A178" s="31">
        <v>175</v>
      </c>
      <c r="B178" s="22" t="s">
        <v>39</v>
      </c>
      <c r="C178" s="22" t="s">
        <v>290</v>
      </c>
      <c r="D178" s="22" t="s">
        <v>341</v>
      </c>
      <c r="E178" s="23" t="s">
        <v>356</v>
      </c>
      <c r="F178" s="22" t="s">
        <v>142</v>
      </c>
      <c r="G178" s="22" t="s">
        <v>347</v>
      </c>
      <c r="H178" s="22" t="s">
        <v>30</v>
      </c>
      <c r="I178" s="22" t="s">
        <v>357</v>
      </c>
      <c r="J178" s="22" t="s">
        <v>358</v>
      </c>
      <c r="K178" s="22" t="s">
        <v>293</v>
      </c>
      <c r="L178" s="22">
        <v>2016</v>
      </c>
      <c r="M178" s="337">
        <f ca="1">VLOOKUP(A178,'2016_ModelLink'!$A$3:$S$332,18,FALSE)</f>
        <v>288</v>
      </c>
      <c r="N178" s="337">
        <f ca="1">VLOOKUP(A178,'2016_ModelLink'!$A$3:$S$332,19,FALSE)</f>
        <v>110919</v>
      </c>
      <c r="O178" s="734">
        <f ca="1">VLOOKUP($A178,'2016_ModelLink'!$A$3:$S$332,17,FALSE)</f>
        <v>2.5964893300516592E-3</v>
      </c>
      <c r="P178" s="734">
        <f ca="1">VLOOKUP($A178,'2017_ModelLink'!$A$3:$S$332,17,FALSE)</f>
        <v>0</v>
      </c>
      <c r="Q178" s="734">
        <f ca="1">VLOOKUP($A178,'2018_ModelLink'!$A$3:$S$332,17,FALSE)</f>
        <v>2.220463478400057E-2</v>
      </c>
      <c r="R178" s="734">
        <f ca="1">VLOOKUP($A178,'2019_ModelLink'!$A$3:$S$332,17,FALSE)</f>
        <v>0</v>
      </c>
      <c r="S178" s="734">
        <f>VLOOKUP(A178,Targets!$A$1:$J$302,5,FALSE)</f>
        <v>1.1759343232438184E-2</v>
      </c>
      <c r="T178" s="734">
        <f>VLOOKUP(A178,Targets!$A$1:$J$302,5,FALSE)</f>
        <v>1.1759343232438184E-2</v>
      </c>
      <c r="U178" s="734">
        <f>VLOOKUP(A178,Targets!$A$1:$J$302,5,FALSE)</f>
        <v>1.1759343232438184E-2</v>
      </c>
      <c r="V178" s="734">
        <f>VLOOKUP(A178,Targets!$A$1:$J$302,5,FALSE)*3</f>
        <v>3.5278029697314549E-2</v>
      </c>
      <c r="W178" s="734">
        <f>VLOOKUP(A178,Targets!$A$1:$J$302,6,FALSE)*2</f>
        <v>2.4302500671196922E-2</v>
      </c>
      <c r="X178" s="433" t="s">
        <v>359</v>
      </c>
      <c r="Y178" s="548" t="s">
        <v>351</v>
      </c>
      <c r="Z178" s="547"/>
      <c r="AA178" s="21"/>
    </row>
    <row r="179" spans="1:27" ht="270">
      <c r="A179" s="31">
        <v>176</v>
      </c>
      <c r="B179" s="22" t="s">
        <v>39</v>
      </c>
      <c r="C179" s="22" t="s">
        <v>290</v>
      </c>
      <c r="D179" s="22" t="s">
        <v>341</v>
      </c>
      <c r="E179" s="23" t="s">
        <v>270</v>
      </c>
      <c r="F179" s="22" t="s">
        <v>142</v>
      </c>
      <c r="G179" s="22" t="s">
        <v>360</v>
      </c>
      <c r="H179" s="22" t="s">
        <v>30</v>
      </c>
      <c r="I179" s="22" t="s">
        <v>361</v>
      </c>
      <c r="J179" s="22" t="s">
        <v>362</v>
      </c>
      <c r="K179" s="22" t="s">
        <v>293</v>
      </c>
      <c r="L179" s="22">
        <v>2016</v>
      </c>
      <c r="M179" s="337">
        <f ca="1">VLOOKUP(A179,'2016_ModelLink'!$A$3:$S$332,18,FALSE)</f>
        <v>10</v>
      </c>
      <c r="N179" s="337">
        <f ca="1">VLOOKUP(A179,'2016_ModelLink'!$A$3:$S$332,19,FALSE)</f>
        <v>7643</v>
      </c>
      <c r="O179" s="734">
        <f ca="1">VLOOKUP($A179,'2016_ModelLink'!$A$3:$S$332,17,FALSE)</f>
        <v>1.3083867591259977E-3</v>
      </c>
      <c r="P179" s="734">
        <f ca="1">VLOOKUP($A179,'2017_ModelLink'!$A$3:$S$332,17,FALSE)</f>
        <v>1.7904160084254869E-2</v>
      </c>
      <c r="Q179" s="734">
        <f ca="1">VLOOKUP($A179,'2018_ModelLink'!$A$3:$S$332,17,FALSE)</f>
        <v>1.7901803343425036E-2</v>
      </c>
      <c r="R179" s="734">
        <f ca="1">VLOOKUP($A179,'2019_ModelLink'!$A$3:$S$332,17,FALSE)</f>
        <v>3.6222339304531087E-2</v>
      </c>
      <c r="S179" s="734">
        <f>VLOOKUP(A179,Targets!$A$1:$J$302,5,FALSE)</f>
        <v>5.6159193172643524E-3</v>
      </c>
      <c r="T179" s="734">
        <f>VLOOKUP(A179,Targets!$A$1:$J$302,5,FALSE)</f>
        <v>5.6159193172643524E-3</v>
      </c>
      <c r="U179" s="734">
        <f>VLOOKUP(A179,Targets!$A$1:$J$302,5,FALSE)</f>
        <v>5.6159193172643524E-3</v>
      </c>
      <c r="V179" s="734">
        <f>VLOOKUP(A179,Targets!$A$1:$J$302,5,FALSE)*3</f>
        <v>1.6847757951793059E-2</v>
      </c>
      <c r="W179" s="734">
        <f>VLOOKUP(A179,Targets!$A$1:$J$302,6,FALSE)*2</f>
        <v>1.1606165436239818E-2</v>
      </c>
      <c r="X179" s="433" t="s">
        <v>363</v>
      </c>
      <c r="Y179" s="433"/>
      <c r="Z179" s="547"/>
      <c r="AA179" s="21"/>
    </row>
    <row r="180" spans="1:27" ht="135" hidden="1">
      <c r="A180" s="31">
        <v>177</v>
      </c>
      <c r="B180" s="22" t="s">
        <v>39</v>
      </c>
      <c r="C180" s="22" t="s">
        <v>290</v>
      </c>
      <c r="D180" s="22" t="s">
        <v>364</v>
      </c>
      <c r="E180" s="23" t="s">
        <v>91</v>
      </c>
      <c r="F180" s="22" t="s">
        <v>92</v>
      </c>
      <c r="G180" s="22" t="s">
        <v>93</v>
      </c>
      <c r="H180" s="22" t="s">
        <v>30</v>
      </c>
      <c r="I180" s="22" t="s">
        <v>365</v>
      </c>
      <c r="J180" s="22" t="s">
        <v>92</v>
      </c>
      <c r="K180" s="22" t="s">
        <v>293</v>
      </c>
      <c r="L180" s="22">
        <v>2016</v>
      </c>
      <c r="M180" s="337">
        <f ca="1">VLOOKUP(A180,'2016_ModelLink'!$A$3:$S$332,18,FALSE)</f>
        <v>45796543.016906992</v>
      </c>
      <c r="N180" s="337">
        <f ca="1">VLOOKUP(A180,'2016_ModelLink'!$A$3:$S$332,19,FALSE)</f>
        <v>148324.13226125421</v>
      </c>
      <c r="O180" s="69">
        <f ca="1">VLOOKUP($A180,'2016_ModelLink'!$A$3:$S$332,17,FALSE)</f>
        <v>308.75989172309579</v>
      </c>
      <c r="P180" s="69">
        <f ca="1">VLOOKUP($A180,'2017_ModelLink'!$A$3:$S$332,17,FALSE)</f>
        <v>99.629885801856304</v>
      </c>
      <c r="Q180" s="69">
        <f ca="1">VLOOKUP($A180,'2018_ModelLink'!$A$3:$S$332,17,FALSE)</f>
        <v>126.72592204790902</v>
      </c>
      <c r="R180" s="69">
        <f ca="1">VLOOKUP($A180,'2019_ModelLink'!$A$3:$S$332,17,FALSE)</f>
        <v>336.89032019194184</v>
      </c>
      <c r="S180" s="309">
        <f>VLOOKUP(A180,Targets!$A$1:$J$302,5,FALSE)</f>
        <v>292.93386693769145</v>
      </c>
      <c r="T180" s="309">
        <f>VLOOKUP(A180,Targets!$A$1:$J$302,5,FALSE)</f>
        <v>292.93386693769145</v>
      </c>
      <c r="U180" s="309">
        <f>VLOOKUP(A180,Targets!$A$1:$J$302,5,FALSE)</f>
        <v>292.93386693769145</v>
      </c>
      <c r="V180" s="309">
        <f>VLOOKUP(A180,Targets!$A$1:$J$302,5,FALSE)*3</f>
        <v>878.8016008130744</v>
      </c>
      <c r="W180" s="309">
        <f>VLOOKUP(A180,Targets!$A$1:$J$302,6,FALSE)*2</f>
        <v>582.93839520600602</v>
      </c>
      <c r="X180" s="433"/>
      <c r="Y180" s="433"/>
      <c r="Z180" s="547"/>
      <c r="AA180" s="21"/>
    </row>
    <row r="181" spans="1:27" ht="135" hidden="1">
      <c r="A181" s="31">
        <v>178</v>
      </c>
      <c r="B181" s="22" t="s">
        <v>39</v>
      </c>
      <c r="C181" s="22" t="s">
        <v>290</v>
      </c>
      <c r="D181" s="22" t="s">
        <v>364</v>
      </c>
      <c r="E181" s="23" t="s">
        <v>91</v>
      </c>
      <c r="F181" s="22" t="s">
        <v>95</v>
      </c>
      <c r="G181" s="22" t="s">
        <v>93</v>
      </c>
      <c r="H181" s="22" t="s">
        <v>30</v>
      </c>
      <c r="I181" s="22" t="s">
        <v>365</v>
      </c>
      <c r="J181" s="22" t="s">
        <v>95</v>
      </c>
      <c r="K181" s="22" t="s">
        <v>293</v>
      </c>
      <c r="L181" s="22">
        <v>2016</v>
      </c>
      <c r="M181" s="337">
        <f ca="1">VLOOKUP(A181,'2016_ModelLink'!$A$3:$S$332,18,FALSE)</f>
        <v>45796543.016906992</v>
      </c>
      <c r="N181" s="337">
        <f ca="1">VLOOKUP(A181,'2016_ModelLink'!$A$3:$S$332,19,FALSE)</f>
        <v>731257355.6076299</v>
      </c>
      <c r="O181" s="69">
        <f ca="1">VLOOKUP($A181,'2016_ModelLink'!$A$3:$S$332,17,FALSE)</f>
        <v>6.2627121171113395E-2</v>
      </c>
      <c r="P181" s="69">
        <f ca="1">VLOOKUP($A181,'2017_ModelLink'!$A$3:$S$332,17,FALSE)</f>
        <v>2.1583563714012717E-2</v>
      </c>
      <c r="Q181" s="69">
        <f ca="1">VLOOKUP($A181,'2018_ModelLink'!$A$3:$S$332,17,FALSE)</f>
        <v>3.0611934809421856E-2</v>
      </c>
      <c r="R181" s="69">
        <f ca="1">VLOOKUP($A181,'2019_ModelLink'!$A$3:$S$332,17,FALSE)</f>
        <v>7.386965584745582E-2</v>
      </c>
      <c r="S181" s="309">
        <f>VLOOKUP(A181,Targets!$A$1:$J$302,5,FALSE)</f>
        <v>6.2935963617522572E-2</v>
      </c>
      <c r="T181" s="309">
        <f>VLOOKUP(A181,Targets!$A$1:$J$302,5,FALSE)</f>
        <v>6.2935963617522572E-2</v>
      </c>
      <c r="U181" s="309">
        <f>VLOOKUP(A181,Targets!$A$1:$J$302,5,FALSE)</f>
        <v>6.2935963617522572E-2</v>
      </c>
      <c r="V181" s="309">
        <f>VLOOKUP(A181,Targets!$A$1:$J$302,5,FALSE)*3</f>
        <v>0.18880789085256772</v>
      </c>
      <c r="W181" s="309">
        <f>VLOOKUP(A181,Targets!$A$1:$J$302,6,FALSE)*2</f>
        <v>0.12524256759886992</v>
      </c>
      <c r="X181" s="433"/>
      <c r="Y181" s="433"/>
      <c r="Z181" s="547"/>
      <c r="AA181" s="21"/>
    </row>
    <row r="182" spans="1:27" ht="135" hidden="1">
      <c r="A182" s="31">
        <v>179</v>
      </c>
      <c r="B182" s="22" t="s">
        <v>39</v>
      </c>
      <c r="C182" s="22" t="s">
        <v>290</v>
      </c>
      <c r="D182" s="22" t="s">
        <v>364</v>
      </c>
      <c r="E182" s="23" t="s">
        <v>91</v>
      </c>
      <c r="F182" s="22" t="s">
        <v>96</v>
      </c>
      <c r="G182" s="22" t="s">
        <v>93</v>
      </c>
      <c r="H182" s="22" t="s">
        <v>30</v>
      </c>
      <c r="I182" s="22" t="s">
        <v>365</v>
      </c>
      <c r="J182" s="22" t="s">
        <v>96</v>
      </c>
      <c r="K182" s="22" t="s">
        <v>293</v>
      </c>
      <c r="L182" s="22">
        <v>2016</v>
      </c>
      <c r="M182" s="337">
        <f ca="1">VLOOKUP(A182,'2016_ModelLink'!$A$3:$S$332,18,FALSE)</f>
        <v>1447835.5841930027</v>
      </c>
      <c r="N182" s="337">
        <f ca="1">VLOOKUP(A182,'2016_ModelLink'!$A$3:$S$332,19,FALSE)</f>
        <v>3035633.0210892665</v>
      </c>
      <c r="O182" s="729">
        <f ca="1">VLOOKUP($A182,'2016_ModelLink'!$A$3:$S$332,17,FALSE)</f>
        <v>0.4769468424327129</v>
      </c>
      <c r="P182" s="729">
        <f ca="1">VLOOKUP($A182,'2017_ModelLink'!$A$3:$S$332,17,FALSE)</f>
        <v>0.15564670308157966</v>
      </c>
      <c r="Q182" s="729">
        <f ca="1">VLOOKUP($A182,'2018_ModelLink'!$A$3:$S$332,17,FALSE)</f>
        <v>0.29694917736404691</v>
      </c>
      <c r="R182" s="729">
        <f ca="1">VLOOKUP($A182,'2019_ModelLink'!$A$3:$S$332,17,FALSE)</f>
        <v>0.79477612732202296</v>
      </c>
      <c r="S182" s="730">
        <f>VLOOKUP(A182,Targets!$A$1:$J$302,5,FALSE)</f>
        <v>0.46665993497270553</v>
      </c>
      <c r="T182" s="730">
        <f>VLOOKUP(A182,Targets!$A$1:$J$302,5,FALSE)</f>
        <v>0.46665993497270553</v>
      </c>
      <c r="U182" s="730">
        <f>VLOOKUP(A182,Targets!$A$1:$J$302,5,FALSE)</f>
        <v>0.46665993497270553</v>
      </c>
      <c r="V182" s="730">
        <f>VLOOKUP(A182,Targets!$A$1:$J$302,5,FALSE)*3</f>
        <v>1.3999798049181167</v>
      </c>
      <c r="W182" s="730">
        <f>VLOOKUP(A182,Targets!$A$1:$J$302,6,FALSE)*2</f>
        <v>0.92865327059568403</v>
      </c>
      <c r="X182" s="433" t="s">
        <v>48</v>
      </c>
      <c r="Y182" s="433" t="s">
        <v>49</v>
      </c>
      <c r="Z182" s="547"/>
      <c r="AA182" s="21"/>
    </row>
    <row r="183" spans="1:27" ht="135" hidden="1">
      <c r="A183" s="31">
        <v>180</v>
      </c>
      <c r="B183" s="22" t="s">
        <v>39</v>
      </c>
      <c r="C183" s="22" t="s">
        <v>290</v>
      </c>
      <c r="D183" s="22" t="s">
        <v>364</v>
      </c>
      <c r="E183" s="23" t="s">
        <v>91</v>
      </c>
      <c r="F183" s="22" t="s">
        <v>97</v>
      </c>
      <c r="G183" s="22" t="s">
        <v>93</v>
      </c>
      <c r="H183" s="22" t="s">
        <v>30</v>
      </c>
      <c r="I183" s="22" t="s">
        <v>365</v>
      </c>
      <c r="J183" s="22" t="s">
        <v>97</v>
      </c>
      <c r="K183" s="22" t="s">
        <v>293</v>
      </c>
      <c r="L183" s="22">
        <v>2016</v>
      </c>
      <c r="M183" s="337">
        <f ca="1">VLOOKUP(A183,'2016_ModelLink'!$A$3:$S$332,18,FALSE)</f>
        <v>55875757.343223691</v>
      </c>
      <c r="N183" s="337">
        <f ca="1">VLOOKUP(A183,'2016_ModelLink'!$A$3:$S$332,19,FALSE)</f>
        <v>148324.13226125421</v>
      </c>
      <c r="O183" s="729">
        <f ca="1">VLOOKUP($A183,'2016_ModelLink'!$A$3:$S$332,17,FALSE)</f>
        <v>376.71386639097682</v>
      </c>
      <c r="P183" s="729">
        <f ca="1">VLOOKUP($A183,'2017_ModelLink'!$A$3:$S$332,17,FALSE)</f>
        <v>201.62032026562042</v>
      </c>
      <c r="Q183" s="729">
        <f ca="1">VLOOKUP($A183,'2018_ModelLink'!$A$3:$S$332,17,FALSE)</f>
        <v>176.21722775693706</v>
      </c>
      <c r="R183" s="729">
        <f ca="1">VLOOKUP($A183,'2019_ModelLink'!$A$3:$S$332,17,FALSE)</f>
        <v>423.55486988365419</v>
      </c>
      <c r="S183" s="730">
        <f>VLOOKUP(A183,Targets!$A$1:$J$302,5,FALSE)</f>
        <v>409.87968010410589</v>
      </c>
      <c r="T183" s="730">
        <f>VLOOKUP(A183,Targets!$A$1:$J$302,5,FALSE)</f>
        <v>409.87968010410589</v>
      </c>
      <c r="U183" s="730">
        <f>VLOOKUP(A183,Targets!$A$1:$J$302,5,FALSE)</f>
        <v>409.87968010410589</v>
      </c>
      <c r="V183" s="730">
        <f>VLOOKUP(A183,Targets!$A$1:$J$302,5,FALSE)*3</f>
        <v>1229.6390403123178</v>
      </c>
      <c r="W183" s="730">
        <f>VLOOKUP(A183,Targets!$A$1:$J$302,6,FALSE)*2</f>
        <v>815.66056340717068</v>
      </c>
      <c r="X183" s="433"/>
      <c r="Y183" s="433"/>
      <c r="Z183" s="547"/>
      <c r="AA183" s="21"/>
    </row>
    <row r="184" spans="1:27" ht="135" hidden="1">
      <c r="A184" s="31">
        <v>181</v>
      </c>
      <c r="B184" s="22" t="s">
        <v>39</v>
      </c>
      <c r="C184" s="22" t="s">
        <v>290</v>
      </c>
      <c r="D184" s="22" t="s">
        <v>364</v>
      </c>
      <c r="E184" s="23" t="s">
        <v>91</v>
      </c>
      <c r="F184" s="22" t="s">
        <v>98</v>
      </c>
      <c r="G184" s="22" t="s">
        <v>93</v>
      </c>
      <c r="H184" s="22" t="s">
        <v>30</v>
      </c>
      <c r="I184" s="22" t="s">
        <v>365</v>
      </c>
      <c r="J184" s="22" t="s">
        <v>98</v>
      </c>
      <c r="K184" s="22" t="s">
        <v>293</v>
      </c>
      <c r="L184" s="22">
        <v>2016</v>
      </c>
      <c r="M184" s="337">
        <f ca="1">VLOOKUP(A184,'2016_ModelLink'!$A$3:$S$332,18,FALSE)</f>
        <v>55875757.343223691</v>
      </c>
      <c r="N184" s="337">
        <f ca="1">VLOOKUP(A184,'2016_ModelLink'!$A$3:$S$332,19,FALSE)</f>
        <v>731257355.6076299</v>
      </c>
      <c r="O184" s="729">
        <f ca="1">VLOOKUP($A184,'2016_ModelLink'!$A$3:$S$332,17,FALSE)</f>
        <v>7.6410523483615933E-2</v>
      </c>
      <c r="P184" s="729">
        <f ca="1">VLOOKUP($A184,'2017_ModelLink'!$A$3:$S$332,17,FALSE)</f>
        <v>4.3678510654396312E-2</v>
      </c>
      <c r="Q184" s="729">
        <f ca="1">VLOOKUP($A184,'2018_ModelLink'!$A$3:$S$332,17,FALSE)</f>
        <v>4.2567062848854663E-2</v>
      </c>
      <c r="R184" s="729">
        <f ca="1">VLOOKUP($A184,'2019_ModelLink'!$A$3:$S$332,17,FALSE)</f>
        <v>9.2872518429717235E-2</v>
      </c>
      <c r="S184" s="730">
        <f>VLOOKUP(A184,Targets!$A$1:$J$302,5,FALSE)</f>
        <v>8.8061421181050314E-2</v>
      </c>
      <c r="T184" s="730">
        <f>VLOOKUP(A184,Targets!$A$1:$J$302,5,FALSE)</f>
        <v>8.8061421181050314E-2</v>
      </c>
      <c r="U184" s="730">
        <f>VLOOKUP(A184,Targets!$A$1:$J$302,5,FALSE)</f>
        <v>8.8061421181050314E-2</v>
      </c>
      <c r="V184" s="730">
        <f>VLOOKUP(A184,Targets!$A$1:$J$302,5,FALSE)*3</f>
        <v>0.26418426354315094</v>
      </c>
      <c r="W184" s="730">
        <f>VLOOKUP(A184,Targets!$A$1:$J$302,6,FALSE)*2</f>
        <v>0.17524222815029011</v>
      </c>
      <c r="X184" s="433"/>
      <c r="Y184" s="433"/>
      <c r="Z184" s="547"/>
      <c r="AA184" s="21"/>
    </row>
    <row r="185" spans="1:27" ht="135" hidden="1">
      <c r="A185" s="31">
        <v>182</v>
      </c>
      <c r="B185" s="22" t="s">
        <v>39</v>
      </c>
      <c r="C185" s="22" t="s">
        <v>290</v>
      </c>
      <c r="D185" s="22" t="s">
        <v>364</v>
      </c>
      <c r="E185" s="23" t="s">
        <v>91</v>
      </c>
      <c r="F185" s="22" t="s">
        <v>99</v>
      </c>
      <c r="G185" s="22" t="s">
        <v>93</v>
      </c>
      <c r="H185" s="22" t="s">
        <v>30</v>
      </c>
      <c r="I185" s="22" t="s">
        <v>365</v>
      </c>
      <c r="J185" s="22" t="s">
        <v>99</v>
      </c>
      <c r="K185" s="22" t="s">
        <v>293</v>
      </c>
      <c r="L185" s="22">
        <v>2016</v>
      </c>
      <c r="M185" s="337">
        <f ca="1">VLOOKUP(A185,'2016_ModelLink'!$A$3:$S$332,18,FALSE)</f>
        <v>1766485.0760763052</v>
      </c>
      <c r="N185" s="337">
        <f ca="1">VLOOKUP(A185,'2016_ModelLink'!$A$3:$S$332,19,FALSE)</f>
        <v>3035633.0210892665</v>
      </c>
      <c r="O185" s="729">
        <f ca="1">VLOOKUP($A185,'2016_ModelLink'!$A$3:$S$332,17,FALSE)</f>
        <v>0.58191654386551739</v>
      </c>
      <c r="P185" s="729">
        <f ca="1">VLOOKUP($A185,'2017_ModelLink'!$A$3:$S$332,17,FALSE)</f>
        <v>0.31498117127231839</v>
      </c>
      <c r="Q185" s="729">
        <f ca="1">VLOOKUP($A185,'2018_ModelLink'!$A$3:$S$332,17,FALSE)</f>
        <v>0.41291915635076459</v>
      </c>
      <c r="R185" s="729">
        <f ca="1">VLOOKUP($A185,'2019_ModelLink'!$A$3:$S$332,17,FALSE)</f>
        <v>0.99923114146681258</v>
      </c>
      <c r="S185" s="730">
        <f>VLOOKUP(A185,Targets!$A$1:$J$302,5,FALSE)</f>
        <v>0.65296111666289669</v>
      </c>
      <c r="T185" s="730">
        <f>VLOOKUP(A185,Targets!$A$1:$J$302,5,FALSE)</f>
        <v>0.65296111666289669</v>
      </c>
      <c r="U185" s="730">
        <f>VLOOKUP(A185,Targets!$A$1:$J$302,5,FALSE)</f>
        <v>0.65296111666289669</v>
      </c>
      <c r="V185" s="730">
        <f>VLOOKUP(A185,Targets!$A$1:$J$302,5,FALSE)*3</f>
        <v>1.9588833499886902</v>
      </c>
      <c r="W185" s="730">
        <f>VLOOKUP(A185,Targets!$A$1:$J$302,6,FALSE)*2</f>
        <v>1.2993926221591645</v>
      </c>
      <c r="X185" s="433" t="s">
        <v>48</v>
      </c>
      <c r="Y185" s="433" t="s">
        <v>49</v>
      </c>
      <c r="Z185" s="547"/>
      <c r="AA185" s="21"/>
    </row>
    <row r="186" spans="1:27" ht="210">
      <c r="A186" s="31">
        <v>183</v>
      </c>
      <c r="B186" s="22" t="s">
        <v>39</v>
      </c>
      <c r="C186" s="22" t="s">
        <v>366</v>
      </c>
      <c r="D186" s="22" t="s">
        <v>367</v>
      </c>
      <c r="E186" s="23" t="s">
        <v>368</v>
      </c>
      <c r="F186" s="22" t="s">
        <v>142</v>
      </c>
      <c r="G186" s="22" t="s">
        <v>369</v>
      </c>
      <c r="H186" s="22" t="s">
        <v>164</v>
      </c>
      <c r="I186" s="22" t="s">
        <v>370</v>
      </c>
      <c r="J186" s="22" t="s">
        <v>371</v>
      </c>
      <c r="K186" s="22" t="s">
        <v>293</v>
      </c>
      <c r="L186" s="66">
        <v>2016</v>
      </c>
      <c r="M186" s="337">
        <f ca="1">VLOOKUP(A186,'2016_ModelLink'!$A$3:$S$332,18,FALSE)</f>
        <v>0</v>
      </c>
      <c r="N186" s="337">
        <f ca="1">VLOOKUP(A186,'2016_ModelLink'!$A$3:$S$332,19,FALSE)</f>
        <v>0</v>
      </c>
      <c r="O186" s="734" t="str">
        <f>VLOOKUP($A186,'2016_ModelLink'!$A$3:$S$332,17,FALSE)</f>
        <v>N/A - Indicator</v>
      </c>
      <c r="P186" s="734" t="str">
        <f>VLOOKUP($A186,'2017_ModelLink'!$A$3:$S$332,17,FALSE)</f>
        <v>N/A - Indicator</v>
      </c>
      <c r="Q186" s="734">
        <f ca="1">VLOOKUP($A186,'2018_ModelLink'!$A$3:$S$332,17,FALSE)</f>
        <v>0</v>
      </c>
      <c r="R186" s="734">
        <f ca="1">VLOOKUP($A186,'2019_ModelLink'!$A$3:$S$332,17,FALSE)</f>
        <v>0</v>
      </c>
      <c r="S186" s="730" t="str">
        <f>VLOOKUP(A186,Targets!$A$1:$J$302,5,FALSE)</f>
        <v>N/A - Indicator</v>
      </c>
      <c r="T186" s="730" t="str">
        <f>VLOOKUP(A186,Targets!$A$1:$J$302,5,FALSE)</f>
        <v>N/A - Indicator</v>
      </c>
      <c r="U186" s="730" t="str">
        <f>VLOOKUP(A186,Targets!$A$1:$J$302,5,FALSE)</f>
        <v>N/A - Indicator</v>
      </c>
      <c r="V186" s="730" t="e">
        <f>VLOOKUP(A186,Targets!$A$1:$J$302,5,FALSE)*3</f>
        <v>#VALUE!</v>
      </c>
      <c r="W186" s="730" t="e">
        <f>VLOOKUP(A186,Targets!$A$1:$J$302,6,FALSE)*2</f>
        <v>#VALUE!</v>
      </c>
      <c r="X186" s="433" t="s">
        <v>372</v>
      </c>
      <c r="Y186" s="433"/>
      <c r="Z186" s="547"/>
      <c r="AA186" s="21"/>
    </row>
    <row r="187" spans="1:27" ht="135">
      <c r="A187" s="31">
        <v>184</v>
      </c>
      <c r="B187" s="22" t="s">
        <v>39</v>
      </c>
      <c r="C187" s="22" t="s">
        <v>366</v>
      </c>
      <c r="D187" s="22" t="s">
        <v>367</v>
      </c>
      <c r="E187" s="23" t="s">
        <v>373</v>
      </c>
      <c r="F187" s="22" t="s">
        <v>142</v>
      </c>
      <c r="G187" s="22" t="s">
        <v>369</v>
      </c>
      <c r="H187" s="22" t="s">
        <v>164</v>
      </c>
      <c r="I187" s="22" t="s">
        <v>374</v>
      </c>
      <c r="J187" s="22" t="s">
        <v>375</v>
      </c>
      <c r="K187" s="22" t="s">
        <v>293</v>
      </c>
      <c r="L187" s="66">
        <v>2016</v>
      </c>
      <c r="M187" s="337">
        <f ca="1">VLOOKUP(A187,'2016_ModelLink'!$A$3:$S$332,18,FALSE)</f>
        <v>0</v>
      </c>
      <c r="N187" s="337">
        <f ca="1">VLOOKUP(A187,'2016_ModelLink'!$A$3:$S$332,19,FALSE)</f>
        <v>0</v>
      </c>
      <c r="O187" s="734" t="str">
        <f>VLOOKUP($A187,'2016_ModelLink'!$A$3:$S$332,17,FALSE)</f>
        <v>N/A - Indicator</v>
      </c>
      <c r="P187" s="734" t="str">
        <f>VLOOKUP($A187,'2017_ModelLink'!$A$3:$S$332,17,FALSE)</f>
        <v>N/A - Indicator</v>
      </c>
      <c r="Q187" s="734">
        <f ca="1">VLOOKUP($A187,'2018_ModelLink'!$A$3:$S$332,17,FALSE)</f>
        <v>0</v>
      </c>
      <c r="R187" s="734">
        <f ca="1">VLOOKUP($A187,'2019_ModelLink'!$A$3:$S$332,17,FALSE)</f>
        <v>0</v>
      </c>
      <c r="S187" s="309" t="str">
        <f>VLOOKUP(A187,Targets!$A$1:$J$302,5,FALSE)</f>
        <v>N/A - Indicator</v>
      </c>
      <c r="T187" s="309" t="str">
        <f>VLOOKUP(A187,Targets!$A$1:$J$302,5,FALSE)</f>
        <v>N/A - Indicator</v>
      </c>
      <c r="U187" s="309" t="str">
        <f>VLOOKUP(A187,Targets!$A$1:$J$302,5,FALSE)</f>
        <v>N/A - Indicator</v>
      </c>
      <c r="V187" s="309" t="e">
        <f>VLOOKUP(A187,Targets!$A$1:$J$302,5,FALSE)*3</f>
        <v>#VALUE!</v>
      </c>
      <c r="W187" s="309" t="e">
        <f>VLOOKUP(A187,Targets!$A$1:$J$302,6,FALSE)*2</f>
        <v>#VALUE!</v>
      </c>
      <c r="X187" s="433" t="s">
        <v>376</v>
      </c>
      <c r="Y187" s="433"/>
      <c r="Z187" s="547"/>
      <c r="AA187" s="21"/>
    </row>
    <row r="188" spans="1:27" ht="120">
      <c r="A188" s="31">
        <v>185</v>
      </c>
      <c r="B188" s="22" t="s">
        <v>39</v>
      </c>
      <c r="C188" s="22" t="s">
        <v>366</v>
      </c>
      <c r="D188" s="22" t="s">
        <v>377</v>
      </c>
      <c r="E188" s="23" t="s">
        <v>378</v>
      </c>
      <c r="F188" s="22" t="s">
        <v>142</v>
      </c>
      <c r="G188" s="22" t="s">
        <v>379</v>
      </c>
      <c r="H188" s="22" t="s">
        <v>164</v>
      </c>
      <c r="I188" s="22" t="s">
        <v>380</v>
      </c>
      <c r="J188" s="22" t="s">
        <v>381</v>
      </c>
      <c r="K188" s="22" t="s">
        <v>293</v>
      </c>
      <c r="L188" s="66" t="s">
        <v>382</v>
      </c>
      <c r="M188" s="337">
        <f ca="1">VLOOKUP(A188,'2016_ModelLink'!$A$3:$S$332,18,FALSE)</f>
        <v>0</v>
      </c>
      <c r="N188" s="337">
        <f ca="1">VLOOKUP(A188,'2016_ModelLink'!$A$3:$S$332,19,FALSE)</f>
        <v>0</v>
      </c>
      <c r="O188" s="734" t="str">
        <f>VLOOKUP($A188,'2016_ModelLink'!$A$3:$S$332,17,FALSE)</f>
        <v>N/A - Indicator</v>
      </c>
      <c r="P188" s="734" t="str">
        <f>VLOOKUP($A188,'2017_ModelLink'!$A$3:$S$332,17,FALSE)</f>
        <v>N/A - Indicator</v>
      </c>
      <c r="Q188" s="734">
        <f ca="1">VLOOKUP($A188,'2018_ModelLink'!$A$3:$S$332,17,FALSE)</f>
        <v>0</v>
      </c>
      <c r="R188" s="734">
        <f ca="1">VLOOKUP($A188,'2019_ModelLink'!$A$3:$S$332,17,FALSE)</f>
        <v>0</v>
      </c>
      <c r="S188" s="309" t="str">
        <f>VLOOKUP(A188,Targets!$A$1:$J$302,5,FALSE)</f>
        <v>N/A - Indicator</v>
      </c>
      <c r="T188" s="309" t="str">
        <f>VLOOKUP(A188,Targets!$A$1:$J$302,5,FALSE)</f>
        <v>N/A - Indicator</v>
      </c>
      <c r="U188" s="309" t="str">
        <f>VLOOKUP(A188,Targets!$A$1:$J$302,5,FALSE)</f>
        <v>N/A - Indicator</v>
      </c>
      <c r="V188" s="309" t="e">
        <f>VLOOKUP(A188,Targets!$A$1:$J$302,5,FALSE)*3</f>
        <v>#VALUE!</v>
      </c>
      <c r="W188" s="309" t="e">
        <f>VLOOKUP(A188,Targets!$A$1:$J$302,6,FALSE)*2</f>
        <v>#VALUE!</v>
      </c>
      <c r="X188" s="433" t="s">
        <v>383</v>
      </c>
      <c r="Y188" s="433"/>
      <c r="Z188" s="547"/>
      <c r="AA188" s="21"/>
    </row>
    <row r="189" spans="1:27" ht="120">
      <c r="A189" s="31">
        <v>186</v>
      </c>
      <c r="B189" s="22" t="s">
        <v>39</v>
      </c>
      <c r="C189" s="22" t="s">
        <v>366</v>
      </c>
      <c r="D189" s="22" t="s">
        <v>377</v>
      </c>
      <c r="E189" s="23" t="s">
        <v>384</v>
      </c>
      <c r="F189" s="22" t="s">
        <v>142</v>
      </c>
      <c r="G189" s="22" t="s">
        <v>379</v>
      </c>
      <c r="H189" s="22" t="s">
        <v>164</v>
      </c>
      <c r="I189" s="22" t="s">
        <v>385</v>
      </c>
      <c r="J189" s="22" t="s">
        <v>386</v>
      </c>
      <c r="K189" s="22" t="s">
        <v>293</v>
      </c>
      <c r="L189" s="66" t="s">
        <v>382</v>
      </c>
      <c r="M189" s="337">
        <f ca="1">VLOOKUP(A189,'2016_ModelLink'!$A$3:$S$332,18,FALSE)</f>
        <v>0</v>
      </c>
      <c r="N189" s="337">
        <f ca="1">VLOOKUP(A189,'2016_ModelLink'!$A$3:$S$332,19,FALSE)</f>
        <v>0</v>
      </c>
      <c r="O189" s="734" t="str">
        <f>VLOOKUP($A189,'2016_ModelLink'!$A$3:$S$332,17,FALSE)</f>
        <v>N/A - Indicator</v>
      </c>
      <c r="P189" s="734" t="str">
        <f>VLOOKUP($A189,'2017_ModelLink'!$A$3:$S$332,17,FALSE)</f>
        <v>N/A - Indicator</v>
      </c>
      <c r="Q189" s="734">
        <f ca="1">VLOOKUP($A189,'2018_ModelLink'!$A$3:$S$332,17,FALSE)</f>
        <v>0</v>
      </c>
      <c r="R189" s="734">
        <f ca="1">VLOOKUP($A189,'2019_ModelLink'!$A$3:$S$332,17,FALSE)</f>
        <v>0</v>
      </c>
      <c r="S189" s="309" t="str">
        <f>VLOOKUP(A189,Targets!$A$1:$J$302,5,FALSE)</f>
        <v>N/A - Indicator</v>
      </c>
      <c r="T189" s="309" t="str">
        <f>VLOOKUP(A189,Targets!$A$1:$J$302,5,FALSE)</f>
        <v>N/A - Indicator</v>
      </c>
      <c r="U189" s="309" t="str">
        <f>VLOOKUP(A189,Targets!$A$1:$J$302,5,FALSE)</f>
        <v>N/A - Indicator</v>
      </c>
      <c r="V189" s="309" t="e">
        <f>VLOOKUP(A189,Targets!$A$1:$J$302,5,FALSE)*3</f>
        <v>#VALUE!</v>
      </c>
      <c r="W189" s="309" t="e">
        <f>VLOOKUP(A189,Targets!$A$1:$J$302,6,FALSE)*2</f>
        <v>#VALUE!</v>
      </c>
      <c r="X189" s="433" t="s">
        <v>383</v>
      </c>
      <c r="Y189" s="433"/>
      <c r="Z189" s="547"/>
      <c r="AA189" s="21"/>
    </row>
    <row r="190" spans="1:27" ht="150">
      <c r="A190" s="31">
        <v>187</v>
      </c>
      <c r="B190" s="22" t="s">
        <v>39</v>
      </c>
      <c r="C190" s="22" t="s">
        <v>366</v>
      </c>
      <c r="D190" s="22" t="s">
        <v>387</v>
      </c>
      <c r="E190" s="23" t="s">
        <v>388</v>
      </c>
      <c r="F190" s="22" t="s">
        <v>142</v>
      </c>
      <c r="G190" s="22" t="s">
        <v>389</v>
      </c>
      <c r="H190" s="22" t="s">
        <v>164</v>
      </c>
      <c r="I190" s="22" t="s">
        <v>390</v>
      </c>
      <c r="J190" s="22" t="s">
        <v>391</v>
      </c>
      <c r="K190" s="22" t="s">
        <v>293</v>
      </c>
      <c r="L190" s="66" t="s">
        <v>382</v>
      </c>
      <c r="M190" s="337">
        <f ca="1">VLOOKUP(A190,'2016_ModelLink'!$A$3:$S$332,18,FALSE)</f>
        <v>0</v>
      </c>
      <c r="N190" s="337">
        <f ca="1">VLOOKUP(A190,'2016_ModelLink'!$A$3:$S$332,19,FALSE)</f>
        <v>0</v>
      </c>
      <c r="O190" s="734" t="str">
        <f>VLOOKUP($A190,'2016_ModelLink'!$A$3:$S$332,17,FALSE)</f>
        <v>N/A - Indicator</v>
      </c>
      <c r="P190" s="734" t="str">
        <f>VLOOKUP($A190,'2017_ModelLink'!$A$3:$S$332,17,FALSE)</f>
        <v>N/A - Indicator</v>
      </c>
      <c r="Q190" s="734">
        <f ca="1">VLOOKUP($A190,'2018_ModelLink'!$A$3:$S$332,17,FALSE)</f>
        <v>0</v>
      </c>
      <c r="R190" s="734">
        <f ca="1">VLOOKUP($A190,'2019_ModelLink'!$A$3:$S$332,17,FALSE)</f>
        <v>0</v>
      </c>
      <c r="S190" s="309" t="str">
        <f>VLOOKUP(A190,Targets!$A$1:$J$302,5,FALSE)</f>
        <v>N/A - Indicator</v>
      </c>
      <c r="T190" s="309" t="str">
        <f>VLOOKUP(A190,Targets!$A$1:$J$302,5,FALSE)</f>
        <v>N/A - Indicator</v>
      </c>
      <c r="U190" s="309" t="str">
        <f>VLOOKUP(A190,Targets!$A$1:$J$302,5,FALSE)</f>
        <v>N/A - Indicator</v>
      </c>
      <c r="V190" s="309" t="e">
        <f>VLOOKUP(A190,Targets!$A$1:$J$302,5,FALSE)*3</f>
        <v>#VALUE!</v>
      </c>
      <c r="W190" s="309" t="e">
        <f>VLOOKUP(A190,Targets!$A$1:$J$302,6,FALSE)*2</f>
        <v>#VALUE!</v>
      </c>
      <c r="X190" s="433" t="s">
        <v>392</v>
      </c>
      <c r="Y190" s="433"/>
      <c r="Z190" s="547"/>
      <c r="AA190" s="21"/>
    </row>
    <row r="191" spans="1:27" ht="195" hidden="1">
      <c r="A191" s="31">
        <v>188</v>
      </c>
      <c r="B191" s="22" t="s">
        <v>39</v>
      </c>
      <c r="C191" s="22" t="s">
        <v>366</v>
      </c>
      <c r="D191" s="22" t="s">
        <v>141</v>
      </c>
      <c r="E191" s="23" t="s">
        <v>51</v>
      </c>
      <c r="F191" s="22" t="s">
        <v>52</v>
      </c>
      <c r="G191" s="22" t="s">
        <v>53</v>
      </c>
      <c r="H191" s="22" t="s">
        <v>30</v>
      </c>
      <c r="I191" s="22" t="s">
        <v>393</v>
      </c>
      <c r="J191" s="22" t="s">
        <v>52</v>
      </c>
      <c r="K191" s="22" t="s">
        <v>394</v>
      </c>
      <c r="L191" s="22">
        <v>2016</v>
      </c>
      <c r="M191" s="337" t="str">
        <f ca="1">VLOOKUP(A191,'2016_ModelLink'!$A$3:$S$332,18,FALSE)</f>
        <v>N/A</v>
      </c>
      <c r="N191" s="337" t="str">
        <f ca="1">VLOOKUP(A191,'2016_ModelLink'!$A$3:$S$332,19,FALSE)</f>
        <v>N/A</v>
      </c>
      <c r="O191" s="69">
        <f ca="1">VLOOKUP($A191,'2016_ModelLink'!$A$3:$S$332,17,FALSE)</f>
        <v>4590.9439276523699</v>
      </c>
      <c r="P191" s="69">
        <f ca="1">VLOOKUP($A191,'2017_ModelLink'!$A$3:$S$332,17,FALSE)</f>
        <v>2120.2284962919252</v>
      </c>
      <c r="Q191" s="69">
        <f ca="1">VLOOKUP($A191,'2018_ModelLink'!$A$3:$S$332,17,FALSE)</f>
        <v>4869.3797351635285</v>
      </c>
      <c r="R191" s="69">
        <f ca="1">VLOOKUP($A191,'2019_ModelLink'!$A$3:$S$332,17,FALSE)</f>
        <v>2898.0948820547387</v>
      </c>
      <c r="S191" s="309">
        <f>VLOOKUP(A191,Targets!$A$1:$J$302,5,FALSE)</f>
        <v>6596.8139663280799</v>
      </c>
      <c r="T191" s="309">
        <f>VLOOKUP(A191,Targets!$A$1:$J$302,5,FALSE)</f>
        <v>6596.8139663280799</v>
      </c>
      <c r="U191" s="309">
        <f>VLOOKUP(A191,Targets!$A$1:$J$302,5,FALSE)</f>
        <v>6596.8139663280799</v>
      </c>
      <c r="V191" s="309">
        <f>VLOOKUP(A191,Targets!$A$1:$J$302,5,FALSE)*3</f>
        <v>19790.441898984238</v>
      </c>
      <c r="W191" s="309">
        <f>VLOOKUP(A191,Targets!$A$1:$J$302,6,FALSE)*2</f>
        <v>13796.073524135645</v>
      </c>
      <c r="X191" s="433"/>
      <c r="Y191" s="433"/>
      <c r="Z191" s="547"/>
      <c r="AA191" s="21"/>
    </row>
    <row r="192" spans="1:27" ht="195" hidden="1">
      <c r="A192" s="31">
        <v>189</v>
      </c>
      <c r="B192" s="22" t="s">
        <v>39</v>
      </c>
      <c r="C192" s="22" t="s">
        <v>366</v>
      </c>
      <c r="D192" s="22" t="s">
        <v>141</v>
      </c>
      <c r="E192" s="23" t="s">
        <v>51</v>
      </c>
      <c r="F192" s="22" t="s">
        <v>55</v>
      </c>
      <c r="G192" s="22" t="s">
        <v>53</v>
      </c>
      <c r="H192" s="22" t="s">
        <v>30</v>
      </c>
      <c r="I192" s="22" t="s">
        <v>393</v>
      </c>
      <c r="J192" s="22" t="s">
        <v>55</v>
      </c>
      <c r="K192" s="22" t="s">
        <v>394</v>
      </c>
      <c r="L192" s="22">
        <v>2016</v>
      </c>
      <c r="M192" s="337" t="str">
        <f ca="1">VLOOKUP(A192,'2016_ModelLink'!$A$3:$S$332,18,FALSE)</f>
        <v>N/A</v>
      </c>
      <c r="N192" s="337" t="str">
        <f ca="1">VLOOKUP(A192,'2016_ModelLink'!$A$3:$S$332,19,FALSE)</f>
        <v>N/A</v>
      </c>
      <c r="O192" s="69">
        <f ca="1">VLOOKUP($A192,'2016_ModelLink'!$A$3:$S$332,17,FALSE)</f>
        <v>3554.7299791819801</v>
      </c>
      <c r="P192" s="69">
        <f ca="1">VLOOKUP($A192,'2017_ModelLink'!$A$3:$S$332,17,FALSE)</f>
        <v>1561.293975827205</v>
      </c>
      <c r="Q192" s="69">
        <f ca="1">VLOOKUP($A192,'2018_ModelLink'!$A$3:$S$332,17,FALSE)</f>
        <v>3771.8348593808496</v>
      </c>
      <c r="R192" s="69">
        <f ca="1">VLOOKUP($A192,'2019_ModelLink'!$A$3:$S$332,17,FALSE)</f>
        <v>2497.9844953547299</v>
      </c>
      <c r="S192" s="309">
        <f>VLOOKUP(A192,Targets!$A$1:$J$302,5,FALSE)</f>
        <v>4195.9683923210259</v>
      </c>
      <c r="T192" s="309">
        <f>VLOOKUP(A192,Targets!$A$1:$J$302,5,FALSE)</f>
        <v>4195.9683923210259</v>
      </c>
      <c r="U192" s="309">
        <f>VLOOKUP(A192,Targets!$A$1:$J$302,5,FALSE)</f>
        <v>4195.9683923210259</v>
      </c>
      <c r="V192" s="309">
        <f>VLOOKUP(A192,Targets!$A$1:$J$302,5,FALSE)*3</f>
        <v>12587.905176963079</v>
      </c>
      <c r="W192" s="309">
        <f>VLOOKUP(A192,Targets!$A$1:$J$302,6,FALSE)*2</f>
        <v>8795.8871184624513</v>
      </c>
      <c r="X192" s="433"/>
      <c r="Y192" s="433"/>
      <c r="Z192" s="547"/>
      <c r="AA192" s="21"/>
    </row>
    <row r="193" spans="1:27" ht="195" hidden="1">
      <c r="A193" s="31">
        <v>190</v>
      </c>
      <c r="B193" s="22" t="s">
        <v>39</v>
      </c>
      <c r="C193" s="22" t="s">
        <v>366</v>
      </c>
      <c r="D193" s="22" t="s">
        <v>141</v>
      </c>
      <c r="E193" s="23" t="s">
        <v>51</v>
      </c>
      <c r="F193" s="22" t="s">
        <v>56</v>
      </c>
      <c r="G193" s="22" t="s">
        <v>53</v>
      </c>
      <c r="H193" s="22" t="s">
        <v>30</v>
      </c>
      <c r="I193" s="22" t="s">
        <v>393</v>
      </c>
      <c r="J193" s="22" t="s">
        <v>56</v>
      </c>
      <c r="K193" s="22" t="s">
        <v>394</v>
      </c>
      <c r="L193" s="22">
        <v>2016</v>
      </c>
      <c r="M193" s="337" t="str">
        <f ca="1">VLOOKUP(A193,'2016_ModelLink'!$A$3:$S$332,18,FALSE)</f>
        <v>N/A</v>
      </c>
      <c r="N193" s="337" t="str">
        <f ca="1">VLOOKUP(A193,'2016_ModelLink'!$A$3:$S$332,19,FALSE)</f>
        <v>N/A</v>
      </c>
      <c r="O193" s="69">
        <f ca="1">VLOOKUP($A193,'2016_ModelLink'!$A$3:$S$332,17,FALSE)</f>
        <v>17529533.075263601</v>
      </c>
      <c r="P193" s="69">
        <f ca="1">VLOOKUP($A193,'2017_ModelLink'!$A$3:$S$332,17,FALSE)</f>
        <v>11829233.779383814</v>
      </c>
      <c r="Q193" s="69">
        <f ca="1">VLOOKUP($A193,'2018_ModelLink'!$A$3:$S$332,17,FALSE)</f>
        <v>25281292.089263417</v>
      </c>
      <c r="R193" s="69">
        <f ca="1">VLOOKUP($A193,'2019_ModelLink'!$A$3:$S$332,17,FALSE)</f>
        <v>12199569.293464012</v>
      </c>
      <c r="S193" s="309">
        <f>VLOOKUP(A193,Targets!$A$1:$J$302,5,FALSE)</f>
        <v>31019093.225557778</v>
      </c>
      <c r="T193" s="309">
        <f>VLOOKUP(A193,Targets!$A$1:$J$302,5,FALSE)</f>
        <v>31019093.225557778</v>
      </c>
      <c r="U193" s="309">
        <f>VLOOKUP(A193,Targets!$A$1:$J$302,5,FALSE)</f>
        <v>31019093.225557778</v>
      </c>
      <c r="V193" s="309">
        <f>VLOOKUP(A193,Targets!$A$1:$J$302,5,FALSE)*3</f>
        <v>93057279.676673338</v>
      </c>
      <c r="W193" s="309">
        <f>VLOOKUP(A193,Targets!$A$1:$J$302,6,FALSE)*2</f>
        <v>64105751.404088937</v>
      </c>
      <c r="X193" s="433"/>
      <c r="Y193" s="433"/>
      <c r="Z193" s="547"/>
      <c r="AA193" s="21"/>
    </row>
    <row r="194" spans="1:27" ht="195" hidden="1">
      <c r="A194" s="31">
        <v>191</v>
      </c>
      <c r="B194" s="22" t="s">
        <v>39</v>
      </c>
      <c r="C194" s="22" t="s">
        <v>366</v>
      </c>
      <c r="D194" s="22" t="s">
        <v>141</v>
      </c>
      <c r="E194" s="23" t="s">
        <v>51</v>
      </c>
      <c r="F194" s="22" t="s">
        <v>57</v>
      </c>
      <c r="G194" s="22" t="s">
        <v>53</v>
      </c>
      <c r="H194" s="22" t="s">
        <v>30</v>
      </c>
      <c r="I194" s="22" t="s">
        <v>393</v>
      </c>
      <c r="J194" s="22" t="s">
        <v>57</v>
      </c>
      <c r="K194" s="22" t="s">
        <v>394</v>
      </c>
      <c r="L194" s="22">
        <v>2016</v>
      </c>
      <c r="M194" s="337" t="str">
        <f ca="1">VLOOKUP(A194,'2016_ModelLink'!$A$3:$S$332,18,FALSE)</f>
        <v>N/A</v>
      </c>
      <c r="N194" s="337" t="str">
        <f ca="1">VLOOKUP(A194,'2016_ModelLink'!$A$3:$S$332,19,FALSE)</f>
        <v>N/A</v>
      </c>
      <c r="O194" s="69">
        <f ca="1">VLOOKUP($A194,'2016_ModelLink'!$A$3:$S$332,17,FALSE)</f>
        <v>12908801.461421</v>
      </c>
      <c r="P194" s="69">
        <f ca="1">VLOOKUP($A194,'2017_ModelLink'!$A$3:$S$332,17,FALSE)</f>
        <v>8187370.7973197354</v>
      </c>
      <c r="Q194" s="69">
        <f ca="1">VLOOKUP($A194,'2018_ModelLink'!$A$3:$S$332,17,FALSE)</f>
        <v>19629014.223912973</v>
      </c>
      <c r="R194" s="69">
        <f ca="1">VLOOKUP($A194,'2019_ModelLink'!$A$3:$S$332,17,FALSE)</f>
        <v>10464686.287194207</v>
      </c>
      <c r="S194" s="309">
        <f>VLOOKUP(A194,Targets!$A$1:$J$302,5,FALSE)</f>
        <v>19185065.396241453</v>
      </c>
      <c r="T194" s="309">
        <f>VLOOKUP(A194,Targets!$A$1:$J$302,5,FALSE)</f>
        <v>19185065.396241453</v>
      </c>
      <c r="U194" s="309">
        <f>VLOOKUP(A194,Targets!$A$1:$J$302,5,FALSE)</f>
        <v>19185065.396241453</v>
      </c>
      <c r="V194" s="309">
        <f>VLOOKUP(A194,Targets!$A$1:$J$302,5,FALSE)*3</f>
        <v>57555196.188724354</v>
      </c>
      <c r="W194" s="309">
        <f>VLOOKUP(A194,Targets!$A$1:$J$302,6,FALSE)*2</f>
        <v>39673357.086656652</v>
      </c>
      <c r="X194" s="433"/>
      <c r="Y194" s="433"/>
      <c r="Z194" s="547"/>
      <c r="AA194" s="21"/>
    </row>
    <row r="195" spans="1:27" ht="195" hidden="1">
      <c r="A195" s="31">
        <v>192</v>
      </c>
      <c r="B195" s="22" t="s">
        <v>39</v>
      </c>
      <c r="C195" s="22" t="s">
        <v>366</v>
      </c>
      <c r="D195" s="22" t="s">
        <v>141</v>
      </c>
      <c r="E195" s="23" t="s">
        <v>51</v>
      </c>
      <c r="F195" s="22" t="s">
        <v>58</v>
      </c>
      <c r="G195" s="22" t="s">
        <v>53</v>
      </c>
      <c r="H195" s="22" t="s">
        <v>30</v>
      </c>
      <c r="I195" s="22" t="s">
        <v>393</v>
      </c>
      <c r="J195" s="22" t="s">
        <v>58</v>
      </c>
      <c r="K195" s="22" t="s">
        <v>394</v>
      </c>
      <c r="L195" s="22">
        <v>2016</v>
      </c>
      <c r="M195" s="337" t="str">
        <f ca="1">VLOOKUP(A195,'2016_ModelLink'!$A$3:$S$332,18,FALSE)</f>
        <v>N/A</v>
      </c>
      <c r="N195" s="337" t="str">
        <f ca="1">VLOOKUP(A195,'2016_ModelLink'!$A$3:$S$332,19,FALSE)</f>
        <v>N/A</v>
      </c>
      <c r="O195" s="69">
        <f ca="1">VLOOKUP($A195,'2016_ModelLink'!$A$3:$S$332,17,FALSE)</f>
        <v>658150.57731771597</v>
      </c>
      <c r="P195" s="69">
        <f ca="1">VLOOKUP($A195,'2017_ModelLink'!$A$3:$S$332,17,FALSE)</f>
        <v>717123.36628211441</v>
      </c>
      <c r="Q195" s="69">
        <f ca="1">VLOOKUP($A195,'2018_ModelLink'!$A$3:$S$332,17,FALSE)</f>
        <v>165007.97731415418</v>
      </c>
      <c r="R195" s="69">
        <f ca="1">VLOOKUP($A195,'2019_ModelLink'!$A$3:$S$332,17,FALSE)</f>
        <v>29882.156361386344</v>
      </c>
      <c r="S195" s="309">
        <f>VLOOKUP(A195,Targets!$A$1:$J$302,5,FALSE)</f>
        <v>351100.64679401362</v>
      </c>
      <c r="T195" s="309">
        <f>VLOOKUP(A195,Targets!$A$1:$J$302,5,FALSE)</f>
        <v>351100.64679401362</v>
      </c>
      <c r="U195" s="309">
        <f>VLOOKUP(A195,Targets!$A$1:$J$302,5,FALSE)</f>
        <v>351100.64679401362</v>
      </c>
      <c r="V195" s="309">
        <f>VLOOKUP(A195,Targets!$A$1:$J$302,5,FALSE)*3</f>
        <v>1053301.9403820408</v>
      </c>
      <c r="W195" s="309">
        <f>VLOOKUP(A195,Targets!$A$1:$J$302,6,FALSE)*2</f>
        <v>759137.9470984065</v>
      </c>
      <c r="X195" s="433" t="s">
        <v>294</v>
      </c>
      <c r="Y195" s="549" t="s">
        <v>395</v>
      </c>
      <c r="Z195" s="547"/>
      <c r="AA195" s="21"/>
    </row>
    <row r="196" spans="1:27" ht="195" hidden="1">
      <c r="A196" s="31">
        <v>193</v>
      </c>
      <c r="B196" s="22" t="s">
        <v>39</v>
      </c>
      <c r="C196" s="22" t="s">
        <v>366</v>
      </c>
      <c r="D196" s="22" t="s">
        <v>141</v>
      </c>
      <c r="E196" s="23" t="s">
        <v>51</v>
      </c>
      <c r="F196" s="22" t="s">
        <v>60</v>
      </c>
      <c r="G196" s="22" t="s">
        <v>53</v>
      </c>
      <c r="H196" s="22" t="s">
        <v>30</v>
      </c>
      <c r="I196" s="22" t="s">
        <v>393</v>
      </c>
      <c r="J196" s="22" t="s">
        <v>60</v>
      </c>
      <c r="K196" s="22" t="s">
        <v>394</v>
      </c>
      <c r="L196" s="22">
        <v>2016</v>
      </c>
      <c r="M196" s="337" t="str">
        <f ca="1">VLOOKUP(A196,'2016_ModelLink'!$A$3:$S$332,18,FALSE)</f>
        <v>N/A</v>
      </c>
      <c r="N196" s="337" t="str">
        <f ca="1">VLOOKUP(A196,'2016_ModelLink'!$A$3:$S$332,19,FALSE)</f>
        <v>N/A</v>
      </c>
      <c r="O196" s="69">
        <f ca="1">VLOOKUP($A196,'2016_ModelLink'!$A$3:$S$332,17,FALSE)</f>
        <v>395429.50560636498</v>
      </c>
      <c r="P196" s="69">
        <f ca="1">VLOOKUP($A196,'2017_ModelLink'!$A$3:$S$332,17,FALSE)</f>
        <v>428364.72049244336</v>
      </c>
      <c r="Q196" s="69">
        <f ca="1">VLOOKUP($A196,'2018_ModelLink'!$A$3:$S$332,17,FALSE)</f>
        <v>99632.881440777332</v>
      </c>
      <c r="R196" s="69">
        <f ca="1">VLOOKUP($A196,'2019_ModelLink'!$A$3:$S$332,17,FALSE)</f>
        <v>17095.51933578297</v>
      </c>
      <c r="S196" s="309">
        <f>VLOOKUP(A196,Targets!$A$1:$J$302,5,FALSE)</f>
        <v>191680.22379405162</v>
      </c>
      <c r="T196" s="309">
        <f>VLOOKUP(A196,Targets!$A$1:$J$302,5,FALSE)</f>
        <v>191680.22379405162</v>
      </c>
      <c r="U196" s="309">
        <f>VLOOKUP(A196,Targets!$A$1:$J$302,5,FALSE)</f>
        <v>191680.22379405162</v>
      </c>
      <c r="V196" s="309">
        <f>VLOOKUP(A196,Targets!$A$1:$J$302,5,FALSE)*3</f>
        <v>575040.6713821548</v>
      </c>
      <c r="W196" s="309">
        <f>VLOOKUP(A196,Targets!$A$1:$J$302,6,FALSE)*2</f>
        <v>406567.01037731807</v>
      </c>
      <c r="X196" s="433" t="s">
        <v>294</v>
      </c>
      <c r="Y196" s="549" t="s">
        <v>395</v>
      </c>
      <c r="Z196" s="547"/>
      <c r="AA196" s="21"/>
    </row>
    <row r="197" spans="1:27" ht="195" hidden="1">
      <c r="A197" s="31">
        <v>194</v>
      </c>
      <c r="B197" s="22" t="s">
        <v>39</v>
      </c>
      <c r="C197" s="22" t="s">
        <v>366</v>
      </c>
      <c r="D197" s="22" t="s">
        <v>141</v>
      </c>
      <c r="E197" s="23" t="s">
        <v>51</v>
      </c>
      <c r="F197" s="22" t="s">
        <v>61</v>
      </c>
      <c r="G197" s="22" t="s">
        <v>53</v>
      </c>
      <c r="H197" s="22" t="s">
        <v>30</v>
      </c>
      <c r="I197" s="22" t="s">
        <v>393</v>
      </c>
      <c r="J197" s="22" t="s">
        <v>61</v>
      </c>
      <c r="K197" s="22" t="s">
        <v>394</v>
      </c>
      <c r="L197" s="22">
        <v>2016</v>
      </c>
      <c r="M197" s="337" t="str">
        <f ca="1">VLOOKUP(A197,'2016_ModelLink'!$A$3:$S$332,18,FALSE)</f>
        <v>N/A</v>
      </c>
      <c r="N197" s="337" t="str">
        <f ca="1">VLOOKUP(A197,'2016_ModelLink'!$A$3:$S$332,19,FALSE)</f>
        <v>N/A</v>
      </c>
      <c r="O197" s="69">
        <f ca="1">VLOOKUP($A197,'2016_ModelLink'!$A$3:$S$332,17,FALSE)</f>
        <v>55180.001106433003</v>
      </c>
      <c r="P197" s="69">
        <f ca="1">VLOOKUP($A197,'2017_ModelLink'!$A$3:$S$332,17,FALSE)</f>
        <v>18670.744517401385</v>
      </c>
      <c r="Q197" s="69">
        <f ca="1">VLOOKUP($A197,'2018_ModelLink'!$A$3:$S$332,17,FALSE)</f>
        <v>44541.967750757394</v>
      </c>
      <c r="R197" s="69">
        <f ca="1">VLOOKUP($A197,'2019_ModelLink'!$A$3:$S$332,17,FALSE)</f>
        <v>23630.438480622244</v>
      </c>
      <c r="S197" s="309">
        <f>VLOOKUP(A197,Targets!$A$1:$J$302,5,FALSE)</f>
        <v>72231.748057820674</v>
      </c>
      <c r="T197" s="309">
        <f>VLOOKUP(A197,Targets!$A$1:$J$302,5,FALSE)</f>
        <v>72231.748057820674</v>
      </c>
      <c r="U197" s="309">
        <f>VLOOKUP(A197,Targets!$A$1:$J$302,5,FALSE)</f>
        <v>72231.748057820674</v>
      </c>
      <c r="V197" s="309">
        <f>VLOOKUP(A197,Targets!$A$1:$J$302,5,FALSE)*3</f>
        <v>216695.24417346204</v>
      </c>
      <c r="W197" s="309">
        <f>VLOOKUP(A197,Targets!$A$1:$J$302,6,FALSE)*2</f>
        <v>151059.96804957898</v>
      </c>
      <c r="X197" s="433"/>
      <c r="Y197" s="433"/>
      <c r="Z197" s="547"/>
      <c r="AA197" s="21"/>
    </row>
    <row r="198" spans="1:27" ht="195" hidden="1">
      <c r="A198" s="31">
        <v>195</v>
      </c>
      <c r="B198" s="22" t="s">
        <v>39</v>
      </c>
      <c r="C198" s="22" t="s">
        <v>366</v>
      </c>
      <c r="D198" s="22" t="s">
        <v>141</v>
      </c>
      <c r="E198" s="23" t="s">
        <v>51</v>
      </c>
      <c r="F198" s="22" t="s">
        <v>62</v>
      </c>
      <c r="G198" s="22" t="s">
        <v>53</v>
      </c>
      <c r="H198" s="22" t="s">
        <v>30</v>
      </c>
      <c r="I198" s="22" t="s">
        <v>393</v>
      </c>
      <c r="J198" s="22" t="s">
        <v>62</v>
      </c>
      <c r="K198" s="22" t="s">
        <v>394</v>
      </c>
      <c r="L198" s="22">
        <v>2016</v>
      </c>
      <c r="M198" s="337" t="str">
        <f ca="1">VLOOKUP(A198,'2016_ModelLink'!$A$3:$S$332,18,FALSE)</f>
        <v>N/A</v>
      </c>
      <c r="N198" s="337" t="str">
        <f ca="1">VLOOKUP(A198,'2016_ModelLink'!$A$3:$S$332,19,FALSE)</f>
        <v>N/A</v>
      </c>
      <c r="O198" s="69">
        <f ca="1">VLOOKUP($A198,'2016_ModelLink'!$A$3:$S$332,17,FALSE)</f>
        <v>41747.003227813402</v>
      </c>
      <c r="P198" s="69">
        <f ca="1">VLOOKUP($A198,'2017_ModelLink'!$A$3:$S$332,17,FALSE)</f>
        <v>13285.931537879211</v>
      </c>
      <c r="Q198" s="69">
        <f ca="1">VLOOKUP($A198,'2018_ModelLink'!$A$3:$S$332,17,FALSE)</f>
        <v>34211.996240279623</v>
      </c>
      <c r="R198" s="69">
        <f ca="1">VLOOKUP($A198,'2019_ModelLink'!$A$3:$S$332,17,FALSE)</f>
        <v>20075.722901657369</v>
      </c>
      <c r="S198" s="309">
        <f>VLOOKUP(A198,Targets!$A$1:$J$302,5,FALSE)</f>
        <v>45609.493295679466</v>
      </c>
      <c r="T198" s="309">
        <f>VLOOKUP(A198,Targets!$A$1:$J$302,5,FALSE)</f>
        <v>45609.493295679466</v>
      </c>
      <c r="U198" s="309">
        <f>VLOOKUP(A198,Targets!$A$1:$J$302,5,FALSE)</f>
        <v>45609.493295679466</v>
      </c>
      <c r="V198" s="309">
        <f>VLOOKUP(A198,Targets!$A$1:$J$302,5,FALSE)*3</f>
        <v>136828.47988703841</v>
      </c>
      <c r="W198" s="309">
        <f>VLOOKUP(A198,Targets!$A$1:$J$302,6,FALSE)*2</f>
        <v>95609.860954446704</v>
      </c>
      <c r="X198" s="433"/>
      <c r="Y198" s="433"/>
      <c r="Z198" s="547"/>
      <c r="AA198" s="21"/>
    </row>
    <row r="199" spans="1:27" ht="195" hidden="1">
      <c r="A199" s="31">
        <v>196</v>
      </c>
      <c r="B199" s="22" t="s">
        <v>39</v>
      </c>
      <c r="C199" s="22" t="s">
        <v>366</v>
      </c>
      <c r="D199" s="22" t="s">
        <v>141</v>
      </c>
      <c r="E199" s="23" t="s">
        <v>51</v>
      </c>
      <c r="F199" s="22" t="s">
        <v>63</v>
      </c>
      <c r="G199" s="22" t="s">
        <v>53</v>
      </c>
      <c r="H199" s="22" t="s">
        <v>30</v>
      </c>
      <c r="I199" s="22" t="s">
        <v>393</v>
      </c>
      <c r="J199" s="22" t="s">
        <v>63</v>
      </c>
      <c r="K199" s="22" t="s">
        <v>394</v>
      </c>
      <c r="L199" s="22">
        <v>2016</v>
      </c>
      <c r="M199" s="337" t="str">
        <f ca="1">VLOOKUP(A199,'2016_ModelLink'!$A$3:$S$332,18,FALSE)</f>
        <v>N/A</v>
      </c>
      <c r="N199" s="337" t="str">
        <f ca="1">VLOOKUP(A199,'2016_ModelLink'!$A$3:$S$332,19,FALSE)</f>
        <v>N/A</v>
      </c>
      <c r="O199" s="69">
        <f ca="1">VLOOKUP($A199,'2016_ModelLink'!$A$3:$S$332,17,FALSE)</f>
        <v>215162157.76574799</v>
      </c>
      <c r="P199" s="69">
        <f ca="1">VLOOKUP($A199,'2017_ModelLink'!$A$3:$S$332,17,FALSE)</f>
        <v>102078374.17575823</v>
      </c>
      <c r="Q199" s="69">
        <f ca="1">VLOOKUP($A199,'2018_ModelLink'!$A$3:$S$332,17,FALSE)</f>
        <v>264032344.80648011</v>
      </c>
      <c r="R199" s="69">
        <f ca="1">VLOOKUP($A199,'2019_ModelLink'!$A$3:$S$332,17,FALSE)</f>
        <v>102671892.85767052</v>
      </c>
      <c r="S199" s="309">
        <f>VLOOKUP(A199,Targets!$A$1:$J$302,5,FALSE)</f>
        <v>339188596.29518348</v>
      </c>
      <c r="T199" s="309">
        <f>VLOOKUP(A199,Targets!$A$1:$J$302,5,FALSE)</f>
        <v>339188596.29518348</v>
      </c>
      <c r="U199" s="309">
        <f>VLOOKUP(A199,Targets!$A$1:$J$302,5,FALSE)</f>
        <v>339188596.29518348</v>
      </c>
      <c r="V199" s="309">
        <f>VLOOKUP(A199,Targets!$A$1:$J$302,5,FALSE)*3</f>
        <v>1017565788.8855505</v>
      </c>
      <c r="W199" s="309">
        <f>VLOOKUP(A199,Targets!$A$1:$J$302,6,FALSE)*2</f>
        <v>700985669.53869808</v>
      </c>
      <c r="X199" s="433"/>
      <c r="Y199" s="433"/>
      <c r="Z199" s="547"/>
      <c r="AA199" s="21"/>
    </row>
    <row r="200" spans="1:27" ht="195" hidden="1">
      <c r="A200" s="31">
        <v>197</v>
      </c>
      <c r="B200" s="22" t="s">
        <v>39</v>
      </c>
      <c r="C200" s="22" t="s">
        <v>366</v>
      </c>
      <c r="D200" s="22" t="s">
        <v>141</v>
      </c>
      <c r="E200" s="23" t="s">
        <v>51</v>
      </c>
      <c r="F200" s="22" t="s">
        <v>64</v>
      </c>
      <c r="G200" s="22" t="s">
        <v>53</v>
      </c>
      <c r="H200" s="22" t="s">
        <v>30</v>
      </c>
      <c r="I200" s="22" t="s">
        <v>393</v>
      </c>
      <c r="J200" s="22" t="s">
        <v>64</v>
      </c>
      <c r="K200" s="22" t="s">
        <v>394</v>
      </c>
      <c r="L200" s="22">
        <v>2016</v>
      </c>
      <c r="M200" s="337" t="str">
        <f ca="1">VLOOKUP(A200,'2016_ModelLink'!$A$3:$S$332,18,FALSE)</f>
        <v>N/A</v>
      </c>
      <c r="N200" s="337" t="str">
        <f ca="1">VLOOKUP(A200,'2016_ModelLink'!$A$3:$S$332,19,FALSE)</f>
        <v>N/A</v>
      </c>
      <c r="O200" s="69">
        <f ca="1">VLOOKUP($A200,'2016_ModelLink'!$A$3:$S$332,17,FALSE)</f>
        <v>155638967.50607699</v>
      </c>
      <c r="P200" s="69">
        <f ca="1">VLOOKUP($A200,'2017_ModelLink'!$A$3:$S$332,17,FALSE)</f>
        <v>70335418.773030251</v>
      </c>
      <c r="Q200" s="69">
        <f ca="1">VLOOKUP($A200,'2018_ModelLink'!$A$3:$S$332,17,FALSE)</f>
        <v>203184949.41917124</v>
      </c>
      <c r="R200" s="69">
        <f ca="1">VLOOKUP($A200,'2019_ModelLink'!$A$3:$S$332,17,FALSE)</f>
        <v>85450449.032280743</v>
      </c>
      <c r="S200" s="309">
        <f>VLOOKUP(A200,Targets!$A$1:$J$302,5,FALSE)</f>
        <v>209069831.50117296</v>
      </c>
      <c r="T200" s="309">
        <f>VLOOKUP(A200,Targets!$A$1:$J$302,5,FALSE)</f>
        <v>209069831.50117296</v>
      </c>
      <c r="U200" s="309">
        <f>VLOOKUP(A200,Targets!$A$1:$J$302,5,FALSE)</f>
        <v>209069831.50117296</v>
      </c>
      <c r="V200" s="309">
        <f>VLOOKUP(A200,Targets!$A$1:$J$302,5,FALSE)*3</f>
        <v>627209494.50351882</v>
      </c>
      <c r="W200" s="309">
        <f>VLOOKUP(A200,Targets!$A$1:$J$302,6,FALSE)*2</f>
        <v>432341611.03345257</v>
      </c>
      <c r="X200" s="433"/>
      <c r="Y200" s="433"/>
      <c r="Z200" s="547"/>
      <c r="AA200" s="21"/>
    </row>
    <row r="201" spans="1:27" ht="195" hidden="1">
      <c r="A201" s="31">
        <v>198</v>
      </c>
      <c r="B201" s="22" t="s">
        <v>39</v>
      </c>
      <c r="C201" s="22" t="s">
        <v>366</v>
      </c>
      <c r="D201" s="22" t="s">
        <v>141</v>
      </c>
      <c r="E201" s="23" t="s">
        <v>51</v>
      </c>
      <c r="F201" s="22" t="s">
        <v>65</v>
      </c>
      <c r="G201" s="22" t="s">
        <v>53</v>
      </c>
      <c r="H201" s="22" t="s">
        <v>30</v>
      </c>
      <c r="I201" s="22" t="s">
        <v>393</v>
      </c>
      <c r="J201" s="22" t="s">
        <v>65</v>
      </c>
      <c r="K201" s="22" t="s">
        <v>394</v>
      </c>
      <c r="L201" s="22">
        <v>2016</v>
      </c>
      <c r="M201" s="337" t="str">
        <f ca="1">VLOOKUP(A201,'2016_ModelLink'!$A$3:$S$332,18,FALSE)</f>
        <v>N/A</v>
      </c>
      <c r="N201" s="337" t="str">
        <f ca="1">VLOOKUP(A201,'2016_ModelLink'!$A$3:$S$332,19,FALSE)</f>
        <v>N/A</v>
      </c>
      <c r="O201" s="69">
        <f ca="1">VLOOKUP($A201,'2016_ModelLink'!$A$3:$S$332,17,FALSE)</f>
        <v>9847643.0532631408</v>
      </c>
      <c r="P201" s="69">
        <f ca="1">VLOOKUP($A201,'2017_ModelLink'!$A$3:$S$332,17,FALSE)</f>
        <v>7906120.7257685047</v>
      </c>
      <c r="Q201" s="69">
        <f ca="1">VLOOKUP($A201,'2018_ModelLink'!$A$3:$S$332,17,FALSE)</f>
        <v>1457968.9561695815</v>
      </c>
      <c r="R201" s="69">
        <f ca="1">VLOOKUP($A201,'2019_ModelLink'!$A$3:$S$332,17,FALSE)</f>
        <v>480219.7888017107</v>
      </c>
      <c r="S201" s="309">
        <f>VLOOKUP(A201,Targets!$A$1:$J$302,5,FALSE)</f>
        <v>3995986.8255473995</v>
      </c>
      <c r="T201" s="309">
        <f>VLOOKUP(A201,Targets!$A$1:$J$302,5,FALSE)</f>
        <v>3995986.8255473995</v>
      </c>
      <c r="U201" s="309">
        <f>VLOOKUP(A201,Targets!$A$1:$J$302,5,FALSE)</f>
        <v>3995986.8255473995</v>
      </c>
      <c r="V201" s="309">
        <f>VLOOKUP(A201,Targets!$A$1:$J$302,5,FALSE)*3</f>
        <v>11987960.476642199</v>
      </c>
      <c r="W201" s="309">
        <f>VLOOKUP(A201,Targets!$A$1:$J$302,6,FALSE)*2</f>
        <v>8639987.6020679921</v>
      </c>
      <c r="X201" s="433" t="s">
        <v>294</v>
      </c>
      <c r="Y201" s="549" t="s">
        <v>395</v>
      </c>
      <c r="Z201" s="547"/>
      <c r="AA201" s="21"/>
    </row>
    <row r="202" spans="1:27" ht="195" hidden="1">
      <c r="A202" s="31">
        <v>199</v>
      </c>
      <c r="B202" s="22" t="s">
        <v>39</v>
      </c>
      <c r="C202" s="22" t="s">
        <v>366</v>
      </c>
      <c r="D202" s="22" t="s">
        <v>141</v>
      </c>
      <c r="E202" s="23" t="s">
        <v>51</v>
      </c>
      <c r="F202" s="22" t="s">
        <v>66</v>
      </c>
      <c r="G202" s="22" t="s">
        <v>53</v>
      </c>
      <c r="H202" s="22" t="s">
        <v>30</v>
      </c>
      <c r="I202" s="22" t="s">
        <v>393</v>
      </c>
      <c r="J202" s="22" t="s">
        <v>66</v>
      </c>
      <c r="K202" s="22" t="s">
        <v>394</v>
      </c>
      <c r="L202" s="22">
        <v>2016</v>
      </c>
      <c r="M202" s="337" t="str">
        <f ca="1">VLOOKUP(A202,'2016_ModelLink'!$A$3:$S$332,18,FALSE)</f>
        <v>N/A</v>
      </c>
      <c r="N202" s="337" t="str">
        <f ca="1">VLOOKUP(A202,'2016_ModelLink'!$A$3:$S$332,19,FALSE)</f>
        <v>N/A</v>
      </c>
      <c r="O202" s="69">
        <f ca="1">VLOOKUP($A202,'2016_ModelLink'!$A$3:$S$332,17,FALSE)</f>
        <v>6000837.5956774</v>
      </c>
      <c r="P202" s="69">
        <f ca="1">VLOOKUP($A202,'2017_ModelLink'!$A$3:$S$332,17,FALSE)</f>
        <v>4701231.2561380565</v>
      </c>
      <c r="Q202" s="69">
        <f ca="1">VLOOKUP($A202,'2018_ModelLink'!$A$3:$S$332,17,FALSE)</f>
        <v>908171.25417388184</v>
      </c>
      <c r="R202" s="69">
        <f ca="1">VLOOKUP($A202,'2019_ModelLink'!$A$3:$S$332,17,FALSE)</f>
        <v>210730.83388234445</v>
      </c>
      <c r="S202" s="309">
        <f>VLOOKUP(A202,Targets!$A$1:$J$302,5,FALSE)</f>
        <v>2183522.4687020159</v>
      </c>
      <c r="T202" s="309">
        <f>VLOOKUP(A202,Targets!$A$1:$J$302,5,FALSE)</f>
        <v>2183522.4687020159</v>
      </c>
      <c r="U202" s="309">
        <f>VLOOKUP(A202,Targets!$A$1:$J$302,5,FALSE)</f>
        <v>2183522.4687020159</v>
      </c>
      <c r="V202" s="309">
        <f>VLOOKUP(A202,Targets!$A$1:$J$302,5,FALSE)*3</f>
        <v>6550567.4061060473</v>
      </c>
      <c r="W202" s="309">
        <f>VLOOKUP(A202,Targets!$A$1:$J$302,6,FALSE)*2</f>
        <v>4631402.1583452942</v>
      </c>
      <c r="X202" s="433" t="s">
        <v>294</v>
      </c>
      <c r="Y202" s="549" t="s">
        <v>395</v>
      </c>
      <c r="Z202" s="547"/>
      <c r="AA202" s="21"/>
    </row>
    <row r="203" spans="1:27" ht="225" hidden="1">
      <c r="A203" s="31">
        <v>200</v>
      </c>
      <c r="B203" s="22" t="s">
        <v>39</v>
      </c>
      <c r="C203" s="22" t="s">
        <v>366</v>
      </c>
      <c r="D203" s="22" t="s">
        <v>252</v>
      </c>
      <c r="E203" s="23" t="s">
        <v>42</v>
      </c>
      <c r="F203" s="22" t="s">
        <v>43</v>
      </c>
      <c r="G203" s="22" t="s">
        <v>44</v>
      </c>
      <c r="H203" s="22" t="s">
        <v>30</v>
      </c>
      <c r="I203" s="22" t="s">
        <v>396</v>
      </c>
      <c r="J203" s="22" t="s">
        <v>314</v>
      </c>
      <c r="K203" s="22" t="s">
        <v>394</v>
      </c>
      <c r="L203" s="22">
        <v>2016</v>
      </c>
      <c r="M203" s="337" t="str">
        <f ca="1">VLOOKUP(A203,'2016_ModelLink'!$A$3:$S$332,18,FALSE)</f>
        <v>N/A</v>
      </c>
      <c r="N203" s="337" t="str">
        <f ca="1">VLOOKUP(A203,'2016_ModelLink'!$A$3:$S$332,19,FALSE)</f>
        <v>N/A</v>
      </c>
      <c r="O203" s="69">
        <f ca="1">VLOOKUP($A203,'2016_ModelLink'!$A$3:$S$332,17,FALSE)</f>
        <v>11222.29901293838</v>
      </c>
      <c r="P203" s="69">
        <f ca="1">VLOOKUP($A203,'2017_ModelLink'!$A$3:$S$332,17,FALSE)</f>
        <v>8058.8041723150018</v>
      </c>
      <c r="Q203" s="69">
        <f ca="1">VLOOKUP($A203,'2018_ModelLink'!$A$3:$S$332,17,FALSE)</f>
        <v>14405.767327942591</v>
      </c>
      <c r="R203" s="69">
        <f ca="1">VLOOKUP($A203,'2019_ModelLink'!$A$3:$S$332,17,FALSE)</f>
        <v>7489.1394575259537</v>
      </c>
      <c r="S203" s="309">
        <f>VLOOKUP(A203,Targets!$A$1:$J$302,5,FALSE)</f>
        <v>9436.5060046885974</v>
      </c>
      <c r="T203" s="309">
        <f>VLOOKUP(A203,Targets!$A$1:$J$302,5,FALSE)</f>
        <v>9436.5060046885974</v>
      </c>
      <c r="U203" s="309">
        <f>VLOOKUP(A203,Targets!$A$1:$J$302,5,FALSE)</f>
        <v>9436.5060046885974</v>
      </c>
      <c r="V203" s="309">
        <f>VLOOKUP(A203,Targets!$A$1:$J$302,5,FALSE)*3</f>
        <v>28309.51801406579</v>
      </c>
      <c r="W203" s="309">
        <f>VLOOKUP(A203,Targets!$A$1:$J$302,6,FALSE)*2</f>
        <v>19501.998451757834</v>
      </c>
      <c r="X203" s="433" t="s">
        <v>48</v>
      </c>
      <c r="Y203" s="433"/>
      <c r="Z203" s="547"/>
      <c r="AA203" s="21"/>
    </row>
    <row r="204" spans="1:27" ht="165">
      <c r="A204" s="31">
        <v>201</v>
      </c>
      <c r="B204" s="22" t="s">
        <v>39</v>
      </c>
      <c r="C204" s="22" t="s">
        <v>366</v>
      </c>
      <c r="D204" s="22" t="s">
        <v>397</v>
      </c>
      <c r="E204" s="23" t="s">
        <v>398</v>
      </c>
      <c r="F204" s="22" t="s">
        <v>399</v>
      </c>
      <c r="G204" s="22" t="s">
        <v>219</v>
      </c>
      <c r="H204" s="22" t="s">
        <v>164</v>
      </c>
      <c r="I204" s="22" t="s">
        <v>400</v>
      </c>
      <c r="J204" s="22" t="s">
        <v>401</v>
      </c>
      <c r="K204" s="22" t="s">
        <v>394</v>
      </c>
      <c r="L204" s="22" t="s">
        <v>167</v>
      </c>
      <c r="M204" s="337">
        <f ca="1">VLOOKUP(A204,'2016_ModelLink'!$A$3:$S$332,18,FALSE)</f>
        <v>0</v>
      </c>
      <c r="N204" s="337">
        <f ca="1">VLOOKUP(A204,'2016_ModelLink'!$A$3:$S$332,19,FALSE)</f>
        <v>0</v>
      </c>
      <c r="O204" s="734" t="str">
        <f>VLOOKUP($A204,'2016_ModelLink'!$A$3:$S$332,17,FALSE)</f>
        <v>N/A - Indicator</v>
      </c>
      <c r="P204" s="734" t="str">
        <f>VLOOKUP($A204,'2017_ModelLink'!$A$3:$S$332,17,FALSE)</f>
        <v>N/A - Indicator</v>
      </c>
      <c r="Q204" s="734">
        <f ca="1">VLOOKUP($A204,'2018_ModelLink'!$A$3:$S$332,17,FALSE)</f>
        <v>0</v>
      </c>
      <c r="R204" s="734">
        <f ca="1">VLOOKUP($A204,'2019_ModelLink'!$A$3:$S$332,17,FALSE)</f>
        <v>0</v>
      </c>
      <c r="S204" s="309" t="str">
        <f>VLOOKUP(A204,Targets!$A$1:$J$302,5,FALSE)</f>
        <v>N/A - Indicator</v>
      </c>
      <c r="T204" s="309" t="str">
        <f>VLOOKUP(A204,Targets!$A$1:$J$302,5,FALSE)</f>
        <v>N/A - Indicator</v>
      </c>
      <c r="U204" s="309" t="str">
        <f>VLOOKUP(A204,Targets!$A$1:$J$302,5,FALSE)</f>
        <v>N/A - Indicator</v>
      </c>
      <c r="V204" s="309" t="e">
        <f>VLOOKUP(A204,Targets!$A$1:$J$302,5,FALSE)*3</f>
        <v>#VALUE!</v>
      </c>
      <c r="W204" s="309" t="e">
        <f>VLOOKUP(A204,Targets!$A$1:$J$302,6,FALSE)*2</f>
        <v>#VALUE!</v>
      </c>
      <c r="X204" s="433"/>
      <c r="Y204" s="433"/>
      <c r="Z204" s="547"/>
      <c r="AA204" s="21"/>
    </row>
    <row r="205" spans="1:27" ht="165">
      <c r="A205" s="31">
        <v>202</v>
      </c>
      <c r="B205" s="22" t="s">
        <v>39</v>
      </c>
      <c r="C205" s="22" t="s">
        <v>366</v>
      </c>
      <c r="D205" s="22" t="s">
        <v>397</v>
      </c>
      <c r="E205" s="23" t="s">
        <v>398</v>
      </c>
      <c r="F205" s="22" t="s">
        <v>402</v>
      </c>
      <c r="G205" s="22" t="s">
        <v>219</v>
      </c>
      <c r="H205" s="22" t="s">
        <v>164</v>
      </c>
      <c r="I205" s="22" t="s">
        <v>400</v>
      </c>
      <c r="J205" s="22" t="s">
        <v>403</v>
      </c>
      <c r="K205" s="22" t="s">
        <v>394</v>
      </c>
      <c r="L205" s="22" t="s">
        <v>167</v>
      </c>
      <c r="M205" s="337">
        <f ca="1">VLOOKUP(A205,'2016_ModelLink'!$A$3:$S$332,18,FALSE)</f>
        <v>0</v>
      </c>
      <c r="N205" s="337">
        <f ca="1">VLOOKUP(A205,'2016_ModelLink'!$A$3:$S$332,19,FALSE)</f>
        <v>0</v>
      </c>
      <c r="O205" s="734" t="str">
        <f>VLOOKUP($A205,'2016_ModelLink'!$A$3:$S$332,17,FALSE)</f>
        <v>N/A - Indicator</v>
      </c>
      <c r="P205" s="734" t="str">
        <f>VLOOKUP($A205,'2017_ModelLink'!$A$3:$S$332,17,FALSE)</f>
        <v>N/A - Indicator</v>
      </c>
      <c r="Q205" s="734">
        <f ca="1">VLOOKUP($A205,'2018_ModelLink'!$A$3:$S$332,17,FALSE)</f>
        <v>0</v>
      </c>
      <c r="R205" s="734">
        <f ca="1">VLOOKUP($A205,'2019_ModelLink'!$A$3:$S$332,17,FALSE)</f>
        <v>0</v>
      </c>
      <c r="S205" s="309" t="str">
        <f>VLOOKUP(A205,Targets!$A$1:$J$302,5,FALSE)</f>
        <v>N/A - Indicator</v>
      </c>
      <c r="T205" s="309" t="str">
        <f>VLOOKUP(A205,Targets!$A$1:$J$302,5,FALSE)</f>
        <v>N/A - Indicator</v>
      </c>
      <c r="U205" s="309" t="str">
        <f>VLOOKUP(A205,Targets!$A$1:$J$302,5,FALSE)</f>
        <v>N/A - Indicator</v>
      </c>
      <c r="V205" s="309" t="e">
        <f>VLOOKUP(A205,Targets!$A$1:$J$302,5,FALSE)*3</f>
        <v>#VALUE!</v>
      </c>
      <c r="W205" s="309" t="e">
        <f>VLOOKUP(A205,Targets!$A$1:$J$302,6,FALSE)*2</f>
        <v>#VALUE!</v>
      </c>
      <c r="X205" s="433"/>
      <c r="Y205" s="433"/>
      <c r="Z205" s="547"/>
      <c r="AA205" s="21"/>
    </row>
    <row r="206" spans="1:27" ht="409.5">
      <c r="A206" s="31">
        <v>203</v>
      </c>
      <c r="B206" s="22" t="s">
        <v>39</v>
      </c>
      <c r="C206" s="22" t="s">
        <v>366</v>
      </c>
      <c r="D206" s="22" t="s">
        <v>397</v>
      </c>
      <c r="E206" s="23" t="s">
        <v>398</v>
      </c>
      <c r="F206" s="22" t="s">
        <v>404</v>
      </c>
      <c r="G206" s="22" t="s">
        <v>219</v>
      </c>
      <c r="H206" s="22" t="s">
        <v>164</v>
      </c>
      <c r="I206" s="22" t="s">
        <v>400</v>
      </c>
      <c r="J206" s="22" t="s">
        <v>405</v>
      </c>
      <c r="K206" s="22" t="s">
        <v>394</v>
      </c>
      <c r="L206" s="22" t="s">
        <v>167</v>
      </c>
      <c r="M206" s="337">
        <f ca="1">VLOOKUP(A206,'2016_ModelLink'!$A$3:$S$332,18,FALSE)</f>
        <v>0</v>
      </c>
      <c r="N206" s="337">
        <f ca="1">VLOOKUP(A206,'2016_ModelLink'!$A$3:$S$332,19,FALSE)</f>
        <v>0</v>
      </c>
      <c r="O206" s="734" t="str">
        <f>VLOOKUP($A206,'2016_ModelLink'!$A$3:$S$332,17,FALSE)</f>
        <v>N/A - Indicator</v>
      </c>
      <c r="P206" s="734" t="str">
        <f>VLOOKUP($A206,'2017_ModelLink'!$A$3:$S$332,17,FALSE)</f>
        <v>N/A - Indicator</v>
      </c>
      <c r="Q206" s="734">
        <f ca="1">VLOOKUP($A206,'2018_ModelLink'!$A$3:$S$332,17,FALSE)</f>
        <v>0</v>
      </c>
      <c r="R206" s="734">
        <f ca="1">VLOOKUP($A206,'2019_ModelLink'!$A$3:$S$332,17,FALSE)</f>
        <v>0</v>
      </c>
      <c r="S206" s="309" t="str">
        <f>VLOOKUP(A206,Targets!$A$1:$J$302,5,FALSE)</f>
        <v>N/A - Indicator</v>
      </c>
      <c r="T206" s="309" t="str">
        <f>VLOOKUP(A206,Targets!$A$1:$J$302,5,FALSE)</f>
        <v>N/A - Indicator</v>
      </c>
      <c r="U206" s="309" t="str">
        <f>VLOOKUP(A206,Targets!$A$1:$J$302,5,FALSE)</f>
        <v>N/A - Indicator</v>
      </c>
      <c r="V206" s="309" t="e">
        <f>VLOOKUP(A206,Targets!$A$1:$J$302,5,FALSE)*3</f>
        <v>#VALUE!</v>
      </c>
      <c r="W206" s="309" t="e">
        <f>VLOOKUP(A206,Targets!$A$1:$J$302,6,FALSE)*2</f>
        <v>#VALUE!</v>
      </c>
      <c r="X206" s="433" t="s">
        <v>406</v>
      </c>
      <c r="Y206" s="433" t="s">
        <v>407</v>
      </c>
      <c r="Z206" s="547"/>
      <c r="AA206" s="21"/>
    </row>
    <row r="207" spans="1:27" ht="165" hidden="1">
      <c r="A207" s="31">
        <v>204</v>
      </c>
      <c r="B207" s="22" t="s">
        <v>39</v>
      </c>
      <c r="C207" s="22" t="s">
        <v>366</v>
      </c>
      <c r="D207" s="22" t="s">
        <v>397</v>
      </c>
      <c r="E207" s="23" t="s">
        <v>234</v>
      </c>
      <c r="F207" s="22" t="s">
        <v>408</v>
      </c>
      <c r="G207" s="22" t="s">
        <v>235</v>
      </c>
      <c r="H207" s="22" t="s">
        <v>164</v>
      </c>
      <c r="I207" s="22" t="s">
        <v>409</v>
      </c>
      <c r="J207" s="22" t="s">
        <v>410</v>
      </c>
      <c r="K207" s="22" t="s">
        <v>394</v>
      </c>
      <c r="L207" s="22" t="s">
        <v>167</v>
      </c>
      <c r="M207" s="337" t="str">
        <f ca="1">VLOOKUP(A207,'2016_ModelLink'!$A$3:$S$332,18,FALSE)</f>
        <v>N/A</v>
      </c>
      <c r="N207" s="337" t="str">
        <f ca="1">VLOOKUP(A207,'2016_ModelLink'!$A$3:$S$332,19,FALSE)</f>
        <v>N/A</v>
      </c>
      <c r="O207" s="69" t="str">
        <f>VLOOKUP($A207,'2016_ModelLink'!$A$3:$S$332,17,FALSE)</f>
        <v>N/A - Indicator</v>
      </c>
      <c r="P207" s="69" t="str">
        <f>VLOOKUP($A207,'2017_ModelLink'!$A$3:$S$332,17,FALSE)</f>
        <v>N/A - Indicator</v>
      </c>
      <c r="Q207" s="69">
        <f ca="1">VLOOKUP($A207,'2018_ModelLink'!$A$3:$S$332,17,FALSE)</f>
        <v>0</v>
      </c>
      <c r="R207" s="69">
        <f ca="1">VLOOKUP($A207,'2019_ModelLink'!$A$3:$S$332,17,FALSE)</f>
        <v>0</v>
      </c>
      <c r="S207" s="309" t="str">
        <f>VLOOKUP(A207,Targets!$A$1:$J$302,5,FALSE)</f>
        <v>N/A - Indicator</v>
      </c>
      <c r="T207" s="309" t="str">
        <f>VLOOKUP(A207,Targets!$A$1:$J$302,5,FALSE)</f>
        <v>N/A - Indicator</v>
      </c>
      <c r="U207" s="309" t="str">
        <f>VLOOKUP(A207,Targets!$A$1:$J$302,5,FALSE)</f>
        <v>N/A - Indicator</v>
      </c>
      <c r="V207" s="309" t="e">
        <f>VLOOKUP(A207,Targets!$A$1:$J$302,5,FALSE)*3</f>
        <v>#VALUE!</v>
      </c>
      <c r="W207" s="309" t="e">
        <f>VLOOKUP(A207,Targets!$A$1:$J$302,6,FALSE)*2</f>
        <v>#VALUE!</v>
      </c>
      <c r="X207" s="433"/>
      <c r="Y207" s="433"/>
      <c r="Z207" s="547"/>
      <c r="AA207" s="21"/>
    </row>
    <row r="208" spans="1:27" ht="165" hidden="1">
      <c r="A208" s="31">
        <v>205</v>
      </c>
      <c r="B208" s="22" t="s">
        <v>39</v>
      </c>
      <c r="C208" s="22" t="s">
        <v>366</v>
      </c>
      <c r="D208" s="22" t="s">
        <v>397</v>
      </c>
      <c r="E208" s="23" t="s">
        <v>234</v>
      </c>
      <c r="F208" s="22" t="s">
        <v>411</v>
      </c>
      <c r="G208" s="22" t="s">
        <v>235</v>
      </c>
      <c r="H208" s="22" t="s">
        <v>164</v>
      </c>
      <c r="I208" s="22" t="s">
        <v>409</v>
      </c>
      <c r="J208" s="22" t="s">
        <v>410</v>
      </c>
      <c r="K208" s="22" t="s">
        <v>394</v>
      </c>
      <c r="L208" s="22" t="s">
        <v>167</v>
      </c>
      <c r="M208" s="337" t="str">
        <f ca="1">VLOOKUP(A208,'2016_ModelLink'!$A$3:$S$332,18,FALSE)</f>
        <v>N/A</v>
      </c>
      <c r="N208" s="337" t="str">
        <f ca="1">VLOOKUP(A208,'2016_ModelLink'!$A$3:$S$332,19,FALSE)</f>
        <v>N/A</v>
      </c>
      <c r="O208" s="69" t="str">
        <f>VLOOKUP($A208,'2016_ModelLink'!$A$3:$S$332,17,FALSE)</f>
        <v>N/A - Indicator</v>
      </c>
      <c r="P208" s="69" t="str">
        <f>VLOOKUP($A208,'2017_ModelLink'!$A$3:$S$332,17,FALSE)</f>
        <v>N/A - Indicator</v>
      </c>
      <c r="Q208" s="69">
        <f ca="1">VLOOKUP($A208,'2018_ModelLink'!$A$3:$S$332,17,FALSE)</f>
        <v>0</v>
      </c>
      <c r="R208" s="69">
        <f ca="1">VLOOKUP($A208,'2019_ModelLink'!$A$3:$S$332,17,FALSE)</f>
        <v>0</v>
      </c>
      <c r="S208" s="309" t="str">
        <f>VLOOKUP(A208,Targets!$A$1:$J$302,5,FALSE)</f>
        <v>N/A - Indicator</v>
      </c>
      <c r="T208" s="309" t="str">
        <f>VLOOKUP(A208,Targets!$A$1:$J$302,5,FALSE)</f>
        <v>N/A - Indicator</v>
      </c>
      <c r="U208" s="309" t="str">
        <f>VLOOKUP(A208,Targets!$A$1:$J$302,5,FALSE)</f>
        <v>N/A - Indicator</v>
      </c>
      <c r="V208" s="309" t="e">
        <f>VLOOKUP(A208,Targets!$A$1:$J$302,5,FALSE)*3</f>
        <v>#VALUE!</v>
      </c>
      <c r="W208" s="309" t="e">
        <f>VLOOKUP(A208,Targets!$A$1:$J$302,6,FALSE)*2</f>
        <v>#VALUE!</v>
      </c>
      <c r="X208" s="433"/>
      <c r="Y208" s="433"/>
      <c r="Z208" s="547"/>
      <c r="AA208" s="21"/>
    </row>
    <row r="209" spans="1:27" ht="240" hidden="1">
      <c r="A209" s="31">
        <v>206</v>
      </c>
      <c r="B209" s="22" t="s">
        <v>39</v>
      </c>
      <c r="C209" s="22" t="s">
        <v>366</v>
      </c>
      <c r="D209" s="22" t="s">
        <v>397</v>
      </c>
      <c r="E209" s="23" t="s">
        <v>234</v>
      </c>
      <c r="F209" s="22" t="s">
        <v>412</v>
      </c>
      <c r="G209" s="22" t="s">
        <v>235</v>
      </c>
      <c r="H209" s="22" t="s">
        <v>164</v>
      </c>
      <c r="I209" s="22" t="s">
        <v>409</v>
      </c>
      <c r="J209" s="22" t="s">
        <v>413</v>
      </c>
      <c r="K209" s="22" t="s">
        <v>394</v>
      </c>
      <c r="L209" s="22" t="s">
        <v>167</v>
      </c>
      <c r="M209" s="337" t="str">
        <f ca="1">VLOOKUP(A209,'2016_ModelLink'!$A$3:$S$332,18,FALSE)</f>
        <v>N/A</v>
      </c>
      <c r="N209" s="337" t="str">
        <f ca="1">VLOOKUP(A209,'2016_ModelLink'!$A$3:$S$332,19,FALSE)</f>
        <v>N/A</v>
      </c>
      <c r="O209" s="69" t="str">
        <f>VLOOKUP($A209,'2016_ModelLink'!$A$3:$S$332,17,FALSE)</f>
        <v>N/A - Indicator</v>
      </c>
      <c r="P209" s="69" t="str">
        <f>VLOOKUP($A209,'2017_ModelLink'!$A$3:$S$332,17,FALSE)</f>
        <v>N/A - Indicator</v>
      </c>
      <c r="Q209" s="69">
        <f ca="1">VLOOKUP($A209,'2018_ModelLink'!$A$3:$S$332,17,FALSE)</f>
        <v>0</v>
      </c>
      <c r="R209" s="69">
        <f ca="1">VLOOKUP($A209,'2019_ModelLink'!$A$3:$S$332,17,FALSE)</f>
        <v>0</v>
      </c>
      <c r="S209" s="309" t="str">
        <f>VLOOKUP(A209,Targets!$A$1:$J$302,5,FALSE)</f>
        <v>N/A - Indicator</v>
      </c>
      <c r="T209" s="309" t="str">
        <f>VLOOKUP(A209,Targets!$A$1:$J$302,5,FALSE)</f>
        <v>N/A - Indicator</v>
      </c>
      <c r="U209" s="309" t="str">
        <f>VLOOKUP(A209,Targets!$A$1:$J$302,5,FALSE)</f>
        <v>N/A - Indicator</v>
      </c>
      <c r="V209" s="309" t="e">
        <f>VLOOKUP(A209,Targets!$A$1:$J$302,5,FALSE)*3</f>
        <v>#VALUE!</v>
      </c>
      <c r="W209" s="309" t="e">
        <f>VLOOKUP(A209,Targets!$A$1:$J$302,6,FALSE)*2</f>
        <v>#VALUE!</v>
      </c>
      <c r="X209" s="433" t="s">
        <v>414</v>
      </c>
      <c r="Y209" s="433"/>
      <c r="Z209" s="547"/>
      <c r="AA209" s="21"/>
    </row>
    <row r="210" spans="1:27" ht="210" hidden="1">
      <c r="A210" s="31">
        <v>207</v>
      </c>
      <c r="B210" s="22" t="s">
        <v>39</v>
      </c>
      <c r="C210" s="22" t="s">
        <v>366</v>
      </c>
      <c r="D210" s="22" t="s">
        <v>397</v>
      </c>
      <c r="E210" s="23" t="s">
        <v>415</v>
      </c>
      <c r="F210" s="22" t="s">
        <v>408</v>
      </c>
      <c r="G210" s="22" t="s">
        <v>416</v>
      </c>
      <c r="H210" s="22" t="s">
        <v>164</v>
      </c>
      <c r="I210" s="22" t="s">
        <v>417</v>
      </c>
      <c r="J210" s="22" t="s">
        <v>418</v>
      </c>
      <c r="K210" s="22" t="s">
        <v>394</v>
      </c>
      <c r="L210" s="22" t="s">
        <v>167</v>
      </c>
      <c r="M210" s="337">
        <f ca="1">VLOOKUP(A210,'2016_ModelLink'!$A$3:$S$332,18,FALSE)</f>
        <v>0</v>
      </c>
      <c r="N210" s="337">
        <f ca="1">VLOOKUP(A210,'2016_ModelLink'!$A$3:$S$332,19,FALSE)</f>
        <v>0</v>
      </c>
      <c r="O210" s="69" t="str">
        <f>VLOOKUP($A210,'2016_ModelLink'!$A$3:$S$332,17,FALSE)</f>
        <v>N/A - Indicator</v>
      </c>
      <c r="P210" s="69" t="str">
        <f>VLOOKUP($A210,'2017_ModelLink'!$A$3:$S$332,17,FALSE)</f>
        <v>N/A - Indicator</v>
      </c>
      <c r="Q210" s="69">
        <f ca="1">VLOOKUP($A210,'2018_ModelLink'!$A$3:$S$332,17,FALSE)</f>
        <v>0</v>
      </c>
      <c r="R210" s="69">
        <f ca="1">VLOOKUP($A210,'2019_ModelLink'!$A$3:$S$332,17,FALSE)</f>
        <v>0</v>
      </c>
      <c r="S210" s="309" t="str">
        <f>VLOOKUP(A210,Targets!$A$1:$J$302,5,FALSE)</f>
        <v>N/A - Indicator</v>
      </c>
      <c r="T210" s="309" t="str">
        <f>VLOOKUP(A210,Targets!$A$1:$J$302,5,FALSE)</f>
        <v>N/A - Indicator</v>
      </c>
      <c r="U210" s="309" t="str">
        <f>VLOOKUP(A210,Targets!$A$1:$J$302,5,FALSE)</f>
        <v>N/A - Indicator</v>
      </c>
      <c r="V210" s="309" t="e">
        <f>VLOOKUP(A210,Targets!$A$1:$J$302,5,FALSE)*3</f>
        <v>#VALUE!</v>
      </c>
      <c r="W210" s="309" t="e">
        <f>VLOOKUP(A210,Targets!$A$1:$J$302,6,FALSE)*2</f>
        <v>#VALUE!</v>
      </c>
      <c r="X210" s="433"/>
      <c r="Y210" s="433"/>
      <c r="Z210" s="547"/>
      <c r="AA210" s="21"/>
    </row>
    <row r="211" spans="1:27" ht="210" hidden="1">
      <c r="A211" s="31">
        <v>208</v>
      </c>
      <c r="B211" s="22" t="s">
        <v>39</v>
      </c>
      <c r="C211" s="22" t="s">
        <v>366</v>
      </c>
      <c r="D211" s="22" t="s">
        <v>397</v>
      </c>
      <c r="E211" s="23" t="s">
        <v>415</v>
      </c>
      <c r="F211" s="22" t="s">
        <v>411</v>
      </c>
      <c r="G211" s="22" t="s">
        <v>416</v>
      </c>
      <c r="H211" s="22" t="s">
        <v>164</v>
      </c>
      <c r="I211" s="22" t="s">
        <v>417</v>
      </c>
      <c r="J211" s="22" t="s">
        <v>419</v>
      </c>
      <c r="K211" s="22" t="s">
        <v>394</v>
      </c>
      <c r="L211" s="22" t="s">
        <v>167</v>
      </c>
      <c r="M211" s="337">
        <f ca="1">VLOOKUP(A211,'2016_ModelLink'!$A$3:$S$332,18,FALSE)</f>
        <v>0</v>
      </c>
      <c r="N211" s="337">
        <f ca="1">VLOOKUP(A211,'2016_ModelLink'!$A$3:$S$332,19,FALSE)</f>
        <v>0</v>
      </c>
      <c r="O211" s="69" t="str">
        <f>VLOOKUP($A211,'2016_ModelLink'!$A$3:$S$332,17,FALSE)</f>
        <v>N/A - Indicator</v>
      </c>
      <c r="P211" s="69" t="str">
        <f>VLOOKUP($A211,'2017_ModelLink'!$A$3:$S$332,17,FALSE)</f>
        <v>N/A - Indicator</v>
      </c>
      <c r="Q211" s="69">
        <f ca="1">VLOOKUP($A211,'2018_ModelLink'!$A$3:$S$332,17,FALSE)</f>
        <v>0</v>
      </c>
      <c r="R211" s="69">
        <f ca="1">VLOOKUP($A211,'2019_ModelLink'!$A$3:$S$332,17,FALSE)</f>
        <v>0</v>
      </c>
      <c r="S211" s="309" t="str">
        <f>VLOOKUP(A211,Targets!$A$1:$J$302,5,FALSE)</f>
        <v>N/A - Indicator</v>
      </c>
      <c r="T211" s="309" t="str">
        <f>VLOOKUP(A211,Targets!$A$1:$J$302,5,FALSE)</f>
        <v>N/A - Indicator</v>
      </c>
      <c r="U211" s="309" t="str">
        <f>VLOOKUP(A211,Targets!$A$1:$J$302,5,FALSE)</f>
        <v>N/A - Indicator</v>
      </c>
      <c r="V211" s="309" t="e">
        <f>VLOOKUP(A211,Targets!$A$1:$J$302,5,FALSE)*3</f>
        <v>#VALUE!</v>
      </c>
      <c r="W211" s="309" t="e">
        <f>VLOOKUP(A211,Targets!$A$1:$J$302,6,FALSE)*2</f>
        <v>#VALUE!</v>
      </c>
      <c r="X211" s="433"/>
      <c r="Y211" s="433"/>
      <c r="Z211" s="547"/>
      <c r="AA211" s="21"/>
    </row>
    <row r="212" spans="1:27" ht="210" hidden="1">
      <c r="A212" s="31">
        <v>209</v>
      </c>
      <c r="B212" s="22" t="s">
        <v>39</v>
      </c>
      <c r="C212" s="22" t="s">
        <v>366</v>
      </c>
      <c r="D212" s="22" t="s">
        <v>397</v>
      </c>
      <c r="E212" s="23" t="s">
        <v>415</v>
      </c>
      <c r="F212" s="22" t="s">
        <v>412</v>
      </c>
      <c r="G212" s="22" t="s">
        <v>416</v>
      </c>
      <c r="H212" s="22" t="s">
        <v>164</v>
      </c>
      <c r="I212" s="22" t="s">
        <v>417</v>
      </c>
      <c r="J212" s="22" t="s">
        <v>420</v>
      </c>
      <c r="K212" s="22" t="s">
        <v>394</v>
      </c>
      <c r="L212" s="22" t="s">
        <v>167</v>
      </c>
      <c r="M212" s="337">
        <f ca="1">VLOOKUP(A212,'2016_ModelLink'!$A$3:$S$332,18,FALSE)</f>
        <v>0</v>
      </c>
      <c r="N212" s="337">
        <f ca="1">VLOOKUP(A212,'2016_ModelLink'!$A$3:$S$332,19,FALSE)</f>
        <v>0</v>
      </c>
      <c r="O212" s="69" t="str">
        <f>VLOOKUP($A212,'2016_ModelLink'!$A$3:$S$332,17,FALSE)</f>
        <v>N/A - Indicator</v>
      </c>
      <c r="P212" s="69" t="str">
        <f>VLOOKUP($A212,'2017_ModelLink'!$A$3:$S$332,17,FALSE)</f>
        <v>N/A - Indicator</v>
      </c>
      <c r="Q212" s="69">
        <f ca="1">VLOOKUP($A212,'2018_ModelLink'!$A$3:$S$332,17,FALSE)</f>
        <v>0</v>
      </c>
      <c r="R212" s="69">
        <f ca="1">VLOOKUP($A212,'2019_ModelLink'!$A$3:$S$332,17,FALSE)</f>
        <v>0</v>
      </c>
      <c r="S212" s="309" t="str">
        <f>VLOOKUP(A212,Targets!$A$1:$J$302,5,FALSE)</f>
        <v>N/A - Indicator</v>
      </c>
      <c r="T212" s="309" t="str">
        <f>VLOOKUP(A212,Targets!$A$1:$J$302,5,FALSE)</f>
        <v>N/A - Indicator</v>
      </c>
      <c r="U212" s="309" t="str">
        <f>VLOOKUP(A212,Targets!$A$1:$J$302,5,FALSE)</f>
        <v>N/A - Indicator</v>
      </c>
      <c r="V212" s="309" t="e">
        <f>VLOOKUP(A212,Targets!$A$1:$J$302,5,FALSE)*3</f>
        <v>#VALUE!</v>
      </c>
      <c r="W212" s="309" t="e">
        <f>VLOOKUP(A212,Targets!$A$1:$J$302,6,FALSE)*2</f>
        <v>#VALUE!</v>
      </c>
      <c r="X212" s="433" t="s">
        <v>421</v>
      </c>
      <c r="Y212" s="433"/>
      <c r="Z212" s="547"/>
      <c r="AA212" s="21"/>
    </row>
    <row r="213" spans="1:27" ht="409.5">
      <c r="A213" s="31">
        <v>210</v>
      </c>
      <c r="B213" s="22" t="s">
        <v>39</v>
      </c>
      <c r="C213" s="22" t="s">
        <v>422</v>
      </c>
      <c r="D213" s="22" t="s">
        <v>153</v>
      </c>
      <c r="E213" s="23" t="s">
        <v>141</v>
      </c>
      <c r="F213" s="22" t="s">
        <v>142</v>
      </c>
      <c r="G213" s="22" t="s">
        <v>143</v>
      </c>
      <c r="H213" s="22" t="s">
        <v>30</v>
      </c>
      <c r="I213" s="22" t="s">
        <v>423</v>
      </c>
      <c r="J213" s="22" t="s">
        <v>424</v>
      </c>
      <c r="K213" s="22" t="s">
        <v>394</v>
      </c>
      <c r="L213" s="22">
        <v>2016</v>
      </c>
      <c r="M213" s="337">
        <f ca="1">VLOOKUP(A213,'2016_ModelLink'!$A$3:$S$332,18,FALSE)</f>
        <v>484</v>
      </c>
      <c r="N213" s="337">
        <f ca="1">VLOOKUP(A213,'2016_ModelLink'!$A$3:$S$332,19,FALSE)</f>
        <v>14094</v>
      </c>
      <c r="O213" s="734">
        <f ca="1">VLOOKUP($A213,'2016_ModelLink'!$A$3:$S$332,17,FALSE)</f>
        <v>3.4340854264225909E-2</v>
      </c>
      <c r="P213" s="734">
        <f ca="1">VLOOKUP($A213,'2017_ModelLink'!$A$3:$S$332,17,FALSE)</f>
        <v>2.4270826047422537E-2</v>
      </c>
      <c r="Q213" s="734">
        <f ca="1">VLOOKUP($A213,'2018_ModelLink'!$A$3:$S$332,17,FALSE)</f>
        <v>2.2501747030048917E-2</v>
      </c>
      <c r="R213" s="734">
        <f ca="1">VLOOKUP($A213,'2019_ModelLink'!$A$3:$S$332,17,FALSE)</f>
        <v>1.644697779361121E-2</v>
      </c>
      <c r="S213" s="734">
        <f>VLOOKUP(A213,Targets!$A$1:$J$302,5,FALSE)</f>
        <v>9.3696894941894288E-2</v>
      </c>
      <c r="T213" s="734">
        <f>VLOOKUP(A213,Targets!$A$1:$J$302,5,FALSE)</f>
        <v>9.3696894941894288E-2</v>
      </c>
      <c r="U213" s="734">
        <f>VLOOKUP(A213,Targets!$A$1:$J$302,5,FALSE)</f>
        <v>9.3696894941894288E-2</v>
      </c>
      <c r="V213" s="734">
        <f>VLOOKUP(A213,Targets!$A$1:$J$302,5,FALSE)*3</f>
        <v>0.28109068482568289</v>
      </c>
      <c r="W213" s="734">
        <f>VLOOKUP(A213,Targets!$A$1:$J$302,6,FALSE)*2</f>
        <v>0.19363911803621414</v>
      </c>
      <c r="X213" s="433" t="s">
        <v>425</v>
      </c>
      <c r="Y213" s="433" t="s">
        <v>246</v>
      </c>
      <c r="Z213" s="547"/>
      <c r="AA213" s="21"/>
    </row>
    <row r="214" spans="1:27" ht="285">
      <c r="A214" s="31">
        <v>211</v>
      </c>
      <c r="B214" s="22" t="s">
        <v>39</v>
      </c>
      <c r="C214" s="22" t="s">
        <v>422</v>
      </c>
      <c r="D214" s="22" t="s">
        <v>426</v>
      </c>
      <c r="E214" s="23" t="s">
        <v>252</v>
      </c>
      <c r="F214" s="22" t="s">
        <v>142</v>
      </c>
      <c r="G214" s="22" t="s">
        <v>253</v>
      </c>
      <c r="H214" s="22" t="s">
        <v>164</v>
      </c>
      <c r="I214" s="22" t="s">
        <v>427</v>
      </c>
      <c r="J214" s="22" t="s">
        <v>428</v>
      </c>
      <c r="K214" s="22" t="s">
        <v>394</v>
      </c>
      <c r="L214" s="22" t="s">
        <v>167</v>
      </c>
      <c r="M214" s="337">
        <f ca="1">VLOOKUP(A214,'2016_ModelLink'!$A$3:$S$332,18,FALSE)</f>
        <v>0</v>
      </c>
      <c r="N214" s="337">
        <f ca="1">VLOOKUP(A214,'2016_ModelLink'!$A$3:$S$332,19,FALSE)</f>
        <v>0</v>
      </c>
      <c r="O214" s="734" t="str">
        <f>VLOOKUP($A214,'2016_ModelLink'!$A$3:$S$332,17,FALSE)</f>
        <v>N/A - Indicator</v>
      </c>
      <c r="P214" s="734" t="str">
        <f>VLOOKUP($A214,'2017_ModelLink'!$A$3:$S$332,17,FALSE)</f>
        <v>N/A - Indicator</v>
      </c>
      <c r="Q214" s="734">
        <f ca="1">VLOOKUP($A214,'2018_ModelLink'!$A$3:$S$332,17,FALSE)</f>
        <v>2.2501747030048917E-2</v>
      </c>
      <c r="R214" s="734">
        <f ca="1">VLOOKUP($A214,'2019_ModelLink'!$A$3:$S$332,17,FALSE)</f>
        <v>0</v>
      </c>
      <c r="S214" s="309" t="str">
        <f>VLOOKUP(A214,Targets!$A$1:$J$302,5,FALSE)</f>
        <v>N/A - Indicator</v>
      </c>
      <c r="T214" s="309" t="str">
        <f>VLOOKUP(A214,Targets!$A$1:$J$302,5,FALSE)</f>
        <v>N/A - Indicator</v>
      </c>
      <c r="U214" s="309" t="str">
        <f>VLOOKUP(A214,Targets!$A$1:$J$302,5,FALSE)</f>
        <v>N/A - Indicator</v>
      </c>
      <c r="V214" s="309" t="e">
        <f>VLOOKUP(A214,Targets!$A$1:$J$302,5,FALSE)*3</f>
        <v>#VALUE!</v>
      </c>
      <c r="W214" s="309" t="e">
        <f>VLOOKUP(A214,Targets!$A$1:$J$302,6,FALSE)*2</f>
        <v>#VALUE!</v>
      </c>
      <c r="X214" s="433" t="s">
        <v>429</v>
      </c>
      <c r="Y214" s="433"/>
      <c r="Z214" s="547"/>
      <c r="AA214" s="21"/>
    </row>
    <row r="215" spans="1:27" ht="409.5">
      <c r="A215" s="31">
        <v>212</v>
      </c>
      <c r="B215" s="22" t="s">
        <v>39</v>
      </c>
      <c r="C215" s="22" t="s">
        <v>422</v>
      </c>
      <c r="D215" s="22" t="s">
        <v>426</v>
      </c>
      <c r="E215" s="23" t="s">
        <v>430</v>
      </c>
      <c r="F215" s="22" t="s">
        <v>142</v>
      </c>
      <c r="G215" s="22" t="s">
        <v>416</v>
      </c>
      <c r="H215" s="22" t="s">
        <v>164</v>
      </c>
      <c r="I215" s="22" t="s">
        <v>431</v>
      </c>
      <c r="J215" s="22" t="s">
        <v>432</v>
      </c>
      <c r="K215" s="22" t="s">
        <v>394</v>
      </c>
      <c r="L215" s="22" t="s">
        <v>167</v>
      </c>
      <c r="M215" s="337">
        <f ca="1">VLOOKUP(A215,'2016_ModelLink'!$A$3:$S$332,18,FALSE)</f>
        <v>0</v>
      </c>
      <c r="N215" s="337">
        <f ca="1">VLOOKUP(A215,'2016_ModelLink'!$A$3:$S$332,19,FALSE)</f>
        <v>0</v>
      </c>
      <c r="O215" s="734" t="str">
        <f>VLOOKUP($A215,'2016_ModelLink'!$A$3:$S$332,17,FALSE)</f>
        <v>N/A - Indicator</v>
      </c>
      <c r="P215" s="734" t="str">
        <f>VLOOKUP($A215,'2017_ModelLink'!$A$3:$S$332,17,FALSE)</f>
        <v>N/A - Indicator</v>
      </c>
      <c r="Q215" s="734">
        <f ca="1">VLOOKUP($A215,'2018_ModelLink'!$A$3:$S$332,17,FALSE)</f>
        <v>0</v>
      </c>
      <c r="R215" s="734">
        <f ca="1">VLOOKUP($A215,'2019_ModelLink'!$A$3:$S$332,17,FALSE)</f>
        <v>0</v>
      </c>
      <c r="S215" s="309" t="str">
        <f>VLOOKUP(A215,Targets!$A$1:$J$302,5,FALSE)</f>
        <v>N/A - Indicator</v>
      </c>
      <c r="T215" s="309" t="str">
        <f>VLOOKUP(A215,Targets!$A$1:$J$302,5,FALSE)</f>
        <v>N/A - Indicator</v>
      </c>
      <c r="U215" s="309" t="str">
        <f>VLOOKUP(A215,Targets!$A$1:$J$302,5,FALSE)</f>
        <v>N/A - Indicator</v>
      </c>
      <c r="V215" s="309" t="e">
        <f>VLOOKUP(A215,Targets!$A$1:$J$302,5,FALSE)*3</f>
        <v>#VALUE!</v>
      </c>
      <c r="W215" s="309" t="e">
        <f>VLOOKUP(A215,Targets!$A$1:$J$302,6,FALSE)*2</f>
        <v>#VALUE!</v>
      </c>
      <c r="X215" s="433" t="s">
        <v>433</v>
      </c>
      <c r="Y215" s="433"/>
      <c r="Z215" s="547"/>
      <c r="AA215" s="21"/>
    </row>
    <row r="216" spans="1:27" ht="135" hidden="1">
      <c r="A216" s="31">
        <v>213</v>
      </c>
      <c r="B216" s="22" t="s">
        <v>39</v>
      </c>
      <c r="C216" s="22" t="s">
        <v>422</v>
      </c>
      <c r="D216" s="22" t="s">
        <v>434</v>
      </c>
      <c r="E216" s="23" t="s">
        <v>91</v>
      </c>
      <c r="F216" s="22" t="s">
        <v>92</v>
      </c>
      <c r="G216" s="22" t="s">
        <v>93</v>
      </c>
      <c r="H216" s="22" t="s">
        <v>30</v>
      </c>
      <c r="I216" s="22" t="s">
        <v>435</v>
      </c>
      <c r="J216" s="22" t="s">
        <v>92</v>
      </c>
      <c r="K216" s="22" t="s">
        <v>394</v>
      </c>
      <c r="L216" s="22">
        <v>2016</v>
      </c>
      <c r="M216" s="337">
        <f ca="1">VLOOKUP(A216,'2016_ModelLink'!$A$3:$S$332,18,FALSE)</f>
        <v>10553411.987121101</v>
      </c>
      <c r="N216" s="337">
        <f ca="1">VLOOKUP(A216,'2016_ModelLink'!$A$3:$S$332,19,FALSE)</f>
        <v>41747.003227813359</v>
      </c>
      <c r="O216" s="69">
        <f ca="1">VLOOKUP($A216,'2016_ModelLink'!$A$3:$S$332,17,FALSE)</f>
        <v>252.79448034943113</v>
      </c>
      <c r="P216" s="69">
        <f ca="1">VLOOKUP($A216,'2017_ModelLink'!$A$3:$S$332,17,FALSE)</f>
        <v>218.18298505594356</v>
      </c>
      <c r="Q216" s="69">
        <f ca="1">VLOOKUP($A216,'2018_ModelLink'!$A$3:$S$332,17,FALSE)</f>
        <v>219.63457345377984</v>
      </c>
      <c r="R216" s="69">
        <f ca="1">VLOOKUP($A216,'2019_ModelLink'!$A$3:$S$332,17,FALSE)</f>
        <v>259.84504371055107</v>
      </c>
      <c r="S216" s="309">
        <f>VLOOKUP(A216,Targets!$A$1:$J$302,5,FALSE)</f>
        <v>292.93386693769145</v>
      </c>
      <c r="T216" s="309">
        <f>VLOOKUP(A216,Targets!$A$1:$J$302,5,FALSE)</f>
        <v>292.93386693769145</v>
      </c>
      <c r="U216" s="309">
        <f>VLOOKUP(A216,Targets!$A$1:$J$302,5,FALSE)</f>
        <v>292.93386693769145</v>
      </c>
      <c r="V216" s="309">
        <f>VLOOKUP(A216,Targets!$A$1:$J$302,5,FALSE)*3</f>
        <v>878.8016008130744</v>
      </c>
      <c r="W216" s="309">
        <f>VLOOKUP(A216,Targets!$A$1:$J$302,6,FALSE)*2</f>
        <v>582.93839520600602</v>
      </c>
      <c r="X216" s="433"/>
      <c r="Y216" s="433"/>
      <c r="Z216" s="547"/>
      <c r="AA216" s="21"/>
    </row>
    <row r="217" spans="1:27" ht="135" hidden="1">
      <c r="A217" s="31">
        <v>214</v>
      </c>
      <c r="B217" s="22" t="s">
        <v>39</v>
      </c>
      <c r="C217" s="22" t="s">
        <v>422</v>
      </c>
      <c r="D217" s="22" t="s">
        <v>434</v>
      </c>
      <c r="E217" s="23" t="s">
        <v>91</v>
      </c>
      <c r="F217" s="22" t="s">
        <v>95</v>
      </c>
      <c r="G217" s="22" t="s">
        <v>93</v>
      </c>
      <c r="H217" s="22" t="s">
        <v>30</v>
      </c>
      <c r="I217" s="22" t="s">
        <v>435</v>
      </c>
      <c r="J217" s="22" t="s">
        <v>95</v>
      </c>
      <c r="K217" s="22" t="s">
        <v>394</v>
      </c>
      <c r="L217" s="22">
        <v>2016</v>
      </c>
      <c r="M217" s="337">
        <f ca="1">VLOOKUP(A217,'2016_ModelLink'!$A$3:$S$332,18,FALSE)</f>
        <v>10553411.987121101</v>
      </c>
      <c r="N217" s="337">
        <f ca="1">VLOOKUP(A217,'2016_ModelLink'!$A$3:$S$332,19,FALSE)</f>
        <v>155638967.50607666</v>
      </c>
      <c r="O217" s="729">
        <f ca="1">VLOOKUP($A217,'2016_ModelLink'!$A$3:$S$332,17,FALSE)</f>
        <v>6.7807003324595175E-2</v>
      </c>
      <c r="P217" s="729">
        <f ca="1">VLOOKUP($A217,'2017_ModelLink'!$A$3:$S$332,17,FALSE)</f>
        <v>4.1213434891709221E-2</v>
      </c>
      <c r="Q217" s="729">
        <f ca="1">VLOOKUP($A217,'2018_ModelLink'!$A$3:$S$332,17,FALSE)</f>
        <v>3.6981760817995001E-2</v>
      </c>
      <c r="R217" s="729">
        <f ca="1">VLOOKUP($A217,'2019_ModelLink'!$A$3:$S$332,17,FALSE)</f>
        <v>6.1047977558683082E-2</v>
      </c>
      <c r="S217" s="730">
        <f>VLOOKUP(A217,Targets!$A$1:$J$302,5,FALSE)</f>
        <v>6.2935963617522572E-2</v>
      </c>
      <c r="T217" s="730">
        <f>VLOOKUP(A217,Targets!$A$1:$J$302,5,FALSE)</f>
        <v>6.2935963617522572E-2</v>
      </c>
      <c r="U217" s="730">
        <f>VLOOKUP(A217,Targets!$A$1:$J$302,5,FALSE)</f>
        <v>6.2935963617522572E-2</v>
      </c>
      <c r="V217" s="730">
        <f>VLOOKUP(A217,Targets!$A$1:$J$302,5,FALSE)*3</f>
        <v>0.18880789085256772</v>
      </c>
      <c r="W217" s="730">
        <f>VLOOKUP(A217,Targets!$A$1:$J$302,6,FALSE)*2</f>
        <v>0.12524256759886992</v>
      </c>
      <c r="X217" s="433"/>
      <c r="Y217" s="433"/>
      <c r="Z217" s="547"/>
      <c r="AA217" s="21"/>
    </row>
    <row r="218" spans="1:27" ht="135" hidden="1">
      <c r="A218" s="31">
        <v>215</v>
      </c>
      <c r="B218" s="22" t="s">
        <v>39</v>
      </c>
      <c r="C218" s="22" t="s">
        <v>422</v>
      </c>
      <c r="D218" s="22" t="s">
        <v>434</v>
      </c>
      <c r="E218" s="23" t="s">
        <v>91</v>
      </c>
      <c r="F218" s="22" t="s">
        <v>96</v>
      </c>
      <c r="G218" s="22" t="s">
        <v>93</v>
      </c>
      <c r="H218" s="22" t="s">
        <v>30</v>
      </c>
      <c r="I218" s="22" t="s">
        <v>435</v>
      </c>
      <c r="J218" s="22" t="s">
        <v>96</v>
      </c>
      <c r="K218" s="22" t="s">
        <v>394</v>
      </c>
      <c r="L218" s="22">
        <v>2016</v>
      </c>
      <c r="M218" s="337">
        <f ca="1">VLOOKUP(A218,'2016_ModelLink'!$A$3:$S$332,18,FALSE)</f>
        <v>2864378.7973788986</v>
      </c>
      <c r="N218" s="337">
        <f ca="1">VLOOKUP(A218,'2016_ModelLink'!$A$3:$S$332,19,FALSE)</f>
        <v>6000837.5956774</v>
      </c>
      <c r="O218" s="729">
        <f ca="1">VLOOKUP($A218,'2016_ModelLink'!$A$3:$S$332,17,FALSE)</f>
        <v>0.47732983132924717</v>
      </c>
      <c r="P218" s="729">
        <f ca="1">VLOOKUP($A218,'2017_ModelLink'!$A$3:$S$332,17,FALSE)</f>
        <v>0.27974754402891922</v>
      </c>
      <c r="Q218" s="729">
        <f ca="1">VLOOKUP($A218,'2018_ModelLink'!$A$3:$S$332,17,FALSE)</f>
        <v>0.41831196269124932</v>
      </c>
      <c r="R218" s="729">
        <f ca="1">VLOOKUP($A218,'2019_ModelLink'!$A$3:$S$332,17,FALSE)</f>
        <v>0.78441307302490493</v>
      </c>
      <c r="S218" s="730">
        <f>VLOOKUP(A218,Targets!$A$1:$J$302,5,FALSE)</f>
        <v>0.46665993497270547</v>
      </c>
      <c r="T218" s="730">
        <f>VLOOKUP(A218,Targets!$A$1:$J$302,5,FALSE)</f>
        <v>0.46665993497270547</v>
      </c>
      <c r="U218" s="730">
        <f>VLOOKUP(A218,Targets!$A$1:$J$302,5,FALSE)</f>
        <v>0.46665993497270547</v>
      </c>
      <c r="V218" s="730">
        <f>VLOOKUP(A218,Targets!$A$1:$J$302,5,FALSE)*3</f>
        <v>1.3999798049181165</v>
      </c>
      <c r="W218" s="730">
        <f>VLOOKUP(A218,Targets!$A$1:$J$302,6,FALSE)*2</f>
        <v>0.92865327059568392</v>
      </c>
      <c r="X218" s="433" t="s">
        <v>48</v>
      </c>
      <c r="Y218" s="433" t="s">
        <v>49</v>
      </c>
      <c r="Z218" s="547"/>
      <c r="AA218" s="21"/>
    </row>
    <row r="219" spans="1:27" ht="135" hidden="1">
      <c r="A219" s="31">
        <v>216</v>
      </c>
      <c r="B219" s="22" t="s">
        <v>39</v>
      </c>
      <c r="C219" s="22" t="s">
        <v>422</v>
      </c>
      <c r="D219" s="22" t="s">
        <v>434</v>
      </c>
      <c r="E219" s="23" t="s">
        <v>91</v>
      </c>
      <c r="F219" s="22" t="s">
        <v>97</v>
      </c>
      <c r="G219" s="22" t="s">
        <v>93</v>
      </c>
      <c r="H219" s="22" t="s">
        <v>30</v>
      </c>
      <c r="I219" s="22" t="s">
        <v>435</v>
      </c>
      <c r="J219" s="22" t="s">
        <v>97</v>
      </c>
      <c r="K219" s="22" t="s">
        <v>394</v>
      </c>
      <c r="L219" s="22">
        <v>2016</v>
      </c>
      <c r="M219" s="337">
        <f ca="1">VLOOKUP(A219,'2016_ModelLink'!$A$3:$S$332,18,FALSE)</f>
        <v>21372261.463347424</v>
      </c>
      <c r="N219" s="337">
        <f ca="1">VLOOKUP(A219,'2016_ModelLink'!$A$3:$S$332,19,FALSE)</f>
        <v>41747.003227813359</v>
      </c>
      <c r="O219" s="69">
        <f ca="1">VLOOKUP($A219,'2016_ModelLink'!$A$3:$S$332,17,FALSE)</f>
        <v>511.94720125703424</v>
      </c>
      <c r="P219" s="69">
        <f ca="1">VLOOKUP($A219,'2017_ModelLink'!$A$3:$S$332,17,FALSE)</f>
        <v>611.31127848128483</v>
      </c>
      <c r="Q219" s="69">
        <f ca="1">VLOOKUP($A219,'2018_ModelLink'!$A$3:$S$332,17,FALSE)</f>
        <v>587.01052905849212</v>
      </c>
      <c r="R219" s="69">
        <f ca="1">VLOOKUP($A219,'2019_ModelLink'!$A$3:$S$332,17,FALSE)</f>
        <v>393.1078073186211</v>
      </c>
      <c r="S219" s="309">
        <f>VLOOKUP(A219,Targets!$A$1:$J$302,5,FALSE)</f>
        <v>409.87968010410589</v>
      </c>
      <c r="T219" s="309">
        <f>VLOOKUP(A219,Targets!$A$1:$J$302,5,FALSE)</f>
        <v>409.87968010410589</v>
      </c>
      <c r="U219" s="309">
        <f>VLOOKUP(A219,Targets!$A$1:$J$302,5,FALSE)</f>
        <v>409.87968010410589</v>
      </c>
      <c r="V219" s="309">
        <f>VLOOKUP(A219,Targets!$A$1:$J$302,5,FALSE)*3</f>
        <v>1229.6390403123178</v>
      </c>
      <c r="W219" s="309">
        <f>VLOOKUP(A219,Targets!$A$1:$J$302,6,FALSE)*2</f>
        <v>815.66056340717068</v>
      </c>
      <c r="X219" s="433"/>
      <c r="Y219" s="433"/>
      <c r="Z219" s="547"/>
      <c r="AA219" s="21"/>
    </row>
    <row r="220" spans="1:27" ht="135" hidden="1">
      <c r="A220" s="31">
        <v>217</v>
      </c>
      <c r="B220" s="22" t="s">
        <v>39</v>
      </c>
      <c r="C220" s="22" t="s">
        <v>422</v>
      </c>
      <c r="D220" s="22" t="s">
        <v>434</v>
      </c>
      <c r="E220" s="23" t="s">
        <v>91</v>
      </c>
      <c r="F220" s="22" t="s">
        <v>98</v>
      </c>
      <c r="G220" s="22" t="s">
        <v>93</v>
      </c>
      <c r="H220" s="22" t="s">
        <v>30</v>
      </c>
      <c r="I220" s="22" t="s">
        <v>435</v>
      </c>
      <c r="J220" s="22" t="s">
        <v>98</v>
      </c>
      <c r="K220" s="22" t="s">
        <v>394</v>
      </c>
      <c r="L220" s="22">
        <v>2016</v>
      </c>
      <c r="M220" s="337">
        <f ca="1">VLOOKUP(A220,'2016_ModelLink'!$A$3:$S$332,18,FALSE)</f>
        <v>21372261.463347424</v>
      </c>
      <c r="N220" s="337">
        <f ca="1">VLOOKUP(A220,'2016_ModelLink'!$A$3:$S$332,19,FALSE)</f>
        <v>155638967.50607666</v>
      </c>
      <c r="O220" s="729">
        <f ca="1">VLOOKUP($A220,'2016_ModelLink'!$A$3:$S$332,17,FALSE)</f>
        <v>0.1373194760014903</v>
      </c>
      <c r="P220" s="729">
        <f ca="1">VLOOKUP($A220,'2017_ModelLink'!$A$3:$S$332,17,FALSE)</f>
        <v>0.11547297131257045</v>
      </c>
      <c r="Q220" s="729">
        <f ca="1">VLOOKUP($A220,'2018_ModelLink'!$A$3:$S$332,17,FALSE)</f>
        <v>9.8840007936429303E-2</v>
      </c>
      <c r="R220" s="729">
        <f ca="1">VLOOKUP($A220,'2019_ModelLink'!$A$3:$S$332,17,FALSE)</f>
        <v>9.2356722516758291E-2</v>
      </c>
      <c r="S220" s="730">
        <f>VLOOKUP(A220,Targets!$A$1:$J$302,5,FALSE)</f>
        <v>8.8061421181050301E-2</v>
      </c>
      <c r="T220" s="730">
        <f>VLOOKUP(A220,Targets!$A$1:$J$302,5,FALSE)</f>
        <v>8.8061421181050301E-2</v>
      </c>
      <c r="U220" s="730">
        <f>VLOOKUP(A220,Targets!$A$1:$J$302,5,FALSE)</f>
        <v>8.8061421181050301E-2</v>
      </c>
      <c r="V220" s="730">
        <f>VLOOKUP(A220,Targets!$A$1:$J$302,5,FALSE)*3</f>
        <v>0.26418426354315089</v>
      </c>
      <c r="W220" s="730">
        <f>VLOOKUP(A220,Targets!$A$1:$J$302,6,FALSE)*2</f>
        <v>0.17524222815029009</v>
      </c>
      <c r="X220" s="433"/>
      <c r="Y220" s="433"/>
      <c r="Z220" s="547"/>
      <c r="AA220" s="21"/>
    </row>
    <row r="221" spans="1:27" ht="135" hidden="1">
      <c r="A221" s="31">
        <v>218</v>
      </c>
      <c r="B221" s="22" t="s">
        <v>39</v>
      </c>
      <c r="C221" s="22" t="s">
        <v>422</v>
      </c>
      <c r="D221" s="22" t="s">
        <v>434</v>
      </c>
      <c r="E221" s="23" t="s">
        <v>91</v>
      </c>
      <c r="F221" s="22" t="s">
        <v>99</v>
      </c>
      <c r="G221" s="22" t="s">
        <v>93</v>
      </c>
      <c r="H221" s="22" t="s">
        <v>30</v>
      </c>
      <c r="I221" s="22" t="s">
        <v>435</v>
      </c>
      <c r="J221" s="22" t="s">
        <v>99</v>
      </c>
      <c r="K221" s="22" t="s">
        <v>394</v>
      </c>
      <c r="L221" s="22">
        <v>2016</v>
      </c>
      <c r="M221" s="337">
        <f ca="1">VLOOKUP(A221,'2016_ModelLink'!$A$3:$S$332,18,FALSE)</f>
        <v>5800801.9266525768</v>
      </c>
      <c r="N221" s="337">
        <f ca="1">VLOOKUP(A221,'2016_ModelLink'!$A$3:$S$332,19,FALSE)</f>
        <v>6000837.5956774</v>
      </c>
      <c r="O221" s="729">
        <f ca="1">VLOOKUP($A221,'2016_ModelLink'!$A$3:$S$332,17,FALSE)</f>
        <v>0.96666537531878627</v>
      </c>
      <c r="P221" s="729">
        <f ca="1">VLOOKUP($A221,'2017_ModelLink'!$A$3:$S$332,17,FALSE)</f>
        <v>0.78380460670876462</v>
      </c>
      <c r="Q221" s="729">
        <f ca="1">VLOOKUP($A221,'2018_ModelLink'!$A$3:$S$332,17,FALSE)</f>
        <v>1.0248836267359509</v>
      </c>
      <c r="R221" s="729">
        <f ca="1">VLOOKUP($A221,'2019_ModelLink'!$A$3:$S$332,17,FALSE)</f>
        <v>1.18670303949446</v>
      </c>
      <c r="S221" s="730">
        <f>VLOOKUP(A221,Targets!$A$1:$J$302,5,FALSE)</f>
        <v>0.65296111666289658</v>
      </c>
      <c r="T221" s="730">
        <f>VLOOKUP(A221,Targets!$A$1:$J$302,5,FALSE)</f>
        <v>0.65296111666289658</v>
      </c>
      <c r="U221" s="730">
        <f>VLOOKUP(A221,Targets!$A$1:$J$302,5,FALSE)</f>
        <v>0.65296111666289658</v>
      </c>
      <c r="V221" s="730">
        <f>VLOOKUP(A221,Targets!$A$1:$J$302,5,FALSE)*3</f>
        <v>1.9588833499886897</v>
      </c>
      <c r="W221" s="730">
        <f>VLOOKUP(A221,Targets!$A$1:$J$302,6,FALSE)*2</f>
        <v>1.2993926221591643</v>
      </c>
      <c r="X221" s="433" t="s">
        <v>48</v>
      </c>
      <c r="Y221" s="433" t="s">
        <v>49</v>
      </c>
      <c r="Z221" s="547"/>
      <c r="AA221" s="21"/>
    </row>
    <row r="222" spans="1:27" ht="195" hidden="1">
      <c r="A222" s="31">
        <v>219</v>
      </c>
      <c r="B222" s="22" t="s">
        <v>39</v>
      </c>
      <c r="C222" s="22" t="s">
        <v>422</v>
      </c>
      <c r="D222" s="22" t="s">
        <v>436</v>
      </c>
      <c r="E222" s="23" t="s">
        <v>437</v>
      </c>
      <c r="F222" s="22" t="s">
        <v>438</v>
      </c>
      <c r="G222" s="22" t="s">
        <v>439</v>
      </c>
      <c r="H222" s="22" t="s">
        <v>164</v>
      </c>
      <c r="I222" s="22" t="s">
        <v>440</v>
      </c>
      <c r="J222" s="22" t="s">
        <v>441</v>
      </c>
      <c r="K222" s="22" t="s">
        <v>394</v>
      </c>
      <c r="L222" s="22" t="s">
        <v>167</v>
      </c>
      <c r="M222" s="337">
        <f ca="1">VLOOKUP(A222,'2016_ModelLink'!$A$3:$S$332,18,FALSE)</f>
        <v>0</v>
      </c>
      <c r="N222" s="337">
        <f ca="1">VLOOKUP(A222,'2016_ModelLink'!$A$3:$S$332,19,FALSE)</f>
        <v>0</v>
      </c>
      <c r="O222" s="69" t="str">
        <f>VLOOKUP($A222,'2016_ModelLink'!$A$3:$S$332,17,FALSE)</f>
        <v>N/A - Indicator</v>
      </c>
      <c r="P222" s="69" t="str">
        <f>VLOOKUP($A222,'2017_ModelLink'!$A$3:$S$332,17,FALSE)</f>
        <v>N/A - Indicator</v>
      </c>
      <c r="Q222" s="69">
        <f ca="1">VLOOKUP($A222,'2018_ModelLink'!$A$3:$S$332,17,FALSE)</f>
        <v>0</v>
      </c>
      <c r="R222" s="69">
        <f ca="1">VLOOKUP($A222,'2019_ModelLink'!$A$3:$S$332,17,FALSE)</f>
        <v>0</v>
      </c>
      <c r="S222" s="309" t="str">
        <f>VLOOKUP(A222,Targets!$A$1:$J$302,5,FALSE)</f>
        <v>N/A - Indicator</v>
      </c>
      <c r="T222" s="309" t="str">
        <f>VLOOKUP(A222,Targets!$A$1:$J$302,5,FALSE)</f>
        <v>N/A - Indicator</v>
      </c>
      <c r="U222" s="309" t="str">
        <f>VLOOKUP(A222,Targets!$A$1:$J$302,5,FALSE)</f>
        <v>N/A - Indicator</v>
      </c>
      <c r="V222" s="309" t="e">
        <f>VLOOKUP(A222,Targets!$A$1:$J$302,5,FALSE)*3</f>
        <v>#VALUE!</v>
      </c>
      <c r="W222" s="309" t="e">
        <f>VLOOKUP(A222,Targets!$A$1:$J$302,6,FALSE)*2</f>
        <v>#VALUE!</v>
      </c>
      <c r="X222" s="433" t="s">
        <v>442</v>
      </c>
      <c r="Y222" s="433" t="s">
        <v>443</v>
      </c>
      <c r="Z222" s="547"/>
      <c r="AA222" s="21"/>
    </row>
    <row r="223" spans="1:27" ht="105">
      <c r="A223" s="31">
        <v>220</v>
      </c>
      <c r="B223" s="22" t="s">
        <v>39</v>
      </c>
      <c r="C223" s="22" t="s">
        <v>422</v>
      </c>
      <c r="D223" s="22" t="s">
        <v>444</v>
      </c>
      <c r="E223" s="23" t="s">
        <v>445</v>
      </c>
      <c r="F223" s="22" t="s">
        <v>142</v>
      </c>
      <c r="G223" s="22" t="s">
        <v>446</v>
      </c>
      <c r="H223" s="22" t="s">
        <v>30</v>
      </c>
      <c r="I223" s="22" t="s">
        <v>447</v>
      </c>
      <c r="J223" s="22" t="s">
        <v>448</v>
      </c>
      <c r="K223" s="22" t="s">
        <v>394</v>
      </c>
      <c r="L223" s="22">
        <v>2016</v>
      </c>
      <c r="M223" s="337">
        <f ca="1">VLOOKUP(A223,'2016_ModelLink'!$A$3:$S$332,18,FALSE)</f>
        <v>207</v>
      </c>
      <c r="N223" s="337">
        <f ca="1">VLOOKUP(A223,'2016_ModelLink'!$A$3:$S$332,19,FALSE)</f>
        <v>14094</v>
      </c>
      <c r="O223" s="734">
        <f ca="1">VLOOKUP($A223,'2016_ModelLink'!$A$3:$S$332,17,FALSE)</f>
        <v>1.4687100893997445E-2</v>
      </c>
      <c r="P223" s="734">
        <f ca="1">VLOOKUP($A223,'2017_ModelLink'!$A$3:$S$332,17,FALSE)</f>
        <v>1.4758340910680562E-2</v>
      </c>
      <c r="Q223" s="734">
        <f ca="1">VLOOKUP($A223,'2018_ModelLink'!$A$3:$S$332,17,FALSE)</f>
        <v>1.4744933612858141E-2</v>
      </c>
      <c r="R223" s="734">
        <f ca="1">VLOOKUP($A223,'2019_ModelLink'!$A$3:$S$332,17,FALSE)</f>
        <v>0.21392946205913788</v>
      </c>
      <c r="S223" s="734">
        <f>VLOOKUP(A223,Targets!$A$1:$J$302,5,FALSE)</f>
        <v>1.4186644883065102E-2</v>
      </c>
      <c r="T223" s="734">
        <f>VLOOKUP(A223,Targets!$A$1:$J$302,5,FALSE)</f>
        <v>1.4186644883065102E-2</v>
      </c>
      <c r="U223" s="734">
        <f>VLOOKUP(A223,Targets!$A$1:$J$302,5,FALSE)</f>
        <v>1.4186644883065102E-2</v>
      </c>
      <c r="V223" s="734">
        <f>VLOOKUP(A223,Targets!$A$1:$J$302,5,FALSE)*3</f>
        <v>4.2559934649195302E-2</v>
      </c>
      <c r="W223" s="734">
        <f>VLOOKUP(A223,Targets!$A$1:$J$302,6,FALSE)*2</f>
        <v>2.9318894769707064E-2</v>
      </c>
      <c r="Y223" s="433" t="s">
        <v>449</v>
      </c>
      <c r="Z223" s="547"/>
      <c r="AA223" s="21"/>
    </row>
    <row r="224" spans="1:27" ht="195" hidden="1">
      <c r="A224" s="31">
        <v>221</v>
      </c>
      <c r="B224" s="22" t="s">
        <v>39</v>
      </c>
      <c r="C224" s="22" t="s">
        <v>422</v>
      </c>
      <c r="D224" s="22" t="s">
        <v>444</v>
      </c>
      <c r="E224" s="23" t="s">
        <v>450</v>
      </c>
      <c r="F224" s="22" t="s">
        <v>451</v>
      </c>
      <c r="G224" s="22" t="s">
        <v>452</v>
      </c>
      <c r="H224" s="22" t="s">
        <v>30</v>
      </c>
      <c r="I224" s="22" t="s">
        <v>453</v>
      </c>
      <c r="J224" s="22" t="s">
        <v>454</v>
      </c>
      <c r="K224" s="22" t="s">
        <v>394</v>
      </c>
      <c r="L224" s="22">
        <v>2016</v>
      </c>
      <c r="M224" s="337">
        <f ca="1">VLOOKUP(A224,'2016_ModelLink'!$A$3:$S$332,18,FALSE)</f>
        <v>8324671987.869771</v>
      </c>
      <c r="N224" s="337">
        <f ca="1">VLOOKUP(A224,'2016_ModelLink'!$A$3:$S$332,19,FALSE)</f>
        <v>326553554</v>
      </c>
      <c r="O224" s="69">
        <f ca="1">VLOOKUP($A224,'2016_ModelLink'!$A$3:$S$332,17,FALSE)</f>
        <v>25.492516880921073</v>
      </c>
      <c r="P224" s="69">
        <f ca="1">VLOOKUP($A224,'2017_ModelLink'!$A$3:$S$332,17,FALSE)</f>
        <v>24.237238356781308</v>
      </c>
      <c r="Q224" s="69">
        <f ca="1">VLOOKUP($A224,'2018_ModelLink'!$A$3:$S$332,17,FALSE)</f>
        <v>20.415816246080006</v>
      </c>
      <c r="R224" s="69">
        <f ca="1">VLOOKUP($A224,'2019_ModelLink'!$A$3:$S$332,17,FALSE)</f>
        <v>44.01682570672628</v>
      </c>
      <c r="S224" s="309">
        <f>VLOOKUP(A224,Targets!$A$1:$J$302,5,FALSE)</f>
        <v>51924.088203341635</v>
      </c>
      <c r="T224" s="309">
        <f>VLOOKUP(A224,Targets!$A$1:$J$302,5,FALSE)</f>
        <v>51924.088203341635</v>
      </c>
      <c r="U224" s="309">
        <f>VLOOKUP(A224,Targets!$A$1:$J$302,5,FALSE)</f>
        <v>51924.088203341635</v>
      </c>
      <c r="V224" s="309">
        <f>VLOOKUP(A224,Targets!$A$1:$J$302,5,FALSE)*3</f>
        <v>155772.2646100249</v>
      </c>
      <c r="W224" s="309">
        <f>VLOOKUP(A224,Targets!$A$1:$J$302,6,FALSE)*2</f>
        <v>107309.15523684045</v>
      </c>
      <c r="X224" s="433" t="s">
        <v>455</v>
      </c>
      <c r="Y224" s="433"/>
      <c r="Z224" s="547"/>
      <c r="AA224" s="21"/>
    </row>
    <row r="225" spans="1:27" ht="270">
      <c r="A225" s="31">
        <v>222</v>
      </c>
      <c r="B225" s="22" t="s">
        <v>39</v>
      </c>
      <c r="C225" s="22" t="s">
        <v>422</v>
      </c>
      <c r="D225" s="22" t="s">
        <v>456</v>
      </c>
      <c r="E225" s="23" t="s">
        <v>457</v>
      </c>
      <c r="F225" s="22" t="s">
        <v>142</v>
      </c>
      <c r="G225" s="22" t="s">
        <v>458</v>
      </c>
      <c r="H225" s="22" t="s">
        <v>164</v>
      </c>
      <c r="I225" s="22" t="s">
        <v>459</v>
      </c>
      <c r="J225" s="22" t="s">
        <v>460</v>
      </c>
      <c r="K225" s="22" t="s">
        <v>394</v>
      </c>
      <c r="L225" s="22" t="s">
        <v>167</v>
      </c>
      <c r="M225" s="337">
        <f ca="1">VLOOKUP(A225,'2016_ModelLink'!$A$3:$S$332,18,FALSE)</f>
        <v>6978197</v>
      </c>
      <c r="N225" s="337">
        <f ca="1">VLOOKUP(A225,'2016_ModelLink'!$A$3:$S$332,19,FALSE)</f>
        <v>323682804</v>
      </c>
      <c r="O225" s="734" t="str">
        <f>VLOOKUP($A225,'2016_ModelLink'!$A$3:$S$332,17,FALSE)</f>
        <v>N/A - Indicator</v>
      </c>
      <c r="P225" s="734" t="str">
        <f>VLOOKUP($A225,'2017_ModelLink'!$A$3:$S$332,17,FALSE)</f>
        <v>N/A - Indicator</v>
      </c>
      <c r="Q225" s="734">
        <f ca="1">VLOOKUP($A225,'2018_ModelLink'!$A$3:$S$332,17,FALSE)</f>
        <v>6.1315466311120261E-2</v>
      </c>
      <c r="R225" s="734">
        <f ca="1">VLOOKUP($A225,'2019_ModelLink'!$A$3:$S$332,17,FALSE)</f>
        <v>0.21392946205913788</v>
      </c>
      <c r="S225" s="730" t="str">
        <f>VLOOKUP(A225,Targets!$A$1:$J$302,5,FALSE)</f>
        <v>N/A - Indicator</v>
      </c>
      <c r="T225" s="730" t="str">
        <f>VLOOKUP(A225,Targets!$A$1:$J$302,5,FALSE)</f>
        <v>N/A - Indicator</v>
      </c>
      <c r="U225" s="730" t="str">
        <f>VLOOKUP(A225,Targets!$A$1:$J$302,5,FALSE)</f>
        <v>N/A - Indicator</v>
      </c>
      <c r="V225" s="730" t="e">
        <f>VLOOKUP(A225,Targets!$A$1:$J$302,5,FALSE)*3</f>
        <v>#VALUE!</v>
      </c>
      <c r="W225" s="730" t="e">
        <f>VLOOKUP(A225,Targets!$A$1:$J$302,6,FALSE)*2</f>
        <v>#VALUE!</v>
      </c>
      <c r="X225" s="433" t="s">
        <v>461</v>
      </c>
      <c r="Y225" s="433"/>
      <c r="Z225" s="547"/>
      <c r="AA225" s="21"/>
    </row>
    <row r="226" spans="1:27" ht="210" hidden="1">
      <c r="A226" s="31">
        <v>223</v>
      </c>
      <c r="B226" s="22" t="s">
        <v>39</v>
      </c>
      <c r="C226" s="22" t="s">
        <v>462</v>
      </c>
      <c r="D226" s="22" t="s">
        <v>463</v>
      </c>
      <c r="E226" s="23" t="s">
        <v>51</v>
      </c>
      <c r="F226" s="22" t="s">
        <v>52</v>
      </c>
      <c r="G226" s="22" t="s">
        <v>53</v>
      </c>
      <c r="H226" s="22" t="s">
        <v>30</v>
      </c>
      <c r="I226" s="22" t="s">
        <v>464</v>
      </c>
      <c r="J226" s="22" t="s">
        <v>52</v>
      </c>
      <c r="K226" s="22" t="s">
        <v>465</v>
      </c>
      <c r="L226" s="22">
        <v>2016</v>
      </c>
      <c r="M226" s="337" t="str">
        <f ca="1">VLOOKUP(A226,'2016_ModelLink'!$A$3:$S$332,18,FALSE)</f>
        <v>N/A</v>
      </c>
      <c r="N226" s="337" t="str">
        <f ca="1">VLOOKUP(A226,'2016_ModelLink'!$A$3:$S$332,19,FALSE)</f>
        <v>N/A</v>
      </c>
      <c r="O226" s="69">
        <f ca="1">VLOOKUP($A226,'2016_ModelLink'!$A$3:$S$332,17,FALSE)</f>
        <v>646.382896032644</v>
      </c>
      <c r="P226" s="69">
        <f ca="1">VLOOKUP($A226,'2017_ModelLink'!$A$3:$S$332,17,FALSE)</f>
        <v>47.503317920000001</v>
      </c>
      <c r="Q226" s="69">
        <f ca="1">VLOOKUP($A226,'2018_ModelLink'!$A$3:$S$332,17,FALSE)</f>
        <v>302.2910458942402</v>
      </c>
      <c r="R226" s="69">
        <f ca="1">VLOOKUP($A226,'2019_ModelLink'!$A$3:$S$332,17,FALSE)</f>
        <v>248.094280785423</v>
      </c>
      <c r="S226" s="309">
        <f>VLOOKUP(A226,Targets!$A$1:$J$302,5,FALSE)</f>
        <v>676.02408997536736</v>
      </c>
      <c r="T226" s="309">
        <f>VLOOKUP(A226,Targets!$A$1:$J$302,5,FALSE)</f>
        <v>676.02408997536736</v>
      </c>
      <c r="U226" s="309">
        <f>VLOOKUP(A226,Targets!$A$1:$J$302,5,FALSE)</f>
        <v>676.02408997536736</v>
      </c>
      <c r="V226" s="309">
        <f>VLOOKUP(A226,Targets!$A$1:$J$302,5,FALSE)*3</f>
        <v>2028.0722699261021</v>
      </c>
      <c r="W226" s="309">
        <f>VLOOKUP(A226,Targets!$A$1:$J$302,6,FALSE)*2</f>
        <v>1413.7852146493628</v>
      </c>
      <c r="X226" s="433"/>
      <c r="Y226" s="433"/>
      <c r="Z226" s="547"/>
      <c r="AA226" s="21"/>
    </row>
    <row r="227" spans="1:27" ht="210" hidden="1">
      <c r="A227" s="31">
        <v>224</v>
      </c>
      <c r="B227" s="22" t="s">
        <v>39</v>
      </c>
      <c r="C227" s="22" t="s">
        <v>462</v>
      </c>
      <c r="D227" s="22" t="s">
        <v>463</v>
      </c>
      <c r="E227" s="23" t="s">
        <v>51</v>
      </c>
      <c r="F227" s="22" t="s">
        <v>55</v>
      </c>
      <c r="G227" s="22" t="s">
        <v>53</v>
      </c>
      <c r="H227" s="22" t="s">
        <v>30</v>
      </c>
      <c r="I227" s="22" t="s">
        <v>464</v>
      </c>
      <c r="J227" s="22" t="s">
        <v>55</v>
      </c>
      <c r="K227" s="22" t="s">
        <v>465</v>
      </c>
      <c r="L227" s="22">
        <v>2016</v>
      </c>
      <c r="M227" s="337" t="str">
        <f ca="1">VLOOKUP(A227,'2016_ModelLink'!$A$3:$S$332,18,FALSE)</f>
        <v>N/A</v>
      </c>
      <c r="N227" s="337" t="str">
        <f ca="1">VLOOKUP(A227,'2016_ModelLink'!$A$3:$S$332,19,FALSE)</f>
        <v>N/A</v>
      </c>
      <c r="O227" s="69">
        <f ca="1">VLOOKUP($A227,'2016_ModelLink'!$A$3:$S$332,17,FALSE)</f>
        <v>420.14889831378099</v>
      </c>
      <c r="P227" s="69">
        <f ca="1">VLOOKUP($A227,'2017_ModelLink'!$A$3:$S$332,17,FALSE)</f>
        <v>35.609316123607819</v>
      </c>
      <c r="Q227" s="69">
        <f ca="1">VLOOKUP($A227,'2018_ModelLink'!$A$3:$S$332,17,FALSE)</f>
        <v>212.64288722449444</v>
      </c>
      <c r="R227" s="69">
        <f ca="1">VLOOKUP($A227,'2019_ModelLink'!$A$3:$S$332,17,FALSE)</f>
        <v>175.97140330581982</v>
      </c>
      <c r="S227" s="309">
        <f>VLOOKUP(A227,Targets!$A$1:$J$302,5,FALSE)</f>
        <v>406.57401239875924</v>
      </c>
      <c r="T227" s="309">
        <f>VLOOKUP(A227,Targets!$A$1:$J$302,5,FALSE)</f>
        <v>406.57401239875924</v>
      </c>
      <c r="U227" s="309">
        <f>VLOOKUP(A227,Targets!$A$1:$J$302,5,FALSE)</f>
        <v>406.57401239875924</v>
      </c>
      <c r="V227" s="309">
        <f>VLOOKUP(A227,Targets!$A$1:$J$302,5,FALSE)*3</f>
        <v>1219.7220371962776</v>
      </c>
      <c r="W227" s="309">
        <f>VLOOKUP(A227,Targets!$A$1:$J$302,6,FALSE)*2</f>
        <v>852.2893368082913</v>
      </c>
      <c r="X227" s="433"/>
      <c r="Y227" s="433"/>
      <c r="Z227" s="547"/>
      <c r="AA227" s="21"/>
    </row>
    <row r="228" spans="1:27" ht="210" hidden="1">
      <c r="A228" s="31">
        <v>225</v>
      </c>
      <c r="B228" s="22" t="s">
        <v>39</v>
      </c>
      <c r="C228" s="22" t="s">
        <v>462</v>
      </c>
      <c r="D228" s="22" t="s">
        <v>463</v>
      </c>
      <c r="E228" s="23" t="s">
        <v>51</v>
      </c>
      <c r="F228" s="22" t="s">
        <v>56</v>
      </c>
      <c r="G228" s="22" t="s">
        <v>53</v>
      </c>
      <c r="H228" s="22" t="s">
        <v>30</v>
      </c>
      <c r="I228" s="22" t="s">
        <v>464</v>
      </c>
      <c r="J228" s="22" t="s">
        <v>56</v>
      </c>
      <c r="K228" s="22" t="s">
        <v>465</v>
      </c>
      <c r="L228" s="22">
        <v>2016</v>
      </c>
      <c r="M228" s="337" t="str">
        <f ca="1">VLOOKUP(A228,'2016_ModelLink'!$A$3:$S$332,18,FALSE)</f>
        <v>N/A</v>
      </c>
      <c r="N228" s="337" t="str">
        <f ca="1">VLOOKUP(A228,'2016_ModelLink'!$A$3:$S$332,19,FALSE)</f>
        <v>N/A</v>
      </c>
      <c r="O228" s="69">
        <f ca="1">VLOOKUP($A228,'2016_ModelLink'!$A$3:$S$332,17,FALSE)</f>
        <v>3264127.5240094699</v>
      </c>
      <c r="P228" s="69">
        <f ca="1">VLOOKUP($A228,'2017_ModelLink'!$A$3:$S$332,17,FALSE)</f>
        <v>291761.2069689713</v>
      </c>
      <c r="Q228" s="69">
        <f ca="1">VLOOKUP($A228,'2018_ModelLink'!$A$3:$S$332,17,FALSE)</f>
        <v>2474643.6614470836</v>
      </c>
      <c r="R228" s="69">
        <f ca="1">VLOOKUP($A228,'2019_ModelLink'!$A$3:$S$332,17,FALSE)</f>
        <v>3813183.5491236742</v>
      </c>
      <c r="S228" s="309">
        <f>VLOOKUP(A228,Targets!$A$1:$J$302,5,FALSE)</f>
        <v>3443987.4168884717</v>
      </c>
      <c r="T228" s="309">
        <f>VLOOKUP(A228,Targets!$A$1:$J$302,5,FALSE)</f>
        <v>3443987.4168884717</v>
      </c>
      <c r="U228" s="309">
        <f>VLOOKUP(A228,Targets!$A$1:$J$302,5,FALSE)</f>
        <v>3443987.4168884717</v>
      </c>
      <c r="V228" s="309">
        <f>VLOOKUP(A228,Targets!$A$1:$J$302,5,FALSE)*3</f>
        <v>10331962.250665415</v>
      </c>
      <c r="W228" s="309">
        <f>VLOOKUP(A228,Targets!$A$1:$J$302,6,FALSE)*2</f>
        <v>7117532.4043307127</v>
      </c>
      <c r="X228" s="433"/>
      <c r="Y228" s="433"/>
      <c r="Z228" s="547"/>
      <c r="AA228" s="21"/>
    </row>
    <row r="229" spans="1:27" ht="210" hidden="1">
      <c r="A229" s="31">
        <v>226</v>
      </c>
      <c r="B229" s="22" t="s">
        <v>39</v>
      </c>
      <c r="C229" s="22" t="s">
        <v>462</v>
      </c>
      <c r="D229" s="22" t="s">
        <v>463</v>
      </c>
      <c r="E229" s="23" t="s">
        <v>51</v>
      </c>
      <c r="F229" s="22" t="s">
        <v>57</v>
      </c>
      <c r="G229" s="22" t="s">
        <v>53</v>
      </c>
      <c r="H229" s="22" t="s">
        <v>30</v>
      </c>
      <c r="I229" s="22" t="s">
        <v>464</v>
      </c>
      <c r="J229" s="22" t="s">
        <v>57</v>
      </c>
      <c r="K229" s="22" t="s">
        <v>465</v>
      </c>
      <c r="L229" s="22">
        <v>2016</v>
      </c>
      <c r="M229" s="337" t="str">
        <f ca="1">VLOOKUP(A229,'2016_ModelLink'!$A$3:$S$332,18,FALSE)</f>
        <v>N/A</v>
      </c>
      <c r="N229" s="337" t="str">
        <f ca="1">VLOOKUP(A229,'2016_ModelLink'!$A$3:$S$332,19,FALSE)</f>
        <v>N/A</v>
      </c>
      <c r="O229" s="69">
        <f ca="1">VLOOKUP($A229,'2016_ModelLink'!$A$3:$S$332,17,FALSE)</f>
        <v>2121682.97086098</v>
      </c>
      <c r="P229" s="69">
        <f ca="1">VLOOKUP($A229,'2017_ModelLink'!$A$3:$S$332,17,FALSE)</f>
        <v>209409.92369477506</v>
      </c>
      <c r="Q229" s="69">
        <f ca="1">VLOOKUP($A229,'2018_ModelLink'!$A$3:$S$332,17,FALSE)</f>
        <v>1679031.8749347455</v>
      </c>
      <c r="R229" s="69">
        <f ca="1">VLOOKUP($A229,'2019_ModelLink'!$A$3:$S$332,17,FALSE)</f>
        <v>3619901.8057929631</v>
      </c>
      <c r="S229" s="309">
        <f>VLOOKUP(A229,Targets!$A$1:$J$302,5,FALSE)</f>
        <v>2067666.9880479064</v>
      </c>
      <c r="T229" s="309">
        <f>VLOOKUP(A229,Targets!$A$1:$J$302,5,FALSE)</f>
        <v>2067666.9880479064</v>
      </c>
      <c r="U229" s="309">
        <f>VLOOKUP(A229,Targets!$A$1:$J$302,5,FALSE)</f>
        <v>2067666.9880479064</v>
      </c>
      <c r="V229" s="309">
        <f>VLOOKUP(A229,Targets!$A$1:$J$302,5,FALSE)*3</f>
        <v>6203000.9641437195</v>
      </c>
      <c r="W229" s="309">
        <f>VLOOKUP(A229,Targets!$A$1:$J$302,6,FALSE)*2</f>
        <v>4275788.9566113846</v>
      </c>
      <c r="X229" s="433"/>
      <c r="Y229" s="433"/>
      <c r="Z229" s="547"/>
      <c r="AA229" s="21"/>
    </row>
    <row r="230" spans="1:27" ht="210" hidden="1">
      <c r="A230" s="31">
        <v>227</v>
      </c>
      <c r="B230" s="22" t="s">
        <v>39</v>
      </c>
      <c r="C230" s="22" t="s">
        <v>462</v>
      </c>
      <c r="D230" s="22" t="s">
        <v>463</v>
      </c>
      <c r="E230" s="23" t="s">
        <v>51</v>
      </c>
      <c r="F230" s="22" t="s">
        <v>58</v>
      </c>
      <c r="G230" s="22" t="s">
        <v>53</v>
      </c>
      <c r="H230" s="22" t="s">
        <v>30</v>
      </c>
      <c r="I230" s="22" t="s">
        <v>464</v>
      </c>
      <c r="J230" s="22" t="s">
        <v>58</v>
      </c>
      <c r="K230" s="22" t="s">
        <v>465</v>
      </c>
      <c r="L230" s="22">
        <v>2016</v>
      </c>
      <c r="M230" s="337" t="str">
        <f ca="1">VLOOKUP(A230,'2016_ModelLink'!$A$3:$S$332,18,FALSE)</f>
        <v>N/A</v>
      </c>
      <c r="N230" s="337" t="str">
        <f ca="1">VLOOKUP(A230,'2016_ModelLink'!$A$3:$S$332,19,FALSE)</f>
        <v>N/A</v>
      </c>
      <c r="O230" s="69">
        <f ca="1">VLOOKUP($A230,'2016_ModelLink'!$A$3:$S$332,17,FALSE)</f>
        <v>48436.624184992601</v>
      </c>
      <c r="P230" s="69">
        <f ca="1">VLOOKUP($A230,'2017_ModelLink'!$A$3:$S$332,17,FALSE)</f>
        <v>-1941.6546065559999</v>
      </c>
      <c r="Q230" s="69">
        <f ca="1">VLOOKUP($A230,'2018_ModelLink'!$A$3:$S$332,17,FALSE)</f>
        <v>-4152.9136129688195</v>
      </c>
      <c r="R230" s="69">
        <f ca="1">VLOOKUP($A230,'2019_ModelLink'!$A$3:$S$332,17,FALSE)</f>
        <v>20164.972400358296</v>
      </c>
      <c r="S230" s="309">
        <f>VLOOKUP(A230,Targets!$A$1:$J$302,5,FALSE)</f>
        <v>52361.373370805348</v>
      </c>
      <c r="T230" s="309">
        <f>VLOOKUP(A230,Targets!$A$1:$J$302,5,FALSE)</f>
        <v>52361.373370805348</v>
      </c>
      <c r="U230" s="309">
        <f>VLOOKUP(A230,Targets!$A$1:$J$302,5,FALSE)</f>
        <v>52361.373370805348</v>
      </c>
      <c r="V230" s="309">
        <f>VLOOKUP(A230,Targets!$A$1:$J$302,5,FALSE)*3</f>
        <v>157084.12011241604</v>
      </c>
      <c r="W230" s="309">
        <f>VLOOKUP(A230,Targets!$A$1:$J$302,6,FALSE)*2</f>
        <v>113213.99106190448</v>
      </c>
      <c r="X230" s="433" t="s">
        <v>294</v>
      </c>
      <c r="Y230" s="433" t="s">
        <v>49</v>
      </c>
      <c r="Z230" s="547"/>
      <c r="AA230" s="21"/>
    </row>
    <row r="231" spans="1:27" ht="210" hidden="1">
      <c r="A231" s="31">
        <v>228</v>
      </c>
      <c r="B231" s="22" t="s">
        <v>39</v>
      </c>
      <c r="C231" s="22" t="s">
        <v>462</v>
      </c>
      <c r="D231" s="22" t="s">
        <v>463</v>
      </c>
      <c r="E231" s="23" t="s">
        <v>51</v>
      </c>
      <c r="F231" s="22" t="s">
        <v>60</v>
      </c>
      <c r="G231" s="22" t="s">
        <v>53</v>
      </c>
      <c r="H231" s="22" t="s">
        <v>30</v>
      </c>
      <c r="I231" s="22" t="s">
        <v>464</v>
      </c>
      <c r="J231" s="22" t="s">
        <v>60</v>
      </c>
      <c r="K231" s="22" t="s">
        <v>465</v>
      </c>
      <c r="L231" s="22">
        <v>2016</v>
      </c>
      <c r="M231" s="337" t="str">
        <f ca="1">VLOOKUP(A231,'2016_ModelLink'!$A$3:$S$332,18,FALSE)</f>
        <v>N/A</v>
      </c>
      <c r="N231" s="337" t="str">
        <f ca="1">VLOOKUP(A231,'2016_ModelLink'!$A$3:$S$332,19,FALSE)</f>
        <v>N/A</v>
      </c>
      <c r="O231" s="69">
        <f ca="1">VLOOKUP($A231,'2016_ModelLink'!$A$3:$S$332,17,FALSE)</f>
        <v>31483.806911152398</v>
      </c>
      <c r="P231" s="69">
        <f ca="1">VLOOKUP($A231,'2017_ModelLink'!$A$3:$S$332,17,FALSE)</f>
        <v>-1456.1893425801695</v>
      </c>
      <c r="Q231" s="69">
        <f ca="1">VLOOKUP($A231,'2018_ModelLink'!$A$3:$S$332,17,FALSE)</f>
        <v>-3327.7555219824312</v>
      </c>
      <c r="R231" s="69">
        <f ca="1">VLOOKUP($A231,'2019_ModelLink'!$A$3:$S$332,17,FALSE)</f>
        <v>24234.285731187785</v>
      </c>
      <c r="S231" s="309">
        <f>VLOOKUP(A231,Targets!$A$1:$J$302,5,FALSE)</f>
        <v>30819.674920961261</v>
      </c>
      <c r="T231" s="309">
        <f>VLOOKUP(A231,Targets!$A$1:$J$302,5,FALSE)</f>
        <v>30819.674920961261</v>
      </c>
      <c r="U231" s="309">
        <f>VLOOKUP(A231,Targets!$A$1:$J$302,5,FALSE)</f>
        <v>30819.674920961261</v>
      </c>
      <c r="V231" s="309">
        <f>VLOOKUP(A231,Targets!$A$1:$J$302,5,FALSE)*3</f>
        <v>92459.024762883782</v>
      </c>
      <c r="W231" s="309">
        <f>VLOOKUP(A231,Targets!$A$1:$J$302,6,FALSE)*2</f>
        <v>65370.661852309859</v>
      </c>
      <c r="X231" s="433" t="s">
        <v>294</v>
      </c>
      <c r="Y231" s="433" t="s">
        <v>49</v>
      </c>
      <c r="Z231" s="547"/>
      <c r="AA231" s="21"/>
    </row>
    <row r="232" spans="1:27" ht="210" hidden="1">
      <c r="A232" s="31">
        <v>229</v>
      </c>
      <c r="B232" s="22" t="s">
        <v>39</v>
      </c>
      <c r="C232" s="22" t="s">
        <v>462</v>
      </c>
      <c r="D232" s="22" t="s">
        <v>463</v>
      </c>
      <c r="E232" s="23" t="s">
        <v>51</v>
      </c>
      <c r="F232" s="22" t="s">
        <v>61</v>
      </c>
      <c r="G232" s="22" t="s">
        <v>53</v>
      </c>
      <c r="H232" s="22" t="s">
        <v>30</v>
      </c>
      <c r="I232" s="22" t="s">
        <v>464</v>
      </c>
      <c r="J232" s="22" t="s">
        <v>61</v>
      </c>
      <c r="K232" s="22" t="s">
        <v>465</v>
      </c>
      <c r="L232" s="22">
        <v>2016</v>
      </c>
      <c r="M232" s="337" t="str">
        <f ca="1">VLOOKUP(A232,'2016_ModelLink'!$A$3:$S$332,18,FALSE)</f>
        <v>N/A</v>
      </c>
      <c r="N232" s="337" t="str">
        <f ca="1">VLOOKUP(A232,'2016_ModelLink'!$A$3:$S$332,19,FALSE)</f>
        <v>N/A</v>
      </c>
      <c r="O232" s="69">
        <f ca="1">VLOOKUP($A232,'2016_ModelLink'!$A$3:$S$332,17,FALSE)</f>
        <v>7727.1798534766604</v>
      </c>
      <c r="P232" s="69">
        <f ca="1">VLOOKUP($A232,'2017_ModelLink'!$A$3:$S$332,17,FALSE)</f>
        <v>489.68608959999995</v>
      </c>
      <c r="Q232" s="69">
        <f ca="1">VLOOKUP($A232,'2018_ModelLink'!$A$3:$S$332,17,FALSE)</f>
        <v>1878.559677919385</v>
      </c>
      <c r="R232" s="69">
        <f ca="1">VLOOKUP($A232,'2019_ModelLink'!$A$3:$S$332,17,FALSE)</f>
        <v>1677.5531917804171</v>
      </c>
      <c r="S232" s="309">
        <f>VLOOKUP(A232,Targets!$A$1:$J$302,5,FALSE)</f>
        <v>8081.5310417933315</v>
      </c>
      <c r="T232" s="309">
        <f>VLOOKUP(A232,Targets!$A$1:$J$302,5,FALSE)</f>
        <v>8081.5310417933315</v>
      </c>
      <c r="U232" s="309">
        <f>VLOOKUP(A232,Targets!$A$1:$J$302,5,FALSE)</f>
        <v>8081.5310417933315</v>
      </c>
      <c r="V232" s="309">
        <f>VLOOKUP(A232,Targets!$A$1:$J$302,5,FALSE)*3</f>
        <v>24244.593125379994</v>
      </c>
      <c r="W232" s="309">
        <f>VLOOKUP(A232,Targets!$A$1:$J$302,6,FALSE)*2</f>
        <v>16901.097561528604</v>
      </c>
      <c r="X232" s="433"/>
      <c r="Y232" s="433"/>
      <c r="Z232" s="547"/>
      <c r="AA232" s="21"/>
    </row>
    <row r="233" spans="1:27" ht="210" hidden="1">
      <c r="A233" s="31">
        <v>230</v>
      </c>
      <c r="B233" s="22" t="s">
        <v>39</v>
      </c>
      <c r="C233" s="22" t="s">
        <v>462</v>
      </c>
      <c r="D233" s="22" t="s">
        <v>463</v>
      </c>
      <c r="E233" s="23" t="s">
        <v>51</v>
      </c>
      <c r="F233" s="22" t="s">
        <v>62</v>
      </c>
      <c r="G233" s="22" t="s">
        <v>53</v>
      </c>
      <c r="H233" s="22" t="s">
        <v>30</v>
      </c>
      <c r="I233" s="22" t="s">
        <v>464</v>
      </c>
      <c r="J233" s="22" t="s">
        <v>62</v>
      </c>
      <c r="K233" s="22" t="s">
        <v>465</v>
      </c>
      <c r="L233" s="22">
        <v>2016</v>
      </c>
      <c r="M233" s="337" t="str">
        <f ca="1">VLOOKUP(A233,'2016_ModelLink'!$A$3:$S$332,18,FALSE)</f>
        <v>N/A</v>
      </c>
      <c r="N233" s="337" t="str">
        <f ca="1">VLOOKUP(A233,'2016_ModelLink'!$A$3:$S$332,19,FALSE)</f>
        <v>N/A</v>
      </c>
      <c r="O233" s="69">
        <f ca="1">VLOOKUP($A233,'2016_ModelLink'!$A$3:$S$332,17,FALSE)</f>
        <v>5022.6670947473503</v>
      </c>
      <c r="P233" s="69">
        <f ca="1">VLOOKUP($A233,'2017_ModelLink'!$A$3:$S$332,17,FALSE)</f>
        <v>367.17370279982521</v>
      </c>
      <c r="Q233" s="69">
        <f ca="1">VLOOKUP($A233,'2018_ModelLink'!$A$3:$S$332,17,FALSE)</f>
        <v>1341.5709739246363</v>
      </c>
      <c r="R233" s="69">
        <f ca="1">VLOOKUP($A233,'2019_ModelLink'!$A$3:$S$332,17,FALSE)</f>
        <v>1216.4466901061928</v>
      </c>
      <c r="S233" s="309">
        <f>VLOOKUP(A233,Targets!$A$1:$J$302,5,FALSE)</f>
        <v>4860.3896676326531</v>
      </c>
      <c r="T233" s="309">
        <f>VLOOKUP(A233,Targets!$A$1:$J$302,5,FALSE)</f>
        <v>4860.3896676326531</v>
      </c>
      <c r="U233" s="309">
        <f>VLOOKUP(A233,Targets!$A$1:$J$302,5,FALSE)</f>
        <v>4860.3896676326531</v>
      </c>
      <c r="V233" s="309">
        <f>VLOOKUP(A233,Targets!$A$1:$J$302,5,FALSE)*3</f>
        <v>14581.169002897959</v>
      </c>
      <c r="W233" s="309">
        <f>VLOOKUP(A233,Targets!$A$1:$J$302,6,FALSE)*2</f>
        <v>10188.694210966119</v>
      </c>
      <c r="X233" s="433"/>
      <c r="Y233" s="433"/>
      <c r="Z233" s="547"/>
      <c r="AA233" s="21"/>
    </row>
    <row r="234" spans="1:27" ht="210" hidden="1">
      <c r="A234" s="31">
        <v>231</v>
      </c>
      <c r="B234" s="22" t="s">
        <v>39</v>
      </c>
      <c r="C234" s="22" t="s">
        <v>462</v>
      </c>
      <c r="D234" s="22" t="s">
        <v>463</v>
      </c>
      <c r="E234" s="23" t="s">
        <v>51</v>
      </c>
      <c r="F234" s="22" t="s">
        <v>63</v>
      </c>
      <c r="G234" s="22" t="s">
        <v>53</v>
      </c>
      <c r="H234" s="22" t="s">
        <v>30</v>
      </c>
      <c r="I234" s="22" t="s">
        <v>464</v>
      </c>
      <c r="J234" s="22" t="s">
        <v>63</v>
      </c>
      <c r="K234" s="22" t="s">
        <v>465</v>
      </c>
      <c r="L234" s="22">
        <v>2016</v>
      </c>
      <c r="M234" s="337" t="str">
        <f ca="1">VLOOKUP(A234,'2016_ModelLink'!$A$3:$S$332,18,FALSE)</f>
        <v>N/A</v>
      </c>
      <c r="N234" s="337" t="str">
        <f ca="1">VLOOKUP(A234,'2016_ModelLink'!$A$3:$S$332,19,FALSE)</f>
        <v>N/A</v>
      </c>
      <c r="O234" s="69">
        <f ca="1">VLOOKUP($A234,'2016_ModelLink'!$A$3:$S$332,17,FALSE)</f>
        <v>39626177.006536797</v>
      </c>
      <c r="P234" s="69">
        <f ca="1">VLOOKUP($A234,'2017_ModelLink'!$A$3:$S$332,17,FALSE)</f>
        <v>3179336.26369166</v>
      </c>
      <c r="Q234" s="69">
        <f ca="1">VLOOKUP($A234,'2018_ModelLink'!$A$3:$S$332,17,FALSE)</f>
        <v>19950472.589892048</v>
      </c>
      <c r="R234" s="69">
        <f ca="1">VLOOKUP($A234,'2019_ModelLink'!$A$3:$S$332,17,FALSE)</f>
        <v>10966376.625013541</v>
      </c>
      <c r="S234" s="309">
        <f>VLOOKUP(A234,Targets!$A$1:$J$302,5,FALSE)</f>
        <v>41799714.521067731</v>
      </c>
      <c r="T234" s="309">
        <f>VLOOKUP(A234,Targets!$A$1:$J$302,5,FALSE)</f>
        <v>41799714.521067731</v>
      </c>
      <c r="U234" s="309">
        <f>VLOOKUP(A234,Targets!$A$1:$J$302,5,FALSE)</f>
        <v>41799714.521067731</v>
      </c>
      <c r="V234" s="309">
        <f>VLOOKUP(A234,Targets!$A$1:$J$302,5,FALSE)*3</f>
        <v>125399143.56320319</v>
      </c>
      <c r="W234" s="309">
        <f>VLOOKUP(A234,Targets!$A$1:$J$302,6,FALSE)*2</f>
        <v>86385571.891625479</v>
      </c>
      <c r="X234" s="433"/>
      <c r="Y234" s="433"/>
      <c r="Z234" s="547"/>
      <c r="AA234" s="21"/>
    </row>
    <row r="235" spans="1:27" ht="210" hidden="1">
      <c r="A235" s="31">
        <v>232</v>
      </c>
      <c r="B235" s="22" t="s">
        <v>39</v>
      </c>
      <c r="C235" s="22" t="s">
        <v>462</v>
      </c>
      <c r="D235" s="22" t="s">
        <v>463</v>
      </c>
      <c r="E235" s="23" t="s">
        <v>51</v>
      </c>
      <c r="F235" s="22" t="s">
        <v>64</v>
      </c>
      <c r="G235" s="22" t="s">
        <v>53</v>
      </c>
      <c r="H235" s="22" t="s">
        <v>30</v>
      </c>
      <c r="I235" s="22" t="s">
        <v>464</v>
      </c>
      <c r="J235" s="22" t="s">
        <v>64</v>
      </c>
      <c r="K235" s="22" t="s">
        <v>465</v>
      </c>
      <c r="L235" s="22">
        <v>2016</v>
      </c>
      <c r="M235" s="337" t="str">
        <f ca="1">VLOOKUP(A235,'2016_ModelLink'!$A$3:$S$332,18,FALSE)</f>
        <v>N/A</v>
      </c>
      <c r="N235" s="337" t="str">
        <f ca="1">VLOOKUP(A235,'2016_ModelLink'!$A$3:$S$332,19,FALSE)</f>
        <v>N/A</v>
      </c>
      <c r="O235" s="69">
        <f ca="1">VLOOKUP($A235,'2016_ModelLink'!$A$3:$S$332,17,FALSE)</f>
        <v>25757016.028534401</v>
      </c>
      <c r="P235" s="69">
        <f ca="1">VLOOKUP($A235,'2017_ModelLink'!$A$3:$S$332,17,FALSE)</f>
        <v>2271941.1560426923</v>
      </c>
      <c r="Q235" s="69">
        <f ca="1">VLOOKUP($A235,'2018_ModelLink'!$A$3:$S$332,17,FALSE)</f>
        <v>13511816.746513564</v>
      </c>
      <c r="R235" s="69">
        <f ca="1">VLOOKUP($A235,'2019_ModelLink'!$A$3:$S$332,17,FALSE)</f>
        <v>8743089.0239656307</v>
      </c>
      <c r="S235" s="309">
        <f>VLOOKUP(A235,Targets!$A$1:$J$302,5,FALSE)</f>
        <v>25095297.793835469</v>
      </c>
      <c r="T235" s="309">
        <f>VLOOKUP(A235,Targets!$A$1:$J$302,5,FALSE)</f>
        <v>25095297.793835469</v>
      </c>
      <c r="U235" s="309">
        <f>VLOOKUP(A235,Targets!$A$1:$J$302,5,FALSE)</f>
        <v>25095297.793835469</v>
      </c>
      <c r="V235" s="309">
        <f>VLOOKUP(A235,Targets!$A$1:$J$302,5,FALSE)*3</f>
        <v>75285893.381506413</v>
      </c>
      <c r="W235" s="309">
        <f>VLOOKUP(A235,Targets!$A$1:$J$302,6,FALSE)*2</f>
        <v>51895299.286593646</v>
      </c>
      <c r="X235" s="433"/>
      <c r="Y235" s="433"/>
      <c r="Z235" s="547"/>
      <c r="AA235" s="21"/>
    </row>
    <row r="236" spans="1:27" ht="210" hidden="1">
      <c r="A236" s="31">
        <v>233</v>
      </c>
      <c r="B236" s="22" t="s">
        <v>39</v>
      </c>
      <c r="C236" s="22" t="s">
        <v>462</v>
      </c>
      <c r="D236" s="22" t="s">
        <v>463</v>
      </c>
      <c r="E236" s="23" t="s">
        <v>51</v>
      </c>
      <c r="F236" s="22" t="s">
        <v>65</v>
      </c>
      <c r="G236" s="22" t="s">
        <v>53</v>
      </c>
      <c r="H236" s="22" t="s">
        <v>30</v>
      </c>
      <c r="I236" s="22" t="s">
        <v>464</v>
      </c>
      <c r="J236" s="22" t="s">
        <v>65</v>
      </c>
      <c r="K236" s="22" t="s">
        <v>465</v>
      </c>
      <c r="L236" s="22">
        <v>2016</v>
      </c>
      <c r="M236" s="337" t="str">
        <f ca="1">VLOOKUP(A236,'2016_ModelLink'!$A$3:$S$332,18,FALSE)</f>
        <v>N/A</v>
      </c>
      <c r="N236" s="337" t="str">
        <f ca="1">VLOOKUP(A236,'2016_ModelLink'!$A$3:$S$332,19,FALSE)</f>
        <v>N/A</v>
      </c>
      <c r="O236" s="69">
        <f ca="1">VLOOKUP($A236,'2016_ModelLink'!$A$3:$S$332,17,FALSE)</f>
        <v>479625.92932918598</v>
      </c>
      <c r="P236" s="69">
        <f ca="1">VLOOKUP($A236,'2017_ModelLink'!$A$3:$S$332,17,FALSE)</f>
        <v>-20172.72153278</v>
      </c>
      <c r="Q236" s="69">
        <f ca="1">VLOOKUP($A236,'2018_ModelLink'!$A$3:$S$332,17,FALSE)</f>
        <v>-20162.196607501144</v>
      </c>
      <c r="R236" s="69">
        <f ca="1">VLOOKUP($A236,'2019_ModelLink'!$A$3:$S$332,17,FALSE)</f>
        <v>-24820.18808390445</v>
      </c>
      <c r="S236" s="309">
        <f>VLOOKUP(A236,Targets!$A$1:$J$302,5,FALSE)</f>
        <v>518483.77764732618</v>
      </c>
      <c r="T236" s="309">
        <f>VLOOKUP(A236,Targets!$A$1:$J$302,5,FALSE)</f>
        <v>518483.77764732618</v>
      </c>
      <c r="U236" s="309">
        <f>VLOOKUP(A236,Targets!$A$1:$J$302,5,FALSE)</f>
        <v>518483.77764732618</v>
      </c>
      <c r="V236" s="309">
        <f>VLOOKUP(A236,Targets!$A$1:$J$302,5,FALSE)*3</f>
        <v>1555451.3329419785</v>
      </c>
      <c r="W236" s="309">
        <f>VLOOKUP(A236,Targets!$A$1:$J$302,6,FALSE)*2</f>
        <v>1121048.0930783886</v>
      </c>
      <c r="X236" s="433" t="s">
        <v>294</v>
      </c>
      <c r="Y236" s="433" t="s">
        <v>49</v>
      </c>
      <c r="Z236" s="547"/>
      <c r="AA236" s="21"/>
    </row>
    <row r="237" spans="1:27" ht="210" hidden="1">
      <c r="A237" s="31">
        <v>234</v>
      </c>
      <c r="B237" s="22" t="s">
        <v>39</v>
      </c>
      <c r="C237" s="22" t="s">
        <v>462</v>
      </c>
      <c r="D237" s="22" t="s">
        <v>463</v>
      </c>
      <c r="E237" s="23" t="s">
        <v>51</v>
      </c>
      <c r="F237" s="22" t="s">
        <v>66</v>
      </c>
      <c r="G237" s="22" t="s">
        <v>53</v>
      </c>
      <c r="H237" s="22" t="s">
        <v>30</v>
      </c>
      <c r="I237" s="22" t="s">
        <v>464</v>
      </c>
      <c r="J237" s="22" t="s">
        <v>66</v>
      </c>
      <c r="K237" s="22" t="s">
        <v>465</v>
      </c>
      <c r="L237" s="22">
        <v>2016</v>
      </c>
      <c r="M237" s="337" t="str">
        <f ca="1">VLOOKUP(A237,'2016_ModelLink'!$A$3:$S$332,18,FALSE)</f>
        <v>N/A</v>
      </c>
      <c r="N237" s="337" t="str">
        <f ca="1">VLOOKUP(A237,'2016_ModelLink'!$A$3:$S$332,19,FALSE)</f>
        <v>N/A</v>
      </c>
      <c r="O237" s="69">
        <f ca="1">VLOOKUP($A237,'2016_ModelLink'!$A$3:$S$332,17,FALSE)</f>
        <v>311756.86585649301</v>
      </c>
      <c r="P237" s="69">
        <f ca="1">VLOOKUP($A237,'2017_ModelLink'!$A$3:$S$332,17,FALSE)</f>
        <v>-15129.282970951517</v>
      </c>
      <c r="Q237" s="69">
        <f ca="1">VLOOKUP($A237,'2018_ModelLink'!$A$3:$S$332,17,FALSE)</f>
        <v>-17678.491556422654</v>
      </c>
      <c r="R237" s="69">
        <f ca="1">VLOOKUP($A237,'2019_ModelLink'!$A$3:$S$332,17,FALSE)</f>
        <v>-8735.7087914481344</v>
      </c>
      <c r="S237" s="309">
        <f>VLOOKUP(A237,Targets!$A$1:$J$302,5,FALSE)</f>
        <v>305177.27955149597</v>
      </c>
      <c r="T237" s="309">
        <f>VLOOKUP(A237,Targets!$A$1:$J$302,5,FALSE)</f>
        <v>305177.27955149597</v>
      </c>
      <c r="U237" s="309">
        <f>VLOOKUP(A237,Targets!$A$1:$J$302,5,FALSE)</f>
        <v>305177.27955149597</v>
      </c>
      <c r="V237" s="309">
        <f>VLOOKUP(A237,Targets!$A$1:$J$302,5,FALSE)*3</f>
        <v>915531.83865448786</v>
      </c>
      <c r="W237" s="309">
        <f>VLOOKUP(A237,Targets!$A$1:$J$302,6,FALSE)*2</f>
        <v>647302.1145657968</v>
      </c>
      <c r="X237" s="433" t="s">
        <v>294</v>
      </c>
      <c r="Y237" s="433" t="s">
        <v>49</v>
      </c>
      <c r="Z237" s="547"/>
      <c r="AA237" s="21"/>
    </row>
    <row r="238" spans="1:27" ht="120" hidden="1">
      <c r="A238" s="31">
        <v>235</v>
      </c>
      <c r="B238" s="22" t="s">
        <v>39</v>
      </c>
      <c r="C238" s="22" t="s">
        <v>462</v>
      </c>
      <c r="D238" s="22" t="s">
        <v>466</v>
      </c>
      <c r="E238" s="23" t="s">
        <v>42</v>
      </c>
      <c r="F238" s="22" t="s">
        <v>43</v>
      </c>
      <c r="G238" s="22" t="s">
        <v>44</v>
      </c>
      <c r="H238" s="22" t="s">
        <v>30</v>
      </c>
      <c r="I238" s="22" t="s">
        <v>467</v>
      </c>
      <c r="J238" s="22" t="s">
        <v>46</v>
      </c>
      <c r="K238" s="22" t="s">
        <v>465</v>
      </c>
      <c r="L238" s="22">
        <v>2016</v>
      </c>
      <c r="M238" s="337" t="str">
        <f ca="1">VLOOKUP(A238,'2016_ModelLink'!$A$3:$S$332,18,FALSE)</f>
        <v>N/A</v>
      </c>
      <c r="N238" s="337" t="str">
        <f ca="1">VLOOKUP(A238,'2016_ModelLink'!$A$3:$S$332,19,FALSE)</f>
        <v>N/A</v>
      </c>
      <c r="O238" s="69">
        <f ca="1">VLOOKUP($A238,'2016_ModelLink'!$A$3:$S$332,17,FALSE)</f>
        <v>991.57051930418072</v>
      </c>
      <c r="P238" s="69">
        <f ca="1">VLOOKUP($A238,'2017_ModelLink'!$A$3:$S$332,17,FALSE)</f>
        <v>73.481251156629554</v>
      </c>
      <c r="Q238" s="69">
        <f ca="1">VLOOKUP($A238,'2018_ModelLink'!$A$3:$S$332,17,FALSE)</f>
        <v>0</v>
      </c>
      <c r="R238" s="69">
        <f ca="1">VLOOKUP($A238,'2019_ModelLink'!$A$3:$S$332,17,FALSE)</f>
        <v>437.39377055400996</v>
      </c>
      <c r="S238" s="309">
        <f>VLOOKUP(A238,Targets!$A$1:$J$302,5,FALSE)</f>
        <v>1046.2355046550006</v>
      </c>
      <c r="T238" s="309">
        <f>VLOOKUP(A238,Targets!$A$1:$J$302,5,FALSE)</f>
        <v>1046.2355046550006</v>
      </c>
      <c r="U238" s="309">
        <f>VLOOKUP(A238,Targets!$A$1:$J$302,5,FALSE)</f>
        <v>1046.2355046550006</v>
      </c>
      <c r="V238" s="309">
        <f>VLOOKUP(A238,Targets!$A$1:$J$302,5,FALSE)*3</f>
        <v>3138.7065139650017</v>
      </c>
      <c r="W238" s="309">
        <f>VLOOKUP(A238,Targets!$A$1:$J$302,6,FALSE)*2</f>
        <v>2162.2074083159782</v>
      </c>
      <c r="X238" s="433" t="s">
        <v>48</v>
      </c>
      <c r="Y238" s="433"/>
      <c r="Z238" s="547"/>
      <c r="AA238" s="21"/>
    </row>
    <row r="239" spans="1:27" ht="409.5">
      <c r="A239" s="31">
        <v>236</v>
      </c>
      <c r="B239" s="22" t="s">
        <v>39</v>
      </c>
      <c r="C239" s="22" t="s">
        <v>462</v>
      </c>
      <c r="D239" s="22" t="s">
        <v>468</v>
      </c>
      <c r="E239" s="23" t="s">
        <v>325</v>
      </c>
      <c r="F239" s="22" t="s">
        <v>142</v>
      </c>
      <c r="G239" s="22" t="s">
        <v>143</v>
      </c>
      <c r="H239" s="22" t="s">
        <v>30</v>
      </c>
      <c r="I239" s="22" t="s">
        <v>469</v>
      </c>
      <c r="J239" s="22" t="s">
        <v>333</v>
      </c>
      <c r="K239" s="22" t="s">
        <v>465</v>
      </c>
      <c r="L239" s="22">
        <v>2016</v>
      </c>
      <c r="M239" s="337">
        <f ca="1">VLOOKUP(A239,'2016_ModelLink'!$A$3:$S$332,18,FALSE)</f>
        <v>39</v>
      </c>
      <c r="N239" s="337">
        <f ca="1">VLOOKUP(A239,'2016_ModelLink'!$A$3:$S$332,19,FALSE)</f>
        <v>25757562.02853436</v>
      </c>
      <c r="O239" s="734">
        <f ca="1">VLOOKUP($A239,'2016_ModelLink'!$A$3:$S$332,17,FALSE)</f>
        <v>7.1428571428571425E-2</v>
      </c>
      <c r="P239" s="734">
        <f ca="1">VLOOKUP($A239,'2017_ModelLink'!$A$3:$S$332,17,FALSE)</f>
        <v>1.8761726078799251E-2</v>
      </c>
      <c r="Q239" s="734">
        <f ca="1">VLOOKUP($A239,'2018_ModelLink'!$A$3:$S$332,17,FALSE)</f>
        <v>3.2015065913370999E-2</v>
      </c>
      <c r="R239" s="734">
        <f ca="1">VLOOKUP($A239,'2019_ModelLink'!$A$3:$S$332,17,FALSE)</f>
        <v>0.06</v>
      </c>
      <c r="S239" s="734" t="str">
        <f>VLOOKUP(A239,Targets!$A$1:$J$302,5,FALSE)</f>
        <v>NA</v>
      </c>
      <c r="T239" s="734" t="str">
        <f>VLOOKUP(A239,Targets!$A$1:$J$302,5,FALSE)</f>
        <v>NA</v>
      </c>
      <c r="U239" s="734" t="str">
        <f>VLOOKUP(A239,Targets!$A$1:$J$302,5,FALSE)</f>
        <v>NA</v>
      </c>
      <c r="V239" s="734" t="e">
        <f>VLOOKUP(A239,Targets!$A$1:$J$302,5,FALSE)*3</f>
        <v>#VALUE!</v>
      </c>
      <c r="W239" s="734" t="e">
        <f>VLOOKUP(A239,Targets!$A$1:$J$302,6,FALSE)*2</f>
        <v>#VALUE!</v>
      </c>
      <c r="X239" s="433" t="s">
        <v>425</v>
      </c>
      <c r="Y239" s="433" t="s">
        <v>246</v>
      </c>
      <c r="Z239" s="547"/>
      <c r="AA239" s="21"/>
    </row>
    <row r="240" spans="1:27" ht="409.5">
      <c r="A240" s="31">
        <v>237</v>
      </c>
      <c r="B240" s="22" t="s">
        <v>39</v>
      </c>
      <c r="C240" s="22" t="s">
        <v>462</v>
      </c>
      <c r="D240" s="22" t="s">
        <v>468</v>
      </c>
      <c r="E240" s="23" t="s">
        <v>329</v>
      </c>
      <c r="F240" s="22" t="s">
        <v>142</v>
      </c>
      <c r="G240" s="22" t="s">
        <v>143</v>
      </c>
      <c r="H240" s="22" t="s">
        <v>30</v>
      </c>
      <c r="I240" s="22" t="s">
        <v>470</v>
      </c>
      <c r="J240" s="22" t="s">
        <v>330</v>
      </c>
      <c r="K240" s="22" t="s">
        <v>465</v>
      </c>
      <c r="L240" s="22">
        <v>2016</v>
      </c>
      <c r="M240" s="337">
        <f ca="1">VLOOKUP(A240,'2016_ModelLink'!$A$3:$S$332,18,FALSE)</f>
        <v>0</v>
      </c>
      <c r="N240" s="337">
        <f ca="1">VLOOKUP(A240,'2016_ModelLink'!$A$3:$S$332,19,FALSE)</f>
        <v>0</v>
      </c>
      <c r="O240" s="734">
        <f ca="1">VLOOKUP($A240,'2016_ModelLink'!$A$3:$S$332,17,FALSE)</f>
        <v>0</v>
      </c>
      <c r="P240" s="734">
        <f ca="1">VLOOKUP($A240,'2017_ModelLink'!$A$3:$S$332,17,FALSE)</f>
        <v>0</v>
      </c>
      <c r="Q240" s="734">
        <f ca="1">VLOOKUP($A240,'2018_ModelLink'!$A$3:$S$332,17,FALSE)</f>
        <v>0</v>
      </c>
      <c r="R240" s="734">
        <f ca="1">VLOOKUP($A240,'2019_ModelLink'!$A$3:$S$332,17,FALSE)</f>
        <v>0</v>
      </c>
      <c r="S240" s="309">
        <f>VLOOKUP(A240,Targets!$A$1:$J$302,5,FALSE)</f>
        <v>0</v>
      </c>
      <c r="T240" s="309">
        <f>VLOOKUP(A240,Targets!$A$1:$J$302,5,FALSE)</f>
        <v>0</v>
      </c>
      <c r="U240" s="309">
        <f>VLOOKUP(A240,Targets!$A$1:$J$302,5,FALSE)</f>
        <v>0</v>
      </c>
      <c r="V240" s="309">
        <f>VLOOKUP(A240,Targets!$A$1:$J$302,5,FALSE)*3</f>
        <v>0</v>
      </c>
      <c r="W240" s="309">
        <f>VLOOKUP(A240,Targets!$A$1:$J$302,6,FALSE)*2</f>
        <v>0</v>
      </c>
      <c r="X240" s="433" t="s">
        <v>425</v>
      </c>
      <c r="Y240" s="433" t="s">
        <v>246</v>
      </c>
      <c r="Z240" s="547"/>
      <c r="AA240" s="21"/>
    </row>
    <row r="241" spans="1:27" ht="409.5">
      <c r="A241" s="31">
        <v>238</v>
      </c>
      <c r="B241" s="22" t="s">
        <v>39</v>
      </c>
      <c r="C241" s="22" t="s">
        <v>462</v>
      </c>
      <c r="D241" s="22" t="s">
        <v>468</v>
      </c>
      <c r="E241" s="23" t="s">
        <v>331</v>
      </c>
      <c r="F241" s="22" t="s">
        <v>142</v>
      </c>
      <c r="G241" s="22" t="s">
        <v>143</v>
      </c>
      <c r="H241" s="22" t="s">
        <v>30</v>
      </c>
      <c r="I241" s="22" t="s">
        <v>471</v>
      </c>
      <c r="J241" s="22" t="s">
        <v>327</v>
      </c>
      <c r="K241" s="22" t="s">
        <v>465</v>
      </c>
      <c r="L241" s="22">
        <v>2016</v>
      </c>
      <c r="M241" s="337">
        <f ca="1">VLOOKUP(A241,'2016_ModelLink'!$A$3:$S$332,18,FALSE)</f>
        <v>0</v>
      </c>
      <c r="N241" s="337">
        <f ca="1">VLOOKUP(A241,'2016_ModelLink'!$A$3:$S$332,19,FALSE)</f>
        <v>0</v>
      </c>
      <c r="O241" s="734">
        <f ca="1">VLOOKUP($A241,'2016_ModelLink'!$A$3:$S$332,17,FALSE)</f>
        <v>0</v>
      </c>
      <c r="P241" s="734">
        <f ca="1">VLOOKUP($A241,'2017_ModelLink'!$A$3:$S$332,17,FALSE)</f>
        <v>0</v>
      </c>
      <c r="Q241" s="734">
        <f ca="1">VLOOKUP($A241,'2018_ModelLink'!$A$3:$S$332,17,FALSE)</f>
        <v>0</v>
      </c>
      <c r="R241" s="734">
        <f ca="1">VLOOKUP($A241,'2019_ModelLink'!$A$3:$S$332,17,FALSE)</f>
        <v>0</v>
      </c>
      <c r="S241" s="309">
        <f>VLOOKUP(A241,Targets!$A$1:$J$302,5,FALSE)</f>
        <v>0.49279394107471564</v>
      </c>
      <c r="T241" s="309">
        <f>VLOOKUP(A241,Targets!$A$1:$J$302,5,FALSE)</f>
        <v>0.49279394107471564</v>
      </c>
      <c r="U241" s="309">
        <f>VLOOKUP(A241,Targets!$A$1:$J$302,5,FALSE)</f>
        <v>0.49279394107471564</v>
      </c>
      <c r="V241" s="309">
        <f>VLOOKUP(A241,Targets!$A$1:$J$302,5,FALSE)*3</f>
        <v>1.4783818232241468</v>
      </c>
      <c r="W241" s="309">
        <f>VLOOKUP(A241,Targets!$A$1:$J$302,6,FALSE)*2</f>
        <v>1.0184348604345417</v>
      </c>
      <c r="X241" s="433" t="s">
        <v>425</v>
      </c>
      <c r="Y241" s="433" t="s">
        <v>246</v>
      </c>
      <c r="Z241" s="547"/>
      <c r="AA241" s="21"/>
    </row>
    <row r="242" spans="1:27" ht="390">
      <c r="A242" s="31">
        <v>239</v>
      </c>
      <c r="B242" s="22" t="s">
        <v>39</v>
      </c>
      <c r="C242" s="22" t="s">
        <v>462</v>
      </c>
      <c r="D242" s="22" t="s">
        <v>472</v>
      </c>
      <c r="E242" s="23" t="s">
        <v>473</v>
      </c>
      <c r="F242" s="22" t="s">
        <v>142</v>
      </c>
      <c r="G242" s="22" t="s">
        <v>474</v>
      </c>
      <c r="H242" s="22" t="s">
        <v>164</v>
      </c>
      <c r="I242" s="22" t="s">
        <v>475</v>
      </c>
      <c r="J242" s="22" t="s">
        <v>476</v>
      </c>
      <c r="K242" s="22" t="s">
        <v>465</v>
      </c>
      <c r="L242" s="22" t="s">
        <v>167</v>
      </c>
      <c r="M242" s="337">
        <f ca="1">VLOOKUP(A242,'2016_ModelLink'!$A$3:$S$332,18,FALSE)</f>
        <v>0</v>
      </c>
      <c r="N242" s="337">
        <f ca="1">VLOOKUP(A242,'2016_ModelLink'!$A$3:$S$332,19,FALSE)</f>
        <v>0</v>
      </c>
      <c r="O242" s="734" t="str">
        <f>VLOOKUP($A242,'2016_ModelLink'!$A$3:$S$332,17,FALSE)</f>
        <v>N/A - Indicator</v>
      </c>
      <c r="P242" s="734" t="str">
        <f>VLOOKUP($A242,'2017_ModelLink'!$A$3:$S$332,17,FALSE)</f>
        <v>N/A - Indicator</v>
      </c>
      <c r="Q242" s="734">
        <f ca="1">VLOOKUP($A242,'2018_ModelLink'!$A$3:$S$332,17,FALSE)</f>
        <v>0</v>
      </c>
      <c r="R242" s="734">
        <f ca="1">VLOOKUP($A242,'2019_ModelLink'!$A$3:$S$332,17,FALSE)</f>
        <v>0</v>
      </c>
      <c r="S242" s="309" t="str">
        <f>VLOOKUP(A242,Targets!$A$1:$J$302,5,FALSE)</f>
        <v>N/A - Indicator</v>
      </c>
      <c r="T242" s="309" t="str">
        <f>VLOOKUP(A242,Targets!$A$1:$J$302,5,FALSE)</f>
        <v>N/A - Indicator</v>
      </c>
      <c r="U242" s="309" t="str">
        <f>VLOOKUP(A242,Targets!$A$1:$J$302,5,FALSE)</f>
        <v>N/A - Indicator</v>
      </c>
      <c r="V242" s="309" t="e">
        <f>VLOOKUP(A242,Targets!$A$1:$J$302,5,FALSE)*3</f>
        <v>#VALUE!</v>
      </c>
      <c r="W242" s="309" t="e">
        <f>VLOOKUP(A242,Targets!$A$1:$J$302,6,FALSE)*2</f>
        <v>#VALUE!</v>
      </c>
      <c r="X242" s="433" t="s">
        <v>477</v>
      </c>
      <c r="Y242" s="433" t="s">
        <v>478</v>
      </c>
      <c r="Z242" s="547"/>
      <c r="AA242" s="21"/>
    </row>
    <row r="243" spans="1:27" ht="390">
      <c r="A243" s="31">
        <v>240</v>
      </c>
      <c r="B243" s="22" t="s">
        <v>39</v>
      </c>
      <c r="C243" s="22" t="s">
        <v>462</v>
      </c>
      <c r="D243" s="22" t="s">
        <v>472</v>
      </c>
      <c r="E243" s="23" t="s">
        <v>479</v>
      </c>
      <c r="F243" s="22" t="s">
        <v>142</v>
      </c>
      <c r="G243" s="22" t="s">
        <v>474</v>
      </c>
      <c r="H243" s="22" t="s">
        <v>164</v>
      </c>
      <c r="I243" s="22" t="s">
        <v>480</v>
      </c>
      <c r="J243" s="22" t="s">
        <v>481</v>
      </c>
      <c r="K243" s="22" t="s">
        <v>465</v>
      </c>
      <c r="L243" s="22" t="s">
        <v>167</v>
      </c>
      <c r="M243" s="337">
        <f ca="1">VLOOKUP(A243,'2016_ModelLink'!$A$3:$S$332,18,FALSE)</f>
        <v>0</v>
      </c>
      <c r="N243" s="337">
        <f ca="1">VLOOKUP(A243,'2016_ModelLink'!$A$3:$S$332,19,FALSE)</f>
        <v>0</v>
      </c>
      <c r="O243" s="734" t="str">
        <f>VLOOKUP($A243,'2016_ModelLink'!$A$3:$S$332,17,FALSE)</f>
        <v>N/A - Indicator</v>
      </c>
      <c r="P243" s="734" t="str">
        <f>VLOOKUP($A243,'2017_ModelLink'!$A$3:$S$332,17,FALSE)</f>
        <v>N/A - Indicator</v>
      </c>
      <c r="Q243" s="734">
        <f ca="1">VLOOKUP($A243,'2018_ModelLink'!$A$3:$S$332,17,FALSE)</f>
        <v>0</v>
      </c>
      <c r="R243" s="734">
        <f ca="1">VLOOKUP($A243,'2019_ModelLink'!$A$3:$S$332,17,FALSE)</f>
        <v>0</v>
      </c>
      <c r="S243" s="309" t="str">
        <f>VLOOKUP(A243,Targets!$A$1:$J$302,5,FALSE)</f>
        <v>N/A - Indicator</v>
      </c>
      <c r="T243" s="309" t="str">
        <f>VLOOKUP(A243,Targets!$A$1:$J$302,5,FALSE)</f>
        <v>N/A - Indicator</v>
      </c>
      <c r="U243" s="309" t="str">
        <f>VLOOKUP(A243,Targets!$A$1:$J$302,5,FALSE)</f>
        <v>N/A - Indicator</v>
      </c>
      <c r="V243" s="309" t="e">
        <f>VLOOKUP(A243,Targets!$A$1:$J$302,5,FALSE)*3</f>
        <v>#VALUE!</v>
      </c>
      <c r="W243" s="309" t="e">
        <f>VLOOKUP(A243,Targets!$A$1:$J$302,6,FALSE)*2</f>
        <v>#VALUE!</v>
      </c>
      <c r="X243" s="433" t="s">
        <v>482</v>
      </c>
      <c r="Y243" s="433" t="s">
        <v>478</v>
      </c>
      <c r="Z243" s="547"/>
      <c r="AA243" s="21"/>
    </row>
    <row r="244" spans="1:27" ht="390">
      <c r="A244" s="31">
        <v>241</v>
      </c>
      <c r="B244" s="22" t="s">
        <v>39</v>
      </c>
      <c r="C244" s="22" t="s">
        <v>462</v>
      </c>
      <c r="D244" s="22" t="s">
        <v>472</v>
      </c>
      <c r="E244" s="23" t="s">
        <v>483</v>
      </c>
      <c r="F244" s="22" t="s">
        <v>142</v>
      </c>
      <c r="G244" s="22" t="s">
        <v>474</v>
      </c>
      <c r="H244" s="22" t="s">
        <v>164</v>
      </c>
      <c r="I244" s="22" t="s">
        <v>484</v>
      </c>
      <c r="J244" s="22" t="s">
        <v>485</v>
      </c>
      <c r="K244" s="22" t="s">
        <v>465</v>
      </c>
      <c r="L244" s="22" t="s">
        <v>167</v>
      </c>
      <c r="M244" s="337">
        <f ca="1">VLOOKUP(A244,'2016_ModelLink'!$A$3:$S$332,18,FALSE)</f>
        <v>0</v>
      </c>
      <c r="N244" s="337">
        <f ca="1">VLOOKUP(A244,'2016_ModelLink'!$A$3:$S$332,19,FALSE)</f>
        <v>0</v>
      </c>
      <c r="O244" s="734" t="str">
        <f>VLOOKUP($A244,'2016_ModelLink'!$A$3:$S$332,17,FALSE)</f>
        <v>N/A - Indicator</v>
      </c>
      <c r="P244" s="734" t="str">
        <f>VLOOKUP($A244,'2017_ModelLink'!$A$3:$S$332,17,FALSE)</f>
        <v>N/A - Indicator</v>
      </c>
      <c r="Q244" s="734">
        <f ca="1">VLOOKUP($A244,'2018_ModelLink'!$A$3:$S$332,17,FALSE)</f>
        <v>0</v>
      </c>
      <c r="R244" s="734">
        <f ca="1">VLOOKUP($A244,'2019_ModelLink'!$A$3:$S$332,17,FALSE)</f>
        <v>0</v>
      </c>
      <c r="S244" s="309" t="str">
        <f>VLOOKUP(A244,Targets!$A$1:$J$302,5,FALSE)</f>
        <v>N/A - Indicator</v>
      </c>
      <c r="T244" s="309" t="str">
        <f>VLOOKUP(A244,Targets!$A$1:$J$302,5,FALSE)</f>
        <v>N/A - Indicator</v>
      </c>
      <c r="U244" s="309" t="str">
        <f>VLOOKUP(A244,Targets!$A$1:$J$302,5,FALSE)</f>
        <v>N/A - Indicator</v>
      </c>
      <c r="V244" s="309" t="e">
        <f>VLOOKUP(A244,Targets!$A$1:$J$302,5,FALSE)*3</f>
        <v>#VALUE!</v>
      </c>
      <c r="W244" s="309" t="e">
        <f>VLOOKUP(A244,Targets!$A$1:$J$302,6,FALSE)*2</f>
        <v>#VALUE!</v>
      </c>
      <c r="X244" s="433" t="s">
        <v>486</v>
      </c>
      <c r="Y244" s="433" t="s">
        <v>478</v>
      </c>
      <c r="Z244" s="547"/>
      <c r="AA244" s="21"/>
    </row>
    <row r="245" spans="1:27" ht="135" hidden="1">
      <c r="A245" s="31">
        <v>242</v>
      </c>
      <c r="B245" s="22" t="s">
        <v>39</v>
      </c>
      <c r="C245" s="22" t="s">
        <v>462</v>
      </c>
      <c r="D245" s="22" t="s">
        <v>487</v>
      </c>
      <c r="E245" s="23" t="s">
        <v>91</v>
      </c>
      <c r="F245" s="22" t="s">
        <v>92</v>
      </c>
      <c r="G245" s="22" t="s">
        <v>93</v>
      </c>
      <c r="H245" s="22" t="s">
        <v>30</v>
      </c>
      <c r="I245" s="22" t="s">
        <v>488</v>
      </c>
      <c r="J245" s="22" t="s">
        <v>92</v>
      </c>
      <c r="K245" s="22" t="s">
        <v>465</v>
      </c>
      <c r="L245" s="22">
        <v>2016</v>
      </c>
      <c r="M245" s="337">
        <f ca="1">VLOOKUP(A245,'2016_ModelLink'!$A$3:$S$332,18,FALSE)</f>
        <v>3229320.4479800011</v>
      </c>
      <c r="N245" s="337">
        <f ca="1">VLOOKUP(A245,'2016_ModelLink'!$A$3:$S$332,19,FALSE)</f>
        <v>5022.6670947473549</v>
      </c>
      <c r="O245" s="69">
        <f ca="1">VLOOKUP($A245,'2016_ModelLink'!$A$3:$S$332,17,FALSE)</f>
        <v>642.94933091567736</v>
      </c>
      <c r="P245" s="69">
        <f ca="1">VLOOKUP($A245,'2017_ModelLink'!$A$3:$S$332,17,FALSE)</f>
        <v>2279.073617715474</v>
      </c>
      <c r="Q245" s="69">
        <f ca="1">VLOOKUP($A245,'2018_ModelLink'!$A$3:$S$332,17,FALSE)</f>
        <v>219.63457345377984</v>
      </c>
      <c r="R245" s="69">
        <f ca="1">VLOOKUP($A245,'2019_ModelLink'!$A$3:$S$332,17,FALSE)</f>
        <v>1087.7047566259882</v>
      </c>
      <c r="S245" s="309">
        <f>VLOOKUP(A245,Targets!$A$1:$J$302,5,FALSE)</f>
        <v>645.8541665847365</v>
      </c>
      <c r="T245" s="309">
        <f>VLOOKUP(A245,Targets!$A$1:$J$302,5,FALSE)</f>
        <v>645.8541665847365</v>
      </c>
      <c r="U245" s="309">
        <f>VLOOKUP(A245,Targets!$A$1:$J$302,5,FALSE)</f>
        <v>645.8541665847365</v>
      </c>
      <c r="V245" s="309">
        <f>VLOOKUP(A245,Targets!$A$1:$J$302,5,FALSE)*3</f>
        <v>1937.5624997542095</v>
      </c>
      <c r="W245" s="309">
        <f>VLOOKUP(A245,Targets!$A$1:$J$302,6,FALSE)*2</f>
        <v>1285.2497915036256</v>
      </c>
      <c r="X245" s="433"/>
      <c r="Y245" s="433"/>
      <c r="Z245" s="547"/>
      <c r="AA245" s="21"/>
    </row>
    <row r="246" spans="1:27" ht="135" hidden="1">
      <c r="A246" s="31">
        <v>243</v>
      </c>
      <c r="B246" s="22" t="s">
        <v>39</v>
      </c>
      <c r="C246" s="22" t="s">
        <v>462</v>
      </c>
      <c r="D246" s="22" t="s">
        <v>487</v>
      </c>
      <c r="E246" s="23" t="s">
        <v>91</v>
      </c>
      <c r="F246" s="22" t="s">
        <v>95</v>
      </c>
      <c r="G246" s="22" t="s">
        <v>93</v>
      </c>
      <c r="H246" s="22" t="s">
        <v>30</v>
      </c>
      <c r="I246" s="22" t="s">
        <v>488</v>
      </c>
      <c r="J246" s="22" t="s">
        <v>95</v>
      </c>
      <c r="K246" s="22" t="s">
        <v>465</v>
      </c>
      <c r="L246" s="22">
        <v>2016</v>
      </c>
      <c r="M246" s="337">
        <f ca="1">VLOOKUP(A246,'2016_ModelLink'!$A$3:$S$332,18,FALSE)</f>
        <v>3229320.4479800011</v>
      </c>
      <c r="N246" s="337">
        <f ca="1">VLOOKUP(A246,'2016_ModelLink'!$A$3:$S$332,19,FALSE)</f>
        <v>25757016.02853436</v>
      </c>
      <c r="O246" s="729">
        <f ca="1">VLOOKUP($A246,'2016_ModelLink'!$A$3:$S$332,17,FALSE)</f>
        <v>0.12537634190243419</v>
      </c>
      <c r="P246" s="729">
        <f ca="1">VLOOKUP($A246,'2017_ModelLink'!$A$3:$S$332,17,FALSE)</f>
        <v>0.36832639654609944</v>
      </c>
      <c r="Q246" s="729">
        <f ca="1">VLOOKUP($A246,'2018_ModelLink'!$A$3:$S$332,17,FALSE)</f>
        <v>3.6981760817995001E-2</v>
      </c>
      <c r="R246" s="729">
        <f ca="1">VLOOKUP($A246,'2019_ModelLink'!$A$3:$S$332,17,FALSE)</f>
        <v>0.15133493978885609</v>
      </c>
      <c r="S246" s="730">
        <f>VLOOKUP(A246,Targets!$A$1:$J$302,5,FALSE)</f>
        <v>0.12339609867903148</v>
      </c>
      <c r="T246" s="730">
        <f>VLOOKUP(A246,Targets!$A$1:$J$302,5,FALSE)</f>
        <v>0.12339609867903148</v>
      </c>
      <c r="U246" s="730">
        <f>VLOOKUP(A246,Targets!$A$1:$J$302,5,FALSE)</f>
        <v>0.12339609867903148</v>
      </c>
      <c r="V246" s="730">
        <f>VLOOKUP(A246,Targets!$A$1:$J$302,5,FALSE)*3</f>
        <v>0.37018829603709447</v>
      </c>
      <c r="W246" s="730">
        <f>VLOOKUP(A246,Targets!$A$1:$J$302,6,FALSE)*2</f>
        <v>0.24555823637127264</v>
      </c>
      <c r="X246" s="433"/>
      <c r="Y246" s="433"/>
      <c r="Z246" s="547"/>
      <c r="AA246" s="21"/>
    </row>
    <row r="247" spans="1:27" ht="135" hidden="1">
      <c r="A247" s="31">
        <v>244</v>
      </c>
      <c r="B247" s="22" t="s">
        <v>39</v>
      </c>
      <c r="C247" s="22" t="s">
        <v>462</v>
      </c>
      <c r="D247" s="22" t="s">
        <v>487</v>
      </c>
      <c r="E247" s="23" t="s">
        <v>91</v>
      </c>
      <c r="F247" s="22" t="s">
        <v>96</v>
      </c>
      <c r="G247" s="22" t="s">
        <v>93</v>
      </c>
      <c r="H247" s="22" t="s">
        <v>30</v>
      </c>
      <c r="I247" s="22" t="s">
        <v>488</v>
      </c>
      <c r="J247" s="22" t="s">
        <v>96</v>
      </c>
      <c r="K247" s="22" t="s">
        <v>465</v>
      </c>
      <c r="L247" s="22">
        <v>2016</v>
      </c>
      <c r="M247" s="337">
        <f ca="1">VLOOKUP(A247,'2016_ModelLink'!$A$3:$S$332,18,FALSE)</f>
        <v>292758.23391999915</v>
      </c>
      <c r="N247" s="337">
        <f ca="1">VLOOKUP(A247,'2016_ModelLink'!$A$3:$S$332,19,FALSE)</f>
        <v>311756.86585649324</v>
      </c>
      <c r="O247" s="729">
        <f ca="1">VLOOKUP($A247,'2016_ModelLink'!$A$3:$S$332,17,FALSE)</f>
        <v>0.93905945941463409</v>
      </c>
      <c r="P247" s="729">
        <f ca="1">VLOOKUP($A247,'2017_ModelLink'!$A$3:$S$332,17,FALSE)</f>
        <v>2.8731189213291426</v>
      </c>
      <c r="Q247" s="729">
        <f ca="1">VLOOKUP($A247,'2018_ModelLink'!$A$3:$S$332,17,FALSE)</f>
        <v>0.41831196269124932</v>
      </c>
      <c r="R247" s="729">
        <f ca="1">VLOOKUP($A247,'2019_ModelLink'!$A$3:$S$332,17,FALSE)</f>
        <v>0.31540465908446702</v>
      </c>
      <c r="S247" s="730">
        <f>VLOOKUP(A247,Targets!$A$1:$J$302,5,FALSE)</f>
        <v>0.9242388365030243</v>
      </c>
      <c r="T247" s="730">
        <f>VLOOKUP(A247,Targets!$A$1:$J$302,5,FALSE)</f>
        <v>0.9242388365030243</v>
      </c>
      <c r="U247" s="730">
        <f>VLOOKUP(A247,Targets!$A$1:$J$302,5,FALSE)</f>
        <v>0.9242388365030243</v>
      </c>
      <c r="V247" s="730">
        <f>VLOOKUP(A247,Targets!$A$1:$J$302,5,FALSE)*3</f>
        <v>2.7727165095090731</v>
      </c>
      <c r="W247" s="730">
        <f>VLOOKUP(A247,Targets!$A$1:$J$302,6,FALSE)*2</f>
        <v>1.8392352846410183</v>
      </c>
      <c r="X247" s="433" t="s">
        <v>48</v>
      </c>
      <c r="Y247" s="433" t="s">
        <v>49</v>
      </c>
      <c r="Z247" s="547"/>
      <c r="AA247" s="21"/>
    </row>
    <row r="248" spans="1:27" ht="135" hidden="1">
      <c r="A248" s="31">
        <v>245</v>
      </c>
      <c r="B248" s="22" t="s">
        <v>39</v>
      </c>
      <c r="C248" s="22" t="s">
        <v>462</v>
      </c>
      <c r="D248" s="22" t="s">
        <v>487</v>
      </c>
      <c r="E248" s="23" t="s">
        <v>91</v>
      </c>
      <c r="F248" s="22" t="s">
        <v>97</v>
      </c>
      <c r="G248" s="22" t="s">
        <v>93</v>
      </c>
      <c r="H248" s="22" t="s">
        <v>30</v>
      </c>
      <c r="I248" s="22" t="s">
        <v>488</v>
      </c>
      <c r="J248" s="22" t="s">
        <v>97</v>
      </c>
      <c r="K248" s="22" t="s">
        <v>465</v>
      </c>
      <c r="L248" s="22">
        <v>2016</v>
      </c>
      <c r="M248" s="337">
        <f ca="1">VLOOKUP(A248,'2016_ModelLink'!$A$3:$S$332,18,FALSE)</f>
        <v>3827810.0019702204</v>
      </c>
      <c r="N248" s="337">
        <f ca="1">VLOOKUP(A248,'2016_ModelLink'!$A$3:$S$332,19,FALSE)</f>
        <v>5022.6670947473549</v>
      </c>
      <c r="O248" s="69">
        <f ca="1">VLOOKUP($A248,'2016_ModelLink'!$A$3:$S$332,17,FALSE)</f>
        <v>762.10704985271639</v>
      </c>
      <c r="P248" s="69">
        <f ca="1">VLOOKUP($A248,'2017_ModelLink'!$A$3:$S$332,17,FALSE)</f>
        <v>2496.4886004839304</v>
      </c>
      <c r="Q248" s="69">
        <f ca="1">VLOOKUP($A248,'2018_ModelLink'!$A$3:$S$332,17,FALSE)</f>
        <v>587.01052905849212</v>
      </c>
      <c r="R248" s="69">
        <f ca="1">VLOOKUP($A248,'2019_ModelLink'!$A$3:$S$332,17,FALSE)</f>
        <v>1168.1836618815444</v>
      </c>
      <c r="S248" s="309">
        <f>VLOOKUP(A248,Targets!$A$1:$J$302,5,FALSE)</f>
        <v>787.61683518185328</v>
      </c>
      <c r="T248" s="309">
        <f>VLOOKUP(A248,Targets!$A$1:$J$302,5,FALSE)</f>
        <v>787.61683518185328</v>
      </c>
      <c r="U248" s="309">
        <f>VLOOKUP(A248,Targets!$A$1:$J$302,5,FALSE)</f>
        <v>787.61683518185328</v>
      </c>
      <c r="V248" s="309">
        <f>VLOOKUP(A248,Targets!$A$1:$J$302,5,FALSE)*3</f>
        <v>2362.8505055455598</v>
      </c>
      <c r="W248" s="309">
        <f>VLOOKUP(A248,Targets!$A$1:$J$302,6,FALSE)*2</f>
        <v>1567.3575020118881</v>
      </c>
      <c r="X248" s="433"/>
      <c r="Y248" s="433"/>
      <c r="Z248" s="547"/>
      <c r="AA248" s="21"/>
    </row>
    <row r="249" spans="1:27" ht="135" hidden="1">
      <c r="A249" s="31">
        <v>246</v>
      </c>
      <c r="B249" s="22" t="s">
        <v>39</v>
      </c>
      <c r="C249" s="22" t="s">
        <v>462</v>
      </c>
      <c r="D249" s="22" t="s">
        <v>487</v>
      </c>
      <c r="E249" s="23" t="s">
        <v>91</v>
      </c>
      <c r="F249" s="22" t="s">
        <v>98</v>
      </c>
      <c r="G249" s="22" t="s">
        <v>93</v>
      </c>
      <c r="H249" s="22" t="s">
        <v>30</v>
      </c>
      <c r="I249" s="22" t="s">
        <v>488</v>
      </c>
      <c r="J249" s="22" t="s">
        <v>98</v>
      </c>
      <c r="K249" s="22" t="s">
        <v>465</v>
      </c>
      <c r="L249" s="22">
        <v>2016</v>
      </c>
      <c r="M249" s="337">
        <f ca="1">VLOOKUP(A249,'2016_ModelLink'!$A$3:$S$332,18,FALSE)</f>
        <v>3827810.0019702204</v>
      </c>
      <c r="N249" s="337">
        <f ca="1">VLOOKUP(A249,'2016_ModelLink'!$A$3:$S$332,19,FALSE)</f>
        <v>0</v>
      </c>
      <c r="O249" s="729">
        <f ca="1">VLOOKUP($A249,'2016_ModelLink'!$A$3:$S$332,17,FALSE)</f>
        <v>0.14861232363755425</v>
      </c>
      <c r="P249" s="729">
        <f ca="1">VLOOKUP($A249,'2017_ModelLink'!$A$3:$S$332,17,FALSE)</f>
        <v>0.40346333838763115</v>
      </c>
      <c r="Q249" s="729">
        <f ca="1">VLOOKUP($A249,'2018_ModelLink'!$A$3:$S$332,17,FALSE)</f>
        <v>9.8840007936429303E-2</v>
      </c>
      <c r="R249" s="729">
        <f ca="1">VLOOKUP($A249,'2019_ModelLink'!$A$3:$S$332,17,FALSE)</f>
        <v>0.16253216054837744</v>
      </c>
      <c r="S249" s="730">
        <f>VLOOKUP(A249,Targets!$A$1:$J$302,5,FALSE)</f>
        <v>0.15048109889775743</v>
      </c>
      <c r="T249" s="730">
        <f>VLOOKUP(A249,Targets!$A$1:$J$302,5,FALSE)</f>
        <v>0.15048109889775743</v>
      </c>
      <c r="U249" s="730">
        <f>VLOOKUP(A249,Targets!$A$1:$J$302,5,FALSE)</f>
        <v>0.15048109889775743</v>
      </c>
      <c r="V249" s="730">
        <f>VLOOKUP(A249,Targets!$A$1:$J$302,5,FALSE)*3</f>
        <v>0.45144329669327232</v>
      </c>
      <c r="W249" s="730">
        <f>VLOOKUP(A249,Targets!$A$1:$J$302,6,FALSE)*2</f>
        <v>0.29945738680653727</v>
      </c>
      <c r="X249" s="433"/>
      <c r="Y249" s="433"/>
      <c r="Z249" s="547"/>
      <c r="AA249" s="21"/>
    </row>
    <row r="250" spans="1:27" ht="135" hidden="1">
      <c r="A250" s="31">
        <v>247</v>
      </c>
      <c r="B250" s="22" t="s">
        <v>39</v>
      </c>
      <c r="C250" s="22" t="s">
        <v>462</v>
      </c>
      <c r="D250" s="22" t="s">
        <v>487</v>
      </c>
      <c r="E250" s="23" t="s">
        <v>91</v>
      </c>
      <c r="F250" s="22" t="s">
        <v>99</v>
      </c>
      <c r="G250" s="22" t="s">
        <v>93</v>
      </c>
      <c r="H250" s="22" t="s">
        <v>30</v>
      </c>
      <c r="I250" s="22" t="s">
        <v>488</v>
      </c>
      <c r="J250" s="22" t="s">
        <v>99</v>
      </c>
      <c r="K250" s="22" t="s">
        <v>465</v>
      </c>
      <c r="L250" s="22">
        <v>2016</v>
      </c>
      <c r="M250" s="337">
        <f ca="1">VLOOKUP(A250,'2016_ModelLink'!$A$3:$S$332,18,FALSE)</f>
        <v>347015.08072978019</v>
      </c>
      <c r="N250" s="337">
        <f ca="1">VLOOKUP(A250,'2016_ModelLink'!$A$3:$S$332,19,FALSE)</f>
        <v>311756.86585649324</v>
      </c>
      <c r="O250" s="729">
        <f ca="1">VLOOKUP($A250,'2016_ModelLink'!$A$3:$S$332,17,FALSE)</f>
        <v>1.1130952313637799</v>
      </c>
      <c r="P250" s="729">
        <f ca="1">VLOOKUP($A250,'2017_ModelLink'!$A$3:$S$332,17,FALSE)</f>
        <v>3.1472035739340263</v>
      </c>
      <c r="Q250" s="729">
        <f ca="1">VLOOKUP($A250,'2018_ModelLink'!$A$3:$S$332,17,FALSE)</f>
        <v>1.0248836267359509</v>
      </c>
      <c r="R250" s="729">
        <f ca="1">VLOOKUP($A250,'2019_ModelLink'!$A$3:$S$332,17,FALSE)</f>
        <v>0.3387413426109398</v>
      </c>
      <c r="S250" s="730">
        <f>VLOOKUP(A250,Targets!$A$1:$J$302,5,FALSE)</f>
        <v>1.1271059397325469</v>
      </c>
      <c r="T250" s="730">
        <f>VLOOKUP(A250,Targets!$A$1:$J$302,5,FALSE)</f>
        <v>1.1271059397325469</v>
      </c>
      <c r="U250" s="730">
        <f>VLOOKUP(A250,Targets!$A$1:$J$302,5,FALSE)</f>
        <v>1.1271059397325469</v>
      </c>
      <c r="V250" s="730">
        <f>VLOOKUP(A250,Targets!$A$1:$J$302,5,FALSE)*3</f>
        <v>3.3813178191976405</v>
      </c>
      <c r="W250" s="730">
        <f>VLOOKUP(A250,Targets!$A$1:$J$302,6,FALSE)*2</f>
        <v>2.2429408200677683</v>
      </c>
      <c r="X250" s="433" t="s">
        <v>48</v>
      </c>
      <c r="Y250" s="433" t="s">
        <v>49</v>
      </c>
      <c r="Z250" s="547"/>
      <c r="AA250" s="21"/>
    </row>
    <row r="251" spans="1:27" ht="90">
      <c r="A251" s="31">
        <v>248</v>
      </c>
      <c r="B251" s="22" t="s">
        <v>39</v>
      </c>
      <c r="C251" s="22" t="s">
        <v>462</v>
      </c>
      <c r="D251" s="22" t="s">
        <v>489</v>
      </c>
      <c r="E251" s="23" t="s">
        <v>296</v>
      </c>
      <c r="F251" s="22" t="s">
        <v>297</v>
      </c>
      <c r="G251" s="22" t="s">
        <v>298</v>
      </c>
      <c r="H251" s="22" t="s">
        <v>30</v>
      </c>
      <c r="I251" s="22" t="s">
        <v>490</v>
      </c>
      <c r="J251" s="22" t="s">
        <v>297</v>
      </c>
      <c r="K251" s="22" t="s">
        <v>465</v>
      </c>
      <c r="L251" s="22">
        <v>2016</v>
      </c>
      <c r="M251" s="337">
        <f ca="1">VLOOKUP(A251,'2016_ModelLink'!$A$3:$S$332,18,FALSE)</f>
        <v>646.382896032644</v>
      </c>
      <c r="N251" s="337">
        <f ca="1">VLOOKUP(A251,'2016_ModelLink'!$A$3:$S$332,19,FALSE)</f>
        <v>668996.54</v>
      </c>
      <c r="O251" s="734">
        <f ca="1">VLOOKUP($A251,'2016_ModelLink'!$A$3:$S$332,17,FALSE)</f>
        <v>9.6619766678112263E-4</v>
      </c>
      <c r="P251" s="734">
        <f ca="1">VLOOKUP($A251,'2017_ModelLink'!$A$3:$S$332,17,FALSE)</f>
        <v>7.3983662364915303E-5</v>
      </c>
      <c r="Q251" s="734">
        <f ca="1">VLOOKUP($A251,'2018_ModelLink'!$A$3:$S$332,17,FALSE)</f>
        <v>5.10399338113581E-4</v>
      </c>
      <c r="R251" s="734">
        <f ca="1">VLOOKUP($A251,'2019_ModelLink'!$A$3:$S$332,17,FALSE)</f>
        <v>3.805093740521333E-4</v>
      </c>
      <c r="S251" s="734">
        <f>VLOOKUP(A251,Targets!$A$1:$J$302,5,FALSE)</f>
        <v>9.9858476131225223E-4</v>
      </c>
      <c r="T251" s="734">
        <f>VLOOKUP(A251,Targets!$A$1:$J$302,5,FALSE)</f>
        <v>9.9858476131225223E-4</v>
      </c>
      <c r="U251" s="734">
        <f>VLOOKUP(A251,Targets!$A$1:$J$302,5,FALSE)</f>
        <v>9.9858476131225223E-4</v>
      </c>
      <c r="V251" s="734">
        <f>VLOOKUP(A251,Targets!$A$1:$J$302,5,FALSE)*3</f>
        <v>2.9957542839367567E-3</v>
      </c>
      <c r="W251" s="734">
        <f>VLOOKUP(A251,Targets!$A$1:$J$302,6,FALSE)*2</f>
        <v>2.0637297808515686E-3</v>
      </c>
      <c r="X251" s="433"/>
      <c r="Y251" s="433"/>
      <c r="Z251" s="547"/>
      <c r="AA251" s="21"/>
    </row>
    <row r="252" spans="1:27" ht="90">
      <c r="A252" s="31">
        <v>249</v>
      </c>
      <c r="B252" s="22" t="s">
        <v>39</v>
      </c>
      <c r="C252" s="22" t="s">
        <v>462</v>
      </c>
      <c r="D252" s="22" t="s">
        <v>489</v>
      </c>
      <c r="E252" s="23" t="s">
        <v>296</v>
      </c>
      <c r="F252" s="22" t="s">
        <v>300</v>
      </c>
      <c r="G252" s="22" t="s">
        <v>298</v>
      </c>
      <c r="H252" s="22" t="s">
        <v>30</v>
      </c>
      <c r="I252" s="22" t="s">
        <v>490</v>
      </c>
      <c r="J252" s="22" t="s">
        <v>300</v>
      </c>
      <c r="K252" s="22" t="s">
        <v>465</v>
      </c>
      <c r="L252" s="22">
        <v>2016</v>
      </c>
      <c r="M252" s="337">
        <f ca="1">VLOOKUP(A252,'2016_ModelLink'!$A$3:$S$332,18,FALSE)</f>
        <v>420.14889831378099</v>
      </c>
      <c r="N252" s="337">
        <f ca="1">VLOOKUP(A252,'2016_ModelLink'!$A$3:$S$332,19,FALSE)</f>
        <v>668996.54</v>
      </c>
      <c r="O252" s="734">
        <f ca="1">VLOOKUP($A252,'2016_ModelLink'!$A$3:$S$332,17,FALSE)</f>
        <v>6.2802850716355116E-4</v>
      </c>
      <c r="P252" s="734">
        <f ca="1">VLOOKUP($A252,'2017_ModelLink'!$A$3:$S$332,17,FALSE)</f>
        <v>5.5459444444939428E-5</v>
      </c>
      <c r="Q252" s="734">
        <f ca="1">VLOOKUP($A252,'2018_ModelLink'!$A$3:$S$332,17,FALSE)</f>
        <v>3.5903408442972476E-4</v>
      </c>
      <c r="R252" s="734">
        <f ca="1">VLOOKUP($A252,'2019_ModelLink'!$A$3:$S$332,17,FALSE)</f>
        <v>2.6989243085730668E-4</v>
      </c>
      <c r="S252" s="734">
        <f>VLOOKUP(A252,Targets!$A$1:$J$302,5,FALSE)</f>
        <v>5.9915088059546754E-4</v>
      </c>
      <c r="T252" s="734">
        <f>VLOOKUP(A252,Targets!$A$1:$J$302,5,FALSE)</f>
        <v>5.9915088059546754E-4</v>
      </c>
      <c r="U252" s="734">
        <f>VLOOKUP(A252,Targets!$A$1:$J$302,5,FALSE)</f>
        <v>5.9915088059546754E-4</v>
      </c>
      <c r="V252" s="734">
        <f>VLOOKUP(A252,Targets!$A$1:$J$302,5,FALSE)*3</f>
        <v>1.7974526417864026E-3</v>
      </c>
      <c r="W252" s="734">
        <f>VLOOKUP(A252,Targets!$A$1:$J$302,6,FALSE)*2</f>
        <v>1.2382379177140938E-3</v>
      </c>
      <c r="X252" s="433"/>
      <c r="Y252" s="433"/>
      <c r="Z252" s="547"/>
      <c r="AA252" s="21"/>
    </row>
    <row r="253" spans="1:27" ht="90">
      <c r="A253" s="31">
        <v>250</v>
      </c>
      <c r="B253" s="22" t="s">
        <v>39</v>
      </c>
      <c r="C253" s="22" t="s">
        <v>462</v>
      </c>
      <c r="D253" s="22" t="s">
        <v>489</v>
      </c>
      <c r="E253" s="23" t="s">
        <v>296</v>
      </c>
      <c r="F253" s="22" t="s">
        <v>301</v>
      </c>
      <c r="G253" s="22" t="s">
        <v>298</v>
      </c>
      <c r="H253" s="22" t="s">
        <v>30</v>
      </c>
      <c r="I253" s="22" t="s">
        <v>490</v>
      </c>
      <c r="J253" s="22" t="s">
        <v>301</v>
      </c>
      <c r="K253" s="22" t="s">
        <v>465</v>
      </c>
      <c r="L253" s="22">
        <v>2016</v>
      </c>
      <c r="M253" s="337">
        <f ca="1">VLOOKUP(A253,'2016_ModelLink'!$A$3:$S$332,18,FALSE)</f>
        <v>3264127.5240094699</v>
      </c>
      <c r="N253" s="337">
        <f ca="1">VLOOKUP(A253,'2016_ModelLink'!$A$3:$S$332,19,FALSE)</f>
        <v>4483905114</v>
      </c>
      <c r="O253" s="734">
        <f ca="1">VLOOKUP($A253,'2016_ModelLink'!$A$3:$S$332,17,FALSE)</f>
        <v>7.2796534293688669E-4</v>
      </c>
      <c r="P253" s="734">
        <f ca="1">VLOOKUP($A253,'2017_ModelLink'!$A$3:$S$332,17,FALSE)</f>
        <v>9.7088945714961247E-5</v>
      </c>
      <c r="Q253" s="734">
        <f ca="1">VLOOKUP($A253,'2018_ModelLink'!$A$3:$S$332,17,FALSE)</f>
        <v>8.1704607597687267E-4</v>
      </c>
      <c r="R253" s="734">
        <f ca="1">VLOOKUP($A253,'2019_ModelLink'!$A$3:$S$332,17,FALSE)</f>
        <v>1.3776113514909569E-3</v>
      </c>
      <c r="S253" s="734">
        <f>VLOOKUP(A253,Targets!$A$1:$J$302,5,FALSE)</f>
        <v>7.765318394133612E-4</v>
      </c>
      <c r="T253" s="734">
        <f>VLOOKUP(A253,Targets!$A$1:$J$302,5,FALSE)</f>
        <v>7.765318394133612E-4</v>
      </c>
      <c r="U253" s="734">
        <f>VLOOKUP(A253,Targets!$A$1:$J$302,5,FALSE)</f>
        <v>7.765318394133612E-4</v>
      </c>
      <c r="V253" s="734">
        <f>VLOOKUP(A253,Targets!$A$1:$J$302,5,FALSE)*3</f>
        <v>2.3295955182400835E-3</v>
      </c>
      <c r="W253" s="734">
        <f>VLOOKUP(A253,Targets!$A$1:$J$302,6,FALSE)*2</f>
        <v>1.6048230905014698E-3</v>
      </c>
      <c r="X253" s="433"/>
      <c r="Y253" s="433"/>
      <c r="Z253" s="547"/>
      <c r="AA253" s="21"/>
    </row>
    <row r="254" spans="1:27" ht="90">
      <c r="A254" s="31">
        <v>251</v>
      </c>
      <c r="B254" s="22" t="s">
        <v>39</v>
      </c>
      <c r="C254" s="22" t="s">
        <v>462</v>
      </c>
      <c r="D254" s="22" t="s">
        <v>489</v>
      </c>
      <c r="E254" s="23" t="s">
        <v>296</v>
      </c>
      <c r="F254" s="22" t="s">
        <v>302</v>
      </c>
      <c r="G254" s="22" t="s">
        <v>298</v>
      </c>
      <c r="H254" s="22" t="s">
        <v>30</v>
      </c>
      <c r="I254" s="22" t="s">
        <v>490</v>
      </c>
      <c r="J254" s="22" t="s">
        <v>302</v>
      </c>
      <c r="K254" s="22" t="s">
        <v>465</v>
      </c>
      <c r="L254" s="22">
        <v>2016</v>
      </c>
      <c r="M254" s="337">
        <f ca="1">VLOOKUP(A254,'2016_ModelLink'!$A$3:$S$332,18,FALSE)</f>
        <v>2121682.97086098</v>
      </c>
      <c r="N254" s="337">
        <f ca="1">VLOOKUP(A254,'2016_ModelLink'!$A$3:$S$332,19,FALSE)</f>
        <v>4483905114</v>
      </c>
      <c r="O254" s="734">
        <f ca="1">VLOOKUP($A254,'2016_ModelLink'!$A$3:$S$332,17,FALSE)</f>
        <v>4.7317749080739801E-4</v>
      </c>
      <c r="P254" s="734">
        <f ca="1">VLOOKUP($A254,'2017_ModelLink'!$A$3:$S$332,17,FALSE)</f>
        <v>6.9685030868200473E-5</v>
      </c>
      <c r="Q254" s="734">
        <f ca="1">VLOOKUP($A254,'2018_ModelLink'!$A$3:$S$332,17,FALSE)</f>
        <v>5.5436118994737105E-4</v>
      </c>
      <c r="R254" s="734">
        <f ca="1">VLOOKUP($A254,'2019_ModelLink'!$A$3:$S$332,17,FALSE)</f>
        <v>1.3077833140471415E-3</v>
      </c>
      <c r="S254" s="734">
        <f>VLOOKUP(A254,Targets!$A$1:$J$302,5,FALSE)</f>
        <v>4.6591912216197826E-4</v>
      </c>
      <c r="T254" s="734">
        <f>VLOOKUP(A254,Targets!$A$1:$J$302,5,FALSE)</f>
        <v>4.6591912216197826E-4</v>
      </c>
      <c r="U254" s="734">
        <f>VLOOKUP(A254,Targets!$A$1:$J$302,5,FALSE)</f>
        <v>4.6591912216197826E-4</v>
      </c>
      <c r="V254" s="734">
        <f>VLOOKUP(A254,Targets!$A$1:$J$302,5,FALSE)*3</f>
        <v>1.3977573664859348E-3</v>
      </c>
      <c r="W254" s="734">
        <f>VLOOKUP(A254,Targets!$A$1:$J$302,6,FALSE)*2</f>
        <v>9.628938925628455E-4</v>
      </c>
      <c r="X254" s="433"/>
      <c r="Y254" s="433"/>
      <c r="Z254" s="547"/>
      <c r="AA254" s="21"/>
    </row>
    <row r="255" spans="1:27" ht="150">
      <c r="A255" s="31">
        <v>252</v>
      </c>
      <c r="B255" s="22" t="s">
        <v>39</v>
      </c>
      <c r="C255" s="22" t="s">
        <v>462</v>
      </c>
      <c r="D255" s="22" t="s">
        <v>489</v>
      </c>
      <c r="E255" s="23" t="s">
        <v>296</v>
      </c>
      <c r="F255" s="22" t="s">
        <v>303</v>
      </c>
      <c r="G255" s="22" t="s">
        <v>298</v>
      </c>
      <c r="H255" s="22" t="s">
        <v>30</v>
      </c>
      <c r="I255" s="22" t="s">
        <v>490</v>
      </c>
      <c r="J255" s="22" t="s">
        <v>303</v>
      </c>
      <c r="K255" s="22" t="s">
        <v>465</v>
      </c>
      <c r="L255" s="22">
        <v>2016</v>
      </c>
      <c r="M255" s="337">
        <f ca="1">VLOOKUP(A255,'2016_ModelLink'!$A$3:$S$332,18,FALSE)</f>
        <v>48436.624184992601</v>
      </c>
      <c r="N255" s="337">
        <f ca="1">VLOOKUP(A255,'2016_ModelLink'!$A$3:$S$332,19,FALSE)</f>
        <v>273278913</v>
      </c>
      <c r="O255" s="734">
        <f ca="1">VLOOKUP($A255,'2016_ModelLink'!$A$3:$S$332,17,FALSE)</f>
        <v>1.7724245040813888E-4</v>
      </c>
      <c r="P255" s="734">
        <f ca="1">VLOOKUP($A255,'2017_ModelLink'!$A$3:$S$332,17,FALSE)</f>
        <v>-6.2256861275032305E-6</v>
      </c>
      <c r="Q255" s="734">
        <f ca="1">VLOOKUP($A255,'2018_ModelLink'!$A$3:$S$332,17,FALSE)</f>
        <v>-1.7515103085964824E-5</v>
      </c>
      <c r="R255" s="734">
        <f ca="1">VLOOKUP($A255,'2019_ModelLink'!$A$3:$S$332,17,FALSE)</f>
        <v>1.1987473801171199E-4</v>
      </c>
      <c r="S255" s="734">
        <f>VLOOKUP(A255,Targets!$A$1:$J$302,5,FALSE)</f>
        <v>1.8314022057511656E-4</v>
      </c>
      <c r="T255" s="734">
        <f>VLOOKUP(A255,Targets!$A$1:$J$302,5,FALSE)</f>
        <v>1.8314022057511656E-4</v>
      </c>
      <c r="U255" s="734">
        <f>VLOOKUP(A255,Targets!$A$1:$J$302,5,FALSE)</f>
        <v>1.8314022057511656E-4</v>
      </c>
      <c r="V255" s="734">
        <f>VLOOKUP(A255,Targets!$A$1:$J$302,5,FALSE)*3</f>
        <v>5.4942066172534965E-4</v>
      </c>
      <c r="W255" s="734">
        <f>VLOOKUP(A255,Targets!$A$1:$J$302,6,FALSE)*2</f>
        <v>3.7848757753515294E-4</v>
      </c>
      <c r="X255" s="433" t="s">
        <v>304</v>
      </c>
      <c r="Y255" s="433" t="s">
        <v>491</v>
      </c>
      <c r="Z255" s="547"/>
      <c r="AA255" s="21"/>
    </row>
    <row r="256" spans="1:27" ht="150">
      <c r="A256" s="31">
        <v>253</v>
      </c>
      <c r="B256" s="22" t="s">
        <v>39</v>
      </c>
      <c r="C256" s="22" t="s">
        <v>462</v>
      </c>
      <c r="D256" s="22" t="s">
        <v>489</v>
      </c>
      <c r="E256" s="23" t="s">
        <v>296</v>
      </c>
      <c r="F256" s="22" t="s">
        <v>305</v>
      </c>
      <c r="G256" s="22" t="s">
        <v>298</v>
      </c>
      <c r="H256" s="22" t="s">
        <v>30</v>
      </c>
      <c r="I256" s="22" t="s">
        <v>490</v>
      </c>
      <c r="J256" s="22" t="s">
        <v>305</v>
      </c>
      <c r="K256" s="22" t="s">
        <v>465</v>
      </c>
      <c r="L256" s="22">
        <v>2016</v>
      </c>
      <c r="M256" s="337">
        <f ca="1">VLOOKUP(A256,'2016_ModelLink'!$A$3:$S$332,18,FALSE)</f>
        <v>31483.806911152398</v>
      </c>
      <c r="N256" s="337">
        <f ca="1">VLOOKUP(A256,'2016_ModelLink'!$A$3:$S$332,19,FALSE)</f>
        <v>273278913</v>
      </c>
      <c r="O256" s="734">
        <f ca="1">VLOOKUP($A256,'2016_ModelLink'!$A$3:$S$332,17,FALSE)</f>
        <v>1.1520759712313551E-4</v>
      </c>
      <c r="P256" s="734">
        <f ca="1">VLOOKUP($A256,'2017_ModelLink'!$A$3:$S$332,17,FALSE)</f>
        <v>-4.6690991067663614E-6</v>
      </c>
      <c r="Q256" s="734">
        <f ca="1">VLOOKUP($A256,'2018_ModelLink'!$A$3:$S$332,17,FALSE)</f>
        <v>-1.4034961100658147E-5</v>
      </c>
      <c r="R256" s="734">
        <f ca="1">VLOOKUP($A256,'2019_ModelLink'!$A$3:$S$332,17,FALSE)</f>
        <v>1.4406559033403328E-4</v>
      </c>
      <c r="S256" s="734">
        <f>VLOOKUP(A256,Targets!$A$1:$J$302,5,FALSE)</f>
        <v>1.0988413671147334E-4</v>
      </c>
      <c r="T256" s="734">
        <f>VLOOKUP(A256,Targets!$A$1:$J$302,5,FALSE)</f>
        <v>1.0988413671147334E-4</v>
      </c>
      <c r="U256" s="734">
        <f>VLOOKUP(A256,Targets!$A$1:$J$302,5,FALSE)</f>
        <v>1.0988413671147334E-4</v>
      </c>
      <c r="V256" s="734">
        <f>VLOOKUP(A256,Targets!$A$1:$J$302,5,FALSE)*3</f>
        <v>3.2965241013442002E-4</v>
      </c>
      <c r="W256" s="734">
        <f>VLOOKUP(A256,Targets!$A$1:$J$302,6,FALSE)*2</f>
        <v>2.270925555449394E-4</v>
      </c>
      <c r="X256" s="433" t="s">
        <v>304</v>
      </c>
      <c r="Y256" s="433" t="s">
        <v>491</v>
      </c>
      <c r="Z256" s="547"/>
      <c r="AA256" s="21"/>
    </row>
    <row r="257" spans="1:27" ht="90">
      <c r="A257" s="31">
        <v>254</v>
      </c>
      <c r="B257" s="22" t="s">
        <v>39</v>
      </c>
      <c r="C257" s="22" t="s">
        <v>462</v>
      </c>
      <c r="D257" s="22" t="s">
        <v>489</v>
      </c>
      <c r="E257" s="23" t="s">
        <v>296</v>
      </c>
      <c r="F257" s="22" t="s">
        <v>306</v>
      </c>
      <c r="G257" s="22" t="s">
        <v>298</v>
      </c>
      <c r="H257" s="22" t="s">
        <v>30</v>
      </c>
      <c r="I257" s="22" t="s">
        <v>490</v>
      </c>
      <c r="J257" s="22" t="s">
        <v>306</v>
      </c>
      <c r="K257" s="22" t="s">
        <v>465</v>
      </c>
      <c r="L257" s="22">
        <v>2016</v>
      </c>
      <c r="M257" s="337">
        <f ca="1">VLOOKUP(A257,'2016_ModelLink'!$A$3:$S$332,18,FALSE)</f>
        <v>7727.1798534766604</v>
      </c>
      <c r="N257" s="337">
        <f ca="1">VLOOKUP(A257,'2016_ModelLink'!$A$3:$S$332,19,FALSE)</f>
        <v>668996.54</v>
      </c>
      <c r="O257" s="734">
        <f ca="1">VLOOKUP($A257,'2016_ModelLink'!$A$3:$S$332,17,FALSE)</f>
        <v>1.1550403315204979E-2</v>
      </c>
      <c r="P257" s="734">
        <f ca="1">VLOOKUP($A257,'2017_ModelLink'!$A$3:$S$332,17,FALSE)</f>
        <v>7.6265768169656435E-4</v>
      </c>
      <c r="Q257" s="734">
        <f ca="1">VLOOKUP($A257,'2018_ModelLink'!$A$3:$S$332,17,FALSE)</f>
        <v>3.1718293652414878E-3</v>
      </c>
      <c r="R257" s="734">
        <f ca="1">VLOOKUP($A257,'2019_ModelLink'!$A$3:$S$332,17,FALSE)</f>
        <v>2.5729118499737305E-3</v>
      </c>
      <c r="S257" s="734">
        <f>VLOOKUP(A257,Targets!$A$1:$J$302,5,FALSE)</f>
        <v>1.1937583092195435E-2</v>
      </c>
      <c r="T257" s="734">
        <f>VLOOKUP(A257,Targets!$A$1:$J$302,5,FALSE)</f>
        <v>1.1937583092195435E-2</v>
      </c>
      <c r="U257" s="734">
        <f>VLOOKUP(A257,Targets!$A$1:$J$302,5,FALSE)</f>
        <v>1.1937583092195435E-2</v>
      </c>
      <c r="V257" s="734">
        <f>VLOOKUP(A257,Targets!$A$1:$J$302,5,FALSE)*3</f>
        <v>3.5812749276586307E-2</v>
      </c>
      <c r="W257" s="734">
        <f>VLOOKUP(A257,Targets!$A$1:$J$302,6,FALSE)*2</f>
        <v>2.4670860895553304E-2</v>
      </c>
      <c r="X257" s="433"/>
      <c r="Y257" s="433"/>
      <c r="Z257" s="547"/>
      <c r="AA257" s="21"/>
    </row>
    <row r="258" spans="1:27" ht="90">
      <c r="A258" s="31">
        <v>255</v>
      </c>
      <c r="B258" s="22" t="s">
        <v>39</v>
      </c>
      <c r="C258" s="22" t="s">
        <v>462</v>
      </c>
      <c r="D258" s="22" t="s">
        <v>489</v>
      </c>
      <c r="E258" s="23" t="s">
        <v>296</v>
      </c>
      <c r="F258" s="22" t="s">
        <v>307</v>
      </c>
      <c r="G258" s="22" t="s">
        <v>298</v>
      </c>
      <c r="H258" s="22" t="s">
        <v>30</v>
      </c>
      <c r="I258" s="22" t="s">
        <v>490</v>
      </c>
      <c r="J258" s="22" t="s">
        <v>307</v>
      </c>
      <c r="K258" s="22" t="s">
        <v>465</v>
      </c>
      <c r="L258" s="22">
        <v>2016</v>
      </c>
      <c r="M258" s="337">
        <f ca="1">VLOOKUP(A258,'2016_ModelLink'!$A$3:$S$332,18,FALSE)</f>
        <v>5022.6670947473503</v>
      </c>
      <c r="N258" s="337">
        <f ca="1">VLOOKUP(A258,'2016_ModelLink'!$A$3:$S$332,19,FALSE)</f>
        <v>668996.54</v>
      </c>
      <c r="O258" s="734">
        <f ca="1">VLOOKUP($A258,'2016_ModelLink'!$A$3:$S$332,17,FALSE)</f>
        <v>7.507762438872031E-3</v>
      </c>
      <c r="P258" s="734">
        <f ca="1">VLOOKUP($A258,'2017_ModelLink'!$A$3:$S$332,17,FALSE)</f>
        <v>5.7185174523948336E-4</v>
      </c>
      <c r="Q258" s="734">
        <f ca="1">VLOOKUP($A258,'2018_ModelLink'!$A$3:$S$332,17,FALSE)</f>
        <v>2.2651578550662342E-3</v>
      </c>
      <c r="R258" s="734">
        <f ca="1">VLOOKUP($A258,'2019_ModelLink'!$A$3:$S$332,17,FALSE)</f>
        <v>1.8656994718085945E-3</v>
      </c>
      <c r="S258" s="734">
        <f>VLOOKUP(A258,Targets!$A$1:$J$302,5,FALSE)</f>
        <v>7.1625501399314312E-3</v>
      </c>
      <c r="T258" s="734">
        <f>VLOOKUP(A258,Targets!$A$1:$J$302,5,FALSE)</f>
        <v>7.1625501399314312E-3</v>
      </c>
      <c r="U258" s="734">
        <f>VLOOKUP(A258,Targets!$A$1:$J$302,5,FALSE)</f>
        <v>7.1625501399314312E-3</v>
      </c>
      <c r="V258" s="734">
        <f>VLOOKUP(A258,Targets!$A$1:$J$302,5,FALSE)*3</f>
        <v>2.1487650419794294E-2</v>
      </c>
      <c r="W258" s="734">
        <f>VLOOKUP(A258,Targets!$A$1:$J$302,6,FALSE)*2</f>
        <v>1.4802517125531163E-2</v>
      </c>
      <c r="X258" s="433"/>
      <c r="Y258" s="433"/>
      <c r="Z258" s="547"/>
      <c r="AA258" s="21"/>
    </row>
    <row r="259" spans="1:27" ht="90">
      <c r="A259" s="31">
        <v>256</v>
      </c>
      <c r="B259" s="22" t="s">
        <v>39</v>
      </c>
      <c r="C259" s="22" t="s">
        <v>462</v>
      </c>
      <c r="D259" s="22" t="s">
        <v>489</v>
      </c>
      <c r="E259" s="23" t="s">
        <v>296</v>
      </c>
      <c r="F259" s="22" t="s">
        <v>308</v>
      </c>
      <c r="G259" s="22" t="s">
        <v>298</v>
      </c>
      <c r="H259" s="22" t="s">
        <v>30</v>
      </c>
      <c r="I259" s="22" t="s">
        <v>490</v>
      </c>
      <c r="J259" s="22" t="s">
        <v>308</v>
      </c>
      <c r="K259" s="22" t="s">
        <v>465</v>
      </c>
      <c r="L259" s="22">
        <v>2016</v>
      </c>
      <c r="M259" s="337">
        <f ca="1">VLOOKUP(A259,'2016_ModelLink'!$A$3:$S$332,18,FALSE)</f>
        <v>39626177.006536797</v>
      </c>
      <c r="N259" s="337">
        <f ca="1">VLOOKUP(A259,'2016_ModelLink'!$A$3:$S$332,19,FALSE)</f>
        <v>8967810228</v>
      </c>
      <c r="O259" s="734">
        <f ca="1">VLOOKUP($A259,'2016_ModelLink'!$A$3:$S$332,17,FALSE)</f>
        <v>8.8374254135781868E-3</v>
      </c>
      <c r="P259" s="734">
        <f ca="1">VLOOKUP($A259,'2017_ModelLink'!$A$3:$S$332,17,FALSE)</f>
        <v>1.0579830304444659E-3</v>
      </c>
      <c r="Q259" s="734">
        <f ca="1">VLOOKUP($A259,'2018_ModelLink'!$A$3:$S$332,17,FALSE)</f>
        <v>6.5869909261697729E-3</v>
      </c>
      <c r="R259" s="734">
        <f ca="1">VLOOKUP($A259,'2019_ModelLink'!$A$3:$S$332,17,FALSE)</f>
        <v>0</v>
      </c>
      <c r="S259" s="734">
        <f>VLOOKUP(A259,Targets!$A$1:$J$302,5,FALSE)</f>
        <v>9.4247757831018922E-3</v>
      </c>
      <c r="T259" s="734">
        <f>VLOOKUP(A259,Targets!$A$1:$J$302,5,FALSE)</f>
        <v>9.4247757831018922E-3</v>
      </c>
      <c r="U259" s="734">
        <f>VLOOKUP(A259,Targets!$A$1:$J$302,5,FALSE)</f>
        <v>9.4247757831018922E-3</v>
      </c>
      <c r="V259" s="734">
        <f>VLOOKUP(A259,Targets!$A$1:$J$302,5,FALSE)*3</f>
        <v>2.8274327349305677E-2</v>
      </c>
      <c r="W259" s="734">
        <f>VLOOKUP(A259,Targets!$A$1:$J$302,6,FALSE)*2</f>
        <v>1.9477756135469471E-2</v>
      </c>
      <c r="X259" s="433"/>
      <c r="Y259" s="433"/>
      <c r="Z259" s="547"/>
      <c r="AA259" s="21"/>
    </row>
    <row r="260" spans="1:27" ht="90">
      <c r="A260" s="31">
        <v>257</v>
      </c>
      <c r="B260" s="22" t="s">
        <v>39</v>
      </c>
      <c r="C260" s="22" t="s">
        <v>462</v>
      </c>
      <c r="D260" s="22" t="s">
        <v>489</v>
      </c>
      <c r="E260" s="23" t="s">
        <v>296</v>
      </c>
      <c r="F260" s="22" t="s">
        <v>309</v>
      </c>
      <c r="G260" s="22" t="s">
        <v>298</v>
      </c>
      <c r="H260" s="22" t="s">
        <v>30</v>
      </c>
      <c r="I260" s="22" t="s">
        <v>490</v>
      </c>
      <c r="J260" s="22" t="s">
        <v>309</v>
      </c>
      <c r="K260" s="22" t="s">
        <v>465</v>
      </c>
      <c r="L260" s="22">
        <v>2016</v>
      </c>
      <c r="M260" s="337">
        <f ca="1">VLOOKUP(A260,'2016_ModelLink'!$A$3:$S$332,18,FALSE)</f>
        <v>25757016.028534401</v>
      </c>
      <c r="N260" s="337">
        <f ca="1">VLOOKUP(A260,'2016_ModelLink'!$A$3:$S$332,19,FALSE)</f>
        <v>0</v>
      </c>
      <c r="O260" s="734">
        <f ca="1">VLOOKUP($A260,'2016_ModelLink'!$A$3:$S$332,17,FALSE)</f>
        <v>5.7443267361108573E-3</v>
      </c>
      <c r="P260" s="734">
        <f ca="1">VLOOKUP($A260,'2017_ModelLink'!$A$3:$S$332,17,FALSE)</f>
        <v>7.5603050130675499E-4</v>
      </c>
      <c r="Q260" s="734">
        <f ca="1">VLOOKUP($A260,'2018_ModelLink'!$A$3:$S$332,17,FALSE)</f>
        <v>4.4611581958437906E-3</v>
      </c>
      <c r="R260" s="734">
        <f ca="1">VLOOKUP($A260,'2019_ModelLink'!$A$3:$S$332,17,FALSE)</f>
        <v>0</v>
      </c>
      <c r="S260" s="734">
        <f>VLOOKUP(A260,Targets!$A$1:$J$302,5,FALSE)</f>
        <v>5.6548656945652927E-3</v>
      </c>
      <c r="T260" s="734">
        <f>VLOOKUP(A260,Targets!$A$1:$J$302,5,FALSE)</f>
        <v>5.6548656945652927E-3</v>
      </c>
      <c r="U260" s="734">
        <f>VLOOKUP(A260,Targets!$A$1:$J$302,5,FALSE)</f>
        <v>5.6548656945652927E-3</v>
      </c>
      <c r="V260" s="734">
        <f>VLOOKUP(A260,Targets!$A$1:$J$302,5,FALSE)*3</f>
        <v>1.6964597083695878E-2</v>
      </c>
      <c r="W260" s="734">
        <f>VLOOKUP(A260,Targets!$A$1:$J$302,6,FALSE)*2</f>
        <v>1.1686654145667561E-2</v>
      </c>
      <c r="X260" s="433"/>
      <c r="Y260" s="433"/>
      <c r="Z260" s="547"/>
      <c r="AA260" s="21"/>
    </row>
    <row r="261" spans="1:27" ht="150">
      <c r="A261" s="31">
        <v>258</v>
      </c>
      <c r="B261" s="22" t="s">
        <v>39</v>
      </c>
      <c r="C261" s="22" t="s">
        <v>462</v>
      </c>
      <c r="D261" s="22" t="s">
        <v>489</v>
      </c>
      <c r="E261" s="23" t="s">
        <v>296</v>
      </c>
      <c r="F261" s="22" t="s">
        <v>310</v>
      </c>
      <c r="G261" s="22" t="s">
        <v>298</v>
      </c>
      <c r="H261" s="22" t="s">
        <v>30</v>
      </c>
      <c r="I261" s="22" t="s">
        <v>490</v>
      </c>
      <c r="J261" s="22" t="s">
        <v>310</v>
      </c>
      <c r="K261" s="22" t="s">
        <v>465</v>
      </c>
      <c r="L261" s="22">
        <v>2016</v>
      </c>
      <c r="M261" s="337">
        <f ca="1">VLOOKUP(A261,'2016_ModelLink'!$A$3:$S$332,18,FALSE)</f>
        <v>479625.92932918598</v>
      </c>
      <c r="N261" s="337">
        <f ca="1">VLOOKUP(A261,'2016_ModelLink'!$A$3:$S$332,19,FALSE)</f>
        <v>273278913</v>
      </c>
      <c r="O261" s="734">
        <f ca="1">VLOOKUP($A261,'2016_ModelLink'!$A$3:$S$332,17,FALSE)</f>
        <v>1.7550784437187291E-3</v>
      </c>
      <c r="P261" s="734">
        <f ca="1">VLOOKUP($A261,'2017_ModelLink'!$A$3:$S$332,17,FALSE)</f>
        <v>-6.4681448583369343E-5</v>
      </c>
      <c r="Q261" s="734">
        <f ca="1">VLOOKUP($A261,'2018_ModelLink'!$A$3:$S$332,17,FALSE)</f>
        <v>-8.5034986260506396E-5</v>
      </c>
      <c r="R261" s="734">
        <f ca="1">VLOOKUP($A261,'2019_ModelLink'!$A$3:$S$332,17,FALSE)</f>
        <v>0</v>
      </c>
      <c r="S261" s="734">
        <f>VLOOKUP(A261,Targets!$A$1:$J$302,5,FALSE)</f>
        <v>1.8134595655180871E-3</v>
      </c>
      <c r="T261" s="734">
        <f>VLOOKUP(A261,Targets!$A$1:$J$302,5,FALSE)</f>
        <v>1.8134595655180871E-3</v>
      </c>
      <c r="U261" s="734">
        <f>VLOOKUP(A261,Targets!$A$1:$J$302,5,FALSE)</f>
        <v>1.8134595655180871E-3</v>
      </c>
      <c r="V261" s="734">
        <f>VLOOKUP(A261,Targets!$A$1:$J$302,5,FALSE)*3</f>
        <v>5.4403786965542614E-3</v>
      </c>
      <c r="W261" s="734">
        <f>VLOOKUP(A261,Targets!$A$1:$J$302,6,FALSE)*2</f>
        <v>3.747794535550263E-3</v>
      </c>
      <c r="X261" s="433" t="s">
        <v>304</v>
      </c>
      <c r="Y261" s="433" t="s">
        <v>491</v>
      </c>
      <c r="Z261" s="547"/>
      <c r="AA261" s="21"/>
    </row>
    <row r="262" spans="1:27" ht="150">
      <c r="A262" s="101">
        <v>259</v>
      </c>
      <c r="B262" s="22" t="s">
        <v>39</v>
      </c>
      <c r="C262" s="22" t="s">
        <v>462</v>
      </c>
      <c r="D262" s="22" t="s">
        <v>489</v>
      </c>
      <c r="E262" s="23" t="s">
        <v>296</v>
      </c>
      <c r="F262" s="102" t="s">
        <v>311</v>
      </c>
      <c r="G262" s="102" t="s">
        <v>298</v>
      </c>
      <c r="H262" s="102" t="s">
        <v>30</v>
      </c>
      <c r="I262" s="102" t="s">
        <v>490</v>
      </c>
      <c r="J262" s="102" t="s">
        <v>311</v>
      </c>
      <c r="K262" s="102" t="s">
        <v>465</v>
      </c>
      <c r="L262" s="102">
        <v>2016</v>
      </c>
      <c r="M262" s="337">
        <f ca="1">VLOOKUP(A262,'2016_ModelLink'!$A$3:$S$332,18,FALSE)</f>
        <v>311756.86585649301</v>
      </c>
      <c r="N262" s="337">
        <f ca="1">VLOOKUP(A262,'2016_ModelLink'!$A$3:$S$332,19,FALSE)</f>
        <v>273278913</v>
      </c>
      <c r="O262" s="734">
        <f ca="1">VLOOKUP($A262,'2016_ModelLink'!$A$3:$S$332,17,FALSE)</f>
        <v>1.1408010315691391E-3</v>
      </c>
      <c r="P262" s="734">
        <f ca="1">VLOOKUP($A262,'2017_ModelLink'!$A$3:$S$332,17,FALSE)</f>
        <v>-4.851025861823749E-5</v>
      </c>
      <c r="Q262" s="734">
        <f ca="1">VLOOKUP($A262,'2018_ModelLink'!$A$3:$S$332,17,FALSE)</f>
        <v>-7.4559846621453352E-5</v>
      </c>
      <c r="R262" s="734">
        <f ca="1">VLOOKUP($A262,'2019_ModelLink'!$A$3:$S$332,17,FALSE)</f>
        <v>0</v>
      </c>
      <c r="S262" s="734">
        <f>VLOOKUP(A262,Targets!$A$1:$J$302,5,FALSE)</f>
        <v>1.0880757825470985E-3</v>
      </c>
      <c r="T262" s="734">
        <f>VLOOKUP(A262,Targets!$A$1:$J$302,5,FALSE)</f>
        <v>1.0880757825470985E-3</v>
      </c>
      <c r="U262" s="734">
        <f>VLOOKUP(A262,Targets!$A$1:$J$302,5,FALSE)</f>
        <v>1.0880757825470985E-3</v>
      </c>
      <c r="V262" s="734">
        <f>VLOOKUP(A262,Targets!$A$1:$J$302,5,FALSE)*3</f>
        <v>3.2642273476412957E-3</v>
      </c>
      <c r="W262" s="734">
        <f>VLOOKUP(A262,Targets!$A$1:$J$302,6,FALSE)*2</f>
        <v>2.2486768106845445E-3</v>
      </c>
      <c r="X262" s="526" t="s">
        <v>304</v>
      </c>
      <c r="Y262" s="526" t="s">
        <v>491</v>
      </c>
      <c r="Z262" s="547"/>
      <c r="AA262" s="21"/>
    </row>
    <row r="263" spans="1:27" ht="195" hidden="1">
      <c r="A263" s="31">
        <v>260</v>
      </c>
      <c r="B263" s="22" t="s">
        <v>39</v>
      </c>
      <c r="C263" s="22" t="s">
        <v>492</v>
      </c>
      <c r="D263" s="22" t="s">
        <v>493</v>
      </c>
      <c r="E263" s="23" t="s">
        <v>51</v>
      </c>
      <c r="F263" s="22" t="s">
        <v>52</v>
      </c>
      <c r="G263" s="22" t="s">
        <v>53</v>
      </c>
      <c r="H263" s="22" t="s">
        <v>30</v>
      </c>
      <c r="I263" s="22" t="s">
        <v>494</v>
      </c>
      <c r="J263" s="22" t="s">
        <v>52</v>
      </c>
      <c r="K263" s="22" t="s">
        <v>495</v>
      </c>
      <c r="L263" s="22">
        <v>2016</v>
      </c>
      <c r="M263" s="337" t="str">
        <f ca="1">VLOOKUP(A263,'2016_ModelLink'!$A$3:$S$332,18,FALSE)</f>
        <v>N/A</v>
      </c>
      <c r="N263" s="337" t="str">
        <f ca="1">VLOOKUP(A263,'2016_ModelLink'!$A$3:$S$332,19,FALSE)</f>
        <v>N/A</v>
      </c>
      <c r="O263" s="728">
        <f ca="1">VLOOKUP($A263,'2016_ModelLink'!$A$3:$S$332,17,FALSE)</f>
        <v>64.026501473039502</v>
      </c>
      <c r="P263" s="728">
        <f ca="1">VLOOKUP($A263,'2017_ModelLink'!$A$3:$S$332,17,FALSE)</f>
        <v>1.3709999620914499</v>
      </c>
      <c r="Q263" s="728">
        <f ca="1">VLOOKUP($A263,'2018_ModelLink'!$A$3:$S$332,17,FALSE)</f>
        <v>7.3199999999999807</v>
      </c>
      <c r="R263" s="728">
        <f ca="1">VLOOKUP($A263,'2019_ModelLink'!$A$3:$S$332,17,FALSE)</f>
        <v>1.0720000000000001</v>
      </c>
      <c r="S263" s="733">
        <f>VLOOKUP(A263,Targets!$A$1:$J$302,5,FALSE)</f>
        <v>68.078653473838287</v>
      </c>
      <c r="T263" s="733">
        <f>VLOOKUP(A263,Targets!$A$1:$J$302,5,FALSE)</f>
        <v>68.078653473838287</v>
      </c>
      <c r="U263" s="733">
        <f>VLOOKUP(A263,Targets!$A$1:$J$302,5,FALSE)</f>
        <v>68.078653473838287</v>
      </c>
      <c r="V263" s="733">
        <f>VLOOKUP(A263,Targets!$A$1:$J$302,5,FALSE)*3</f>
        <v>204.23596042151485</v>
      </c>
      <c r="W263" s="733">
        <f>VLOOKUP(A263,Targets!$A$1:$J$302,6,FALSE)*2</f>
        <v>148.21470265499826</v>
      </c>
      <c r="X263" s="433"/>
      <c r="Y263" s="433"/>
      <c r="Z263" s="547"/>
      <c r="AA263" s="21"/>
    </row>
    <row r="264" spans="1:27" ht="195" hidden="1">
      <c r="A264" s="31">
        <v>261</v>
      </c>
      <c r="B264" s="22" t="s">
        <v>39</v>
      </c>
      <c r="C264" s="22" t="s">
        <v>492</v>
      </c>
      <c r="D264" s="22" t="s">
        <v>493</v>
      </c>
      <c r="E264" s="23" t="s">
        <v>51</v>
      </c>
      <c r="F264" s="22" t="s">
        <v>55</v>
      </c>
      <c r="G264" s="22" t="s">
        <v>53</v>
      </c>
      <c r="H264" s="22" t="s">
        <v>30</v>
      </c>
      <c r="I264" s="22" t="s">
        <v>494</v>
      </c>
      <c r="J264" s="22" t="s">
        <v>55</v>
      </c>
      <c r="K264" s="22" t="s">
        <v>495</v>
      </c>
      <c r="L264" s="22">
        <v>2016</v>
      </c>
      <c r="M264" s="337" t="str">
        <f ca="1">VLOOKUP(A264,'2016_ModelLink'!$A$3:$S$332,18,FALSE)</f>
        <v>N/A</v>
      </c>
      <c r="N264" s="337" t="str">
        <f ca="1">VLOOKUP(A264,'2016_ModelLink'!$A$3:$S$332,19,FALSE)</f>
        <v>N/A</v>
      </c>
      <c r="O264" s="728">
        <f ca="1">VLOOKUP($A264,'2016_ModelLink'!$A$3:$S$332,17,FALSE)</f>
        <v>41.617227531689799</v>
      </c>
      <c r="P264" s="728">
        <f ca="1">VLOOKUP($A264,'2017_ModelLink'!$A$3:$S$332,17,FALSE)</f>
        <v>1.3161600005851699</v>
      </c>
      <c r="Q264" s="728">
        <f ca="1">VLOOKUP($A264,'2018_ModelLink'!$A$3:$S$332,17,FALSE)</f>
        <v>5.489999912738786</v>
      </c>
      <c r="R264" s="728">
        <f ca="1">VLOOKUP($A264,'2019_ModelLink'!$A$3:$S$332,17,FALSE)</f>
        <v>1.02912002811432</v>
      </c>
      <c r="S264" s="733">
        <f>VLOOKUP(A264,Targets!$A$1:$J$302,5,FALSE)</f>
        <v>40.943823913984609</v>
      </c>
      <c r="T264" s="733">
        <f>VLOOKUP(A264,Targets!$A$1:$J$302,5,FALSE)</f>
        <v>40.943823913984609</v>
      </c>
      <c r="U264" s="733">
        <f>VLOOKUP(A264,Targets!$A$1:$J$302,5,FALSE)</f>
        <v>40.943823913984609</v>
      </c>
      <c r="V264" s="733">
        <f>VLOOKUP(A264,Targets!$A$1:$J$302,5,FALSE)*3</f>
        <v>122.83147174195383</v>
      </c>
      <c r="W264" s="733">
        <f>VLOOKUP(A264,Targets!$A$1:$J$302,6,FALSE)*2</f>
        <v>89.249896612492691</v>
      </c>
      <c r="X264" s="433"/>
      <c r="Y264" s="433"/>
      <c r="Z264" s="547"/>
      <c r="AA264" s="21"/>
    </row>
    <row r="265" spans="1:27" ht="195" hidden="1">
      <c r="A265" s="31">
        <v>262</v>
      </c>
      <c r="B265" s="22" t="s">
        <v>39</v>
      </c>
      <c r="C265" s="22" t="s">
        <v>492</v>
      </c>
      <c r="D265" s="22" t="s">
        <v>493</v>
      </c>
      <c r="E265" s="23" t="s">
        <v>51</v>
      </c>
      <c r="F265" s="22" t="s">
        <v>56</v>
      </c>
      <c r="G265" s="22" t="s">
        <v>53</v>
      </c>
      <c r="H265" s="22" t="s">
        <v>30</v>
      </c>
      <c r="I265" s="22" t="s">
        <v>494</v>
      </c>
      <c r="J265" s="22" t="s">
        <v>56</v>
      </c>
      <c r="K265" s="22" t="s">
        <v>495</v>
      </c>
      <c r="L265" s="22">
        <v>2016</v>
      </c>
      <c r="M265" s="337" t="str">
        <f ca="1">VLOOKUP(A265,'2016_ModelLink'!$A$3:$S$332,18,FALSE)</f>
        <v>N/A</v>
      </c>
      <c r="N265" s="337" t="str">
        <f ca="1">VLOOKUP(A265,'2016_ModelLink'!$A$3:$S$332,19,FALSE)</f>
        <v>N/A</v>
      </c>
      <c r="O265" s="69">
        <f ca="1">VLOOKUP($A265,'2016_ModelLink'!$A$3:$S$332,17,FALSE)</f>
        <v>312333.68990855297</v>
      </c>
      <c r="P265" s="69">
        <f ca="1">VLOOKUP($A265,'2017_ModelLink'!$A$3:$S$332,17,FALSE)</f>
        <v>33246.484862297773</v>
      </c>
      <c r="Q265" s="69">
        <f ca="1">VLOOKUP($A265,'2018_ModelLink'!$A$3:$S$332,17,FALSE)</f>
        <v>13598.999999999964</v>
      </c>
      <c r="R265" s="69">
        <f ca="1">VLOOKUP($A265,'2019_ModelLink'!$A$3:$S$332,17,FALSE)</f>
        <v>159660.47617571798</v>
      </c>
      <c r="S265" s="309">
        <f>VLOOKUP(A265,Targets!$A$1:$J$302,5,FALSE)</f>
        <v>332009.16967821243</v>
      </c>
      <c r="T265" s="309">
        <f>VLOOKUP(A265,Targets!$A$1:$J$302,5,FALSE)</f>
        <v>332009.16967821243</v>
      </c>
      <c r="U265" s="309">
        <f>VLOOKUP(A265,Targets!$A$1:$J$302,5,FALSE)</f>
        <v>332009.16967821243</v>
      </c>
      <c r="V265" s="309">
        <f>VLOOKUP(A265,Targets!$A$1:$J$302,5,FALSE)*3</f>
        <v>996027.50903463736</v>
      </c>
      <c r="W265" s="309">
        <f>VLOOKUP(A265,Targets!$A$1:$J$302,6,FALSE)*2</f>
        <v>702989.38755218836</v>
      </c>
      <c r="X265" s="433"/>
      <c r="Y265" s="433"/>
      <c r="Z265" s="547"/>
      <c r="AA265" s="21"/>
    </row>
    <row r="266" spans="1:27" ht="195" hidden="1">
      <c r="A266" s="31">
        <v>263</v>
      </c>
      <c r="B266" s="22" t="s">
        <v>39</v>
      </c>
      <c r="C266" s="22" t="s">
        <v>492</v>
      </c>
      <c r="D266" s="22" t="s">
        <v>493</v>
      </c>
      <c r="E266" s="23" t="s">
        <v>51</v>
      </c>
      <c r="F266" s="22" t="s">
        <v>57</v>
      </c>
      <c r="G266" s="22" t="s">
        <v>53</v>
      </c>
      <c r="H266" s="22" t="s">
        <v>30</v>
      </c>
      <c r="I266" s="22" t="s">
        <v>494</v>
      </c>
      <c r="J266" s="22" t="s">
        <v>57</v>
      </c>
      <c r="K266" s="22" t="s">
        <v>495</v>
      </c>
      <c r="L266" s="22">
        <v>2016</v>
      </c>
      <c r="M266" s="337" t="str">
        <f ca="1">VLOOKUP(A266,'2016_ModelLink'!$A$3:$S$332,18,FALSE)</f>
        <v>N/A</v>
      </c>
      <c r="N266" s="337" t="str">
        <f ca="1">VLOOKUP(A266,'2016_ModelLink'!$A$3:$S$332,19,FALSE)</f>
        <v>N/A</v>
      </c>
      <c r="O266" s="69">
        <f ca="1">VLOOKUP($A266,'2016_ModelLink'!$A$3:$S$332,17,FALSE)</f>
        <v>204017.36924985301</v>
      </c>
      <c r="P266" s="69">
        <f ca="1">VLOOKUP($A266,'2017_ModelLink'!$A$3:$S$332,17,FALSE)</f>
        <v>24144.809678673868</v>
      </c>
      <c r="Q266" s="69">
        <f ca="1">VLOOKUP($A266,'2018_ModelLink'!$A$3:$S$332,17,FALSE)</f>
        <v>10199.249837887273</v>
      </c>
      <c r="R266" s="69">
        <f ca="1">VLOOKUP($A266,'2019_ModelLink'!$A$3:$S$332,17,FALSE)</f>
        <v>105501.6334229674</v>
      </c>
      <c r="S266" s="309">
        <f>VLOOKUP(A266,Targets!$A$1:$J$302,5,FALSE)</f>
        <v>200452.24778073607</v>
      </c>
      <c r="T266" s="309">
        <f>VLOOKUP(A266,Targets!$A$1:$J$302,5,FALSE)</f>
        <v>200452.24778073607</v>
      </c>
      <c r="U266" s="309">
        <f>VLOOKUP(A266,Targets!$A$1:$J$302,5,FALSE)</f>
        <v>200452.24778073607</v>
      </c>
      <c r="V266" s="309">
        <f>VLOOKUP(A266,Targets!$A$1:$J$302,5,FALSE)*3</f>
        <v>601356.74334220821</v>
      </c>
      <c r="W266" s="309">
        <f>VLOOKUP(A266,Targets!$A$1:$J$302,6,FALSE)*2</f>
        <v>423250.44733447523</v>
      </c>
      <c r="X266" s="433"/>
      <c r="Y266" s="433"/>
      <c r="Z266" s="547"/>
      <c r="AA266" s="21"/>
    </row>
    <row r="267" spans="1:27" ht="195" hidden="1">
      <c r="A267" s="31">
        <v>264</v>
      </c>
      <c r="B267" s="22" t="s">
        <v>39</v>
      </c>
      <c r="C267" s="22" t="s">
        <v>492</v>
      </c>
      <c r="D267" s="22" t="s">
        <v>493</v>
      </c>
      <c r="E267" s="23" t="s">
        <v>51</v>
      </c>
      <c r="F267" s="22" t="s">
        <v>58</v>
      </c>
      <c r="G267" s="22" t="s">
        <v>53</v>
      </c>
      <c r="H267" s="22" t="s">
        <v>30</v>
      </c>
      <c r="I267" s="22" t="s">
        <v>494</v>
      </c>
      <c r="J267" s="22" t="s">
        <v>58</v>
      </c>
      <c r="K267" s="22" t="s">
        <v>495</v>
      </c>
      <c r="L267" s="22">
        <v>2016</v>
      </c>
      <c r="M267" s="337" t="str">
        <f ca="1">VLOOKUP(A267,'2016_ModelLink'!$A$3:$S$332,18,FALSE)</f>
        <v>N/A</v>
      </c>
      <c r="N267" s="337" t="str">
        <f ca="1">VLOOKUP(A267,'2016_ModelLink'!$A$3:$S$332,19,FALSE)</f>
        <v>N/A</v>
      </c>
      <c r="O267" s="69">
        <f ca="1">VLOOKUP($A267,'2016_ModelLink'!$A$3:$S$332,17,FALSE)</f>
        <v>118404.87186440801</v>
      </c>
      <c r="P267" s="69">
        <f ca="1">VLOOKUP($A267,'2017_ModelLink'!$A$3:$S$332,17,FALSE)</f>
        <v>66514.941511273457</v>
      </c>
      <c r="Q267" s="69">
        <f ca="1">VLOOKUP($A267,'2018_ModelLink'!$A$3:$S$332,17,FALSE)</f>
        <v>0</v>
      </c>
      <c r="R267" s="69">
        <f ca="1">VLOOKUP($A267,'2019_ModelLink'!$A$3:$S$332,17,FALSE)</f>
        <v>35025.523743103979</v>
      </c>
      <c r="S267" s="309">
        <f>VLOOKUP(A267,Targets!$A$1:$J$302,5,FALSE)</f>
        <v>128951.32745688046</v>
      </c>
      <c r="T267" s="309">
        <f>VLOOKUP(A267,Targets!$A$1:$J$302,5,FALSE)</f>
        <v>128951.32745688046</v>
      </c>
      <c r="U267" s="309">
        <f>VLOOKUP(A267,Targets!$A$1:$J$302,5,FALSE)</f>
        <v>128951.32745688046</v>
      </c>
      <c r="V267" s="309">
        <f>VLOOKUP(A267,Targets!$A$1:$J$302,5,FALSE)*3</f>
        <v>386853.98237064137</v>
      </c>
      <c r="W267" s="309">
        <f>VLOOKUP(A267,Targets!$A$1:$J$302,6,FALSE)*2</f>
        <v>274571.47507425369</v>
      </c>
      <c r="X267" s="433" t="s">
        <v>294</v>
      </c>
      <c r="Y267" s="433" t="s">
        <v>49</v>
      </c>
      <c r="Z267" s="547"/>
      <c r="AA267" s="21"/>
    </row>
    <row r="268" spans="1:27" ht="195" hidden="1">
      <c r="A268" s="31">
        <v>265</v>
      </c>
      <c r="B268" s="22" t="s">
        <v>39</v>
      </c>
      <c r="C268" s="22" t="s">
        <v>492</v>
      </c>
      <c r="D268" s="22" t="s">
        <v>493</v>
      </c>
      <c r="E268" s="23" t="s">
        <v>51</v>
      </c>
      <c r="F268" s="22" t="s">
        <v>60</v>
      </c>
      <c r="G268" s="22" t="s">
        <v>53</v>
      </c>
      <c r="H268" s="22" t="s">
        <v>30</v>
      </c>
      <c r="I268" s="22" t="s">
        <v>494</v>
      </c>
      <c r="J268" s="22" t="s">
        <v>60</v>
      </c>
      <c r="K268" s="22" t="s">
        <v>495</v>
      </c>
      <c r="L268" s="22">
        <v>2016</v>
      </c>
      <c r="M268" s="337" t="str">
        <f ca="1">VLOOKUP(A268,'2016_ModelLink'!$A$3:$S$332,18,FALSE)</f>
        <v>N/A</v>
      </c>
      <c r="N268" s="337" t="str">
        <f ca="1">VLOOKUP(A268,'2016_ModelLink'!$A$3:$S$332,19,FALSE)</f>
        <v>N/A</v>
      </c>
      <c r="O268" s="69">
        <f ca="1">VLOOKUP($A268,'2016_ModelLink'!$A$3:$S$332,17,FALSE)</f>
        <v>77582.157315912904</v>
      </c>
      <c r="P268" s="69">
        <f ca="1">VLOOKUP($A268,'2017_ModelLink'!$A$3:$S$332,17,FALSE)</f>
        <v>45224.473159542111</v>
      </c>
      <c r="Q268" s="69">
        <f ca="1">VLOOKUP($A268,'2018_ModelLink'!$A$3:$S$332,17,FALSE)</f>
        <v>0</v>
      </c>
      <c r="R268" s="69">
        <f ca="1">VLOOKUP($A268,'2019_ModelLink'!$A$3:$S$332,17,FALSE)</f>
        <v>23522.461983011202</v>
      </c>
      <c r="S268" s="309">
        <f>VLOOKUP(A268,Targets!$A$1:$J$302,5,FALSE)</f>
        <v>76793.762680266504</v>
      </c>
      <c r="T268" s="309">
        <f>VLOOKUP(A268,Targets!$A$1:$J$302,5,FALSE)</f>
        <v>76793.762680266504</v>
      </c>
      <c r="U268" s="309">
        <f>VLOOKUP(A268,Targets!$A$1:$J$302,5,FALSE)</f>
        <v>76793.762680266504</v>
      </c>
      <c r="V268" s="309">
        <f>VLOOKUP(A268,Targets!$A$1:$J$302,5,FALSE)*3</f>
        <v>230381.2880407995</v>
      </c>
      <c r="W268" s="309">
        <f>VLOOKUP(A268,Targets!$A$1:$J$302,6,FALSE)*2</f>
        <v>162838.2830469413</v>
      </c>
      <c r="X268" s="433" t="s">
        <v>294</v>
      </c>
      <c r="Y268" s="433" t="s">
        <v>49</v>
      </c>
      <c r="Z268" s="547"/>
      <c r="AA268" s="21"/>
    </row>
    <row r="269" spans="1:27" ht="195" hidden="1">
      <c r="A269" s="31">
        <v>266</v>
      </c>
      <c r="B269" s="22" t="s">
        <v>39</v>
      </c>
      <c r="C269" s="22" t="s">
        <v>492</v>
      </c>
      <c r="D269" s="22" t="s">
        <v>493</v>
      </c>
      <c r="E269" s="23" t="s">
        <v>51</v>
      </c>
      <c r="F269" s="22" t="s">
        <v>61</v>
      </c>
      <c r="G269" s="22" t="s">
        <v>53</v>
      </c>
      <c r="H269" s="22" t="s">
        <v>30</v>
      </c>
      <c r="I269" s="22" t="s">
        <v>494</v>
      </c>
      <c r="J269" s="22" t="s">
        <v>61</v>
      </c>
      <c r="K269" s="22" t="s">
        <v>495</v>
      </c>
      <c r="L269" s="22">
        <v>2016</v>
      </c>
      <c r="M269" s="337" t="str">
        <f ca="1">VLOOKUP(A269,'2016_ModelLink'!$A$3:$S$332,18,FALSE)</f>
        <v>N/A</v>
      </c>
      <c r="N269" s="337" t="str">
        <f ca="1">VLOOKUP(A269,'2016_ModelLink'!$A$3:$S$332,19,FALSE)</f>
        <v>N/A</v>
      </c>
      <c r="O269" s="69">
        <f ca="1">VLOOKUP($A269,'2016_ModelLink'!$A$3:$S$332,17,FALSE)</f>
        <v>707.90726606825797</v>
      </c>
      <c r="P269" s="69">
        <f ca="1">VLOOKUP($A269,'2017_ModelLink'!$A$3:$S$332,17,FALSE)</f>
        <v>12.8873991206646</v>
      </c>
      <c r="Q269" s="69">
        <f ca="1">VLOOKUP($A269,'2018_ModelLink'!$A$3:$S$332,17,FALSE)</f>
        <v>73.199999999999804</v>
      </c>
      <c r="R269" s="69">
        <f ca="1">VLOOKUP($A269,'2019_ModelLink'!$A$3:$S$332,17,FALSE)</f>
        <v>12.864000000000001</v>
      </c>
      <c r="S269" s="309">
        <f>VLOOKUP(A269,Targets!$A$1:$J$302,5,FALSE)</f>
        <v>753.56745623509482</v>
      </c>
      <c r="T269" s="309">
        <f>VLOOKUP(A269,Targets!$A$1:$J$302,5,FALSE)</f>
        <v>753.56745623509482</v>
      </c>
      <c r="U269" s="309">
        <f>VLOOKUP(A269,Targets!$A$1:$J$302,5,FALSE)</f>
        <v>753.56745623509482</v>
      </c>
      <c r="V269" s="309">
        <f>VLOOKUP(A269,Targets!$A$1:$J$302,5,FALSE)*3</f>
        <v>2260.7023687052842</v>
      </c>
      <c r="W269" s="309">
        <f>VLOOKUP(A269,Targets!$A$1:$J$302,6,FALSE)*2</f>
        <v>1640.59908293117</v>
      </c>
      <c r="X269" s="433"/>
      <c r="Y269" s="433"/>
      <c r="Z269" s="547"/>
      <c r="AA269" s="21"/>
    </row>
    <row r="270" spans="1:27" ht="195" hidden="1">
      <c r="A270" s="31">
        <v>267</v>
      </c>
      <c r="B270" s="22" t="s">
        <v>39</v>
      </c>
      <c r="C270" s="22" t="s">
        <v>492</v>
      </c>
      <c r="D270" s="22" t="s">
        <v>493</v>
      </c>
      <c r="E270" s="23" t="s">
        <v>51</v>
      </c>
      <c r="F270" s="22" t="s">
        <v>62</v>
      </c>
      <c r="G270" s="22" t="s">
        <v>53</v>
      </c>
      <c r="H270" s="22" t="s">
        <v>30</v>
      </c>
      <c r="I270" s="22" t="s">
        <v>494</v>
      </c>
      <c r="J270" s="22" t="s">
        <v>62</v>
      </c>
      <c r="K270" s="22" t="s">
        <v>495</v>
      </c>
      <c r="L270" s="22">
        <v>2016</v>
      </c>
      <c r="M270" s="337" t="str">
        <f ca="1">VLOOKUP(A270,'2016_ModelLink'!$A$3:$S$332,18,FALSE)</f>
        <v>N/A</v>
      </c>
      <c r="N270" s="337" t="str">
        <f ca="1">VLOOKUP(A270,'2016_ModelLink'!$A$3:$S$332,19,FALSE)</f>
        <v>N/A</v>
      </c>
      <c r="O270" s="69">
        <f ca="1">VLOOKUP($A270,'2016_ModelLink'!$A$3:$S$332,17,FALSE)</f>
        <v>460.13974034962399</v>
      </c>
      <c r="P270" s="69">
        <f ca="1">VLOOKUP($A270,'2017_ModelLink'!$A$3:$S$332,17,FALSE)</f>
        <v>12.371903503425401</v>
      </c>
      <c r="Q270" s="69">
        <f ca="1">VLOOKUP($A270,'2018_ModelLink'!$A$3:$S$332,17,FALSE)</f>
        <v>54.899999127387851</v>
      </c>
      <c r="R270" s="69">
        <f ca="1">VLOOKUP($A270,'2019_ModelLink'!$A$3:$S$332,17,FALSE)</f>
        <v>12.349440337371799</v>
      </c>
      <c r="S270" s="309">
        <f>VLOOKUP(A270,Targets!$A$1:$J$302,5,FALSE)</f>
        <v>453.21009833509379</v>
      </c>
      <c r="T270" s="309">
        <f>VLOOKUP(A270,Targets!$A$1:$J$302,5,FALSE)</f>
        <v>453.21009833509379</v>
      </c>
      <c r="U270" s="309">
        <f>VLOOKUP(A270,Targets!$A$1:$J$302,5,FALSE)</f>
        <v>453.21009833509379</v>
      </c>
      <c r="V270" s="309">
        <f>VLOOKUP(A270,Targets!$A$1:$J$302,5,FALSE)*3</f>
        <v>1359.6302950052814</v>
      </c>
      <c r="W270" s="309">
        <f>VLOOKUP(A270,Targets!$A$1:$J$302,6,FALSE)*2</f>
        <v>987.91345198046304</v>
      </c>
      <c r="X270" s="433"/>
      <c r="Y270" s="433"/>
      <c r="Z270" s="547"/>
      <c r="AA270" s="21"/>
    </row>
    <row r="271" spans="1:27" ht="195" hidden="1">
      <c r="A271" s="31">
        <v>268</v>
      </c>
      <c r="B271" s="22" t="s">
        <v>39</v>
      </c>
      <c r="C271" s="22" t="s">
        <v>492</v>
      </c>
      <c r="D271" s="22" t="s">
        <v>493</v>
      </c>
      <c r="E271" s="23" t="s">
        <v>51</v>
      </c>
      <c r="F271" s="22" t="s">
        <v>63</v>
      </c>
      <c r="G271" s="22" t="s">
        <v>53</v>
      </c>
      <c r="H271" s="22" t="s">
        <v>30</v>
      </c>
      <c r="I271" s="22" t="s">
        <v>494</v>
      </c>
      <c r="J271" s="22" t="s">
        <v>63</v>
      </c>
      <c r="K271" s="22" t="s">
        <v>495</v>
      </c>
      <c r="L271" s="22">
        <v>2016</v>
      </c>
      <c r="M271" s="337" t="str">
        <f ca="1">VLOOKUP(A271,'2016_ModelLink'!$A$3:$S$332,18,FALSE)</f>
        <v>N/A</v>
      </c>
      <c r="N271" s="337" t="str">
        <f ca="1">VLOOKUP(A271,'2016_ModelLink'!$A$3:$S$332,19,FALSE)</f>
        <v>N/A</v>
      </c>
      <c r="O271" s="69">
        <f ca="1">VLOOKUP($A271,'2016_ModelLink'!$A$3:$S$332,17,FALSE)</f>
        <v>3201579.9480787599</v>
      </c>
      <c r="P271" s="69">
        <f ca="1">VLOOKUP($A271,'2017_ModelLink'!$A$3:$S$332,17,FALSE)</f>
        <v>98792.021732779656</v>
      </c>
      <c r="Q271" s="69">
        <f ca="1">VLOOKUP($A271,'2018_ModelLink'!$A$3:$S$332,17,FALSE)</f>
        <v>135989.99999999965</v>
      </c>
      <c r="R271" s="69">
        <f ca="1">VLOOKUP($A271,'2019_ModelLink'!$A$3:$S$332,17,FALSE)</f>
        <v>2314097.0415604399</v>
      </c>
      <c r="S271" s="309">
        <f>VLOOKUP(A271,Targets!$A$1:$J$302,5,FALSE)</f>
        <v>3416127.574048162</v>
      </c>
      <c r="T271" s="309">
        <f>VLOOKUP(A271,Targets!$A$1:$J$302,5,FALSE)</f>
        <v>3416127.574048162</v>
      </c>
      <c r="U271" s="309">
        <f>VLOOKUP(A271,Targets!$A$1:$J$302,5,FALSE)</f>
        <v>3416127.574048162</v>
      </c>
      <c r="V271" s="309">
        <f>VLOOKUP(A271,Targets!$A$1:$J$302,5,FALSE)*3</f>
        <v>10248382.722144486</v>
      </c>
      <c r="W271" s="309">
        <f>VLOOKUP(A271,Targets!$A$1:$J$302,6,FALSE)*2</f>
        <v>7233238.2669063825</v>
      </c>
      <c r="X271" s="433"/>
      <c r="Y271" s="433"/>
      <c r="Z271" s="547"/>
      <c r="AA271" s="21"/>
    </row>
    <row r="272" spans="1:27" ht="195" hidden="1">
      <c r="A272" s="31">
        <v>269</v>
      </c>
      <c r="B272" s="22" t="s">
        <v>39</v>
      </c>
      <c r="C272" s="22" t="s">
        <v>492</v>
      </c>
      <c r="D272" s="22" t="s">
        <v>493</v>
      </c>
      <c r="E272" s="23" t="s">
        <v>51</v>
      </c>
      <c r="F272" s="22" t="s">
        <v>64</v>
      </c>
      <c r="G272" s="22" t="s">
        <v>53</v>
      </c>
      <c r="H272" s="22" t="s">
        <v>30</v>
      </c>
      <c r="I272" s="22" t="s">
        <v>494</v>
      </c>
      <c r="J272" s="22" t="s">
        <v>64</v>
      </c>
      <c r="K272" s="22" t="s">
        <v>495</v>
      </c>
      <c r="L272" s="22">
        <v>2016</v>
      </c>
      <c r="M272" s="337" t="str">
        <f ca="1">VLOOKUP(A272,'2016_ModelLink'!$A$3:$S$332,18,FALSE)</f>
        <v>N/A</v>
      </c>
      <c r="N272" s="337" t="str">
        <f ca="1">VLOOKUP(A272,'2016_ModelLink'!$A$3:$S$332,19,FALSE)</f>
        <v>N/A</v>
      </c>
      <c r="O272" s="69">
        <f ca="1">VLOOKUP($A272,'2016_ModelLink'!$A$3:$S$332,17,FALSE)</f>
        <v>2086029.36061803</v>
      </c>
      <c r="P272" s="69">
        <f ca="1">VLOOKUP($A272,'2017_ModelLink'!$A$3:$S$332,17,FALSE)</f>
        <v>81628.25479150434</v>
      </c>
      <c r="Q272" s="69">
        <f ca="1">VLOOKUP($A272,'2018_ModelLink'!$A$3:$S$332,17,FALSE)</f>
        <v>101992.49837887273</v>
      </c>
      <c r="R272" s="69">
        <f ca="1">VLOOKUP($A272,'2019_ModelLink'!$A$3:$S$332,17,FALSE)</f>
        <v>1522565.7727726984</v>
      </c>
      <c r="S272" s="309">
        <f>VLOOKUP(A272,Targets!$A$1:$J$302,5,FALSE)</f>
        <v>2056560.1584205988</v>
      </c>
      <c r="T272" s="309">
        <f>VLOOKUP(A272,Targets!$A$1:$J$302,5,FALSE)</f>
        <v>2056560.1584205988</v>
      </c>
      <c r="U272" s="309">
        <f>VLOOKUP(A272,Targets!$A$1:$J$302,5,FALSE)</f>
        <v>2056560.1584205988</v>
      </c>
      <c r="V272" s="309">
        <f>VLOOKUP(A272,Targets!$A$1:$J$302,5,FALSE)*3</f>
        <v>6169680.4752617963</v>
      </c>
      <c r="W272" s="309">
        <f>VLOOKUP(A272,Targets!$A$1:$J$302,6,FALSE)*2</f>
        <v>4342380.8745407797</v>
      </c>
      <c r="X272" s="433"/>
      <c r="Y272" s="433"/>
      <c r="Z272" s="547"/>
      <c r="AA272" s="21"/>
    </row>
    <row r="273" spans="1:27" ht="195" hidden="1">
      <c r="A273" s="31">
        <v>270</v>
      </c>
      <c r="B273" s="22" t="s">
        <v>39</v>
      </c>
      <c r="C273" s="22" t="s">
        <v>492</v>
      </c>
      <c r="D273" s="22" t="s">
        <v>493</v>
      </c>
      <c r="E273" s="23" t="s">
        <v>51</v>
      </c>
      <c r="F273" s="22" t="s">
        <v>65</v>
      </c>
      <c r="G273" s="22" t="s">
        <v>53</v>
      </c>
      <c r="H273" s="22" t="s">
        <v>30</v>
      </c>
      <c r="I273" s="22" t="s">
        <v>494</v>
      </c>
      <c r="J273" s="22" t="s">
        <v>65</v>
      </c>
      <c r="K273" s="22" t="s">
        <v>495</v>
      </c>
      <c r="L273" s="22">
        <v>2016</v>
      </c>
      <c r="M273" s="337" t="str">
        <f ca="1">VLOOKUP(A273,'2016_ModelLink'!$A$3:$S$332,18,FALSE)</f>
        <v>N/A</v>
      </c>
      <c r="N273" s="337" t="str">
        <f ca="1">VLOOKUP(A273,'2016_ModelLink'!$A$3:$S$332,19,FALSE)</f>
        <v>N/A</v>
      </c>
      <c r="O273" s="69">
        <f ca="1">VLOOKUP($A273,'2016_ModelLink'!$A$3:$S$332,17,FALSE)</f>
        <v>586854.62541833404</v>
      </c>
      <c r="P273" s="69">
        <f ca="1">VLOOKUP($A273,'2017_ModelLink'!$A$3:$S$332,17,FALSE)</f>
        <v>112919.01675275473</v>
      </c>
      <c r="Q273" s="69">
        <f ca="1">VLOOKUP($A273,'2018_ModelLink'!$A$3:$S$332,17,FALSE)</f>
        <v>0</v>
      </c>
      <c r="R273" s="69">
        <f ca="1">VLOOKUP($A273,'2019_ModelLink'!$A$3:$S$332,17,FALSE)</f>
        <v>223515.88543103979</v>
      </c>
      <c r="S273" s="309">
        <f>VLOOKUP(A273,Targets!$A$1:$J$302,5,FALSE)</f>
        <v>639024.85504376807</v>
      </c>
      <c r="T273" s="309">
        <f>VLOOKUP(A273,Targets!$A$1:$J$302,5,FALSE)</f>
        <v>639024.85504376807</v>
      </c>
      <c r="U273" s="309">
        <f>VLOOKUP(A273,Targets!$A$1:$J$302,5,FALSE)</f>
        <v>639024.85504376807</v>
      </c>
      <c r="V273" s="309">
        <f>VLOOKUP(A273,Targets!$A$1:$J$302,5,FALSE)*3</f>
        <v>1917074.5651313043</v>
      </c>
      <c r="W273" s="309">
        <f>VLOOKUP(A273,Targets!$A$1:$J$302,6,FALSE)*2</f>
        <v>1360652.8953115994</v>
      </c>
      <c r="X273" s="433" t="s">
        <v>294</v>
      </c>
      <c r="Y273" s="433" t="s">
        <v>49</v>
      </c>
      <c r="Z273" s="547"/>
      <c r="AA273" s="21"/>
    </row>
    <row r="274" spans="1:27" ht="195" hidden="1">
      <c r="A274" s="31">
        <v>271</v>
      </c>
      <c r="B274" s="22" t="s">
        <v>39</v>
      </c>
      <c r="C274" s="22" t="s">
        <v>492</v>
      </c>
      <c r="D274" s="22" t="s">
        <v>493</v>
      </c>
      <c r="E274" s="23" t="s">
        <v>51</v>
      </c>
      <c r="F274" s="22" t="s">
        <v>66</v>
      </c>
      <c r="G274" s="22" t="s">
        <v>53</v>
      </c>
      <c r="H274" s="22" t="s">
        <v>30</v>
      </c>
      <c r="I274" s="22" t="s">
        <v>494</v>
      </c>
      <c r="J274" s="22" t="s">
        <v>66</v>
      </c>
      <c r="K274" s="22" t="s">
        <v>495</v>
      </c>
      <c r="L274" s="22">
        <v>2016</v>
      </c>
      <c r="M274" s="337" t="str">
        <f ca="1">VLOOKUP(A274,'2016_ModelLink'!$A$3:$S$332,18,FALSE)</f>
        <v>N/A</v>
      </c>
      <c r="N274" s="337" t="str">
        <f ca="1">VLOOKUP(A274,'2016_ModelLink'!$A$3:$S$332,19,FALSE)</f>
        <v>N/A</v>
      </c>
      <c r="O274" s="69">
        <f ca="1">VLOOKUP($A274,'2016_ModelLink'!$A$3:$S$332,17,FALSE)</f>
        <v>384550.45941504597</v>
      </c>
      <c r="P274" s="69">
        <f ca="1">VLOOKUP($A274,'2017_ModelLink'!$A$3:$S$332,17,FALSE)</f>
        <v>76731.475014908487</v>
      </c>
      <c r="Q274" s="69">
        <f ca="1">VLOOKUP($A274,'2018_ModelLink'!$A$3:$S$332,17,FALSE)</f>
        <v>0</v>
      </c>
      <c r="R274" s="69">
        <f ca="1">VLOOKUP($A274,'2019_ModelLink'!$A$3:$S$332,17,FALSE)</f>
        <v>149033.92251357349</v>
      </c>
      <c r="S274" s="309">
        <f>VLOOKUP(A274,Targets!$A$1:$J$302,5,FALSE)</f>
        <v>380595.1114908976</v>
      </c>
      <c r="T274" s="309">
        <f>VLOOKUP(A274,Targets!$A$1:$J$302,5,FALSE)</f>
        <v>380595.1114908976</v>
      </c>
      <c r="U274" s="309">
        <f>VLOOKUP(A274,Targets!$A$1:$J$302,5,FALSE)</f>
        <v>380595.1114908976</v>
      </c>
      <c r="V274" s="309">
        <f>VLOOKUP(A274,Targets!$A$1:$J$302,5,FALSE)*3</f>
        <v>1141785.3344726928</v>
      </c>
      <c r="W274" s="309">
        <f>VLOOKUP(A274,Targets!$A$1:$J$302,6,FALSE)*2</f>
        <v>807037.60732852644</v>
      </c>
      <c r="X274" s="433" t="s">
        <v>294</v>
      </c>
      <c r="Y274" s="433" t="s">
        <v>49</v>
      </c>
      <c r="Z274" s="547"/>
      <c r="AA274" s="21"/>
    </row>
    <row r="275" spans="1:27" ht="120" hidden="1">
      <c r="A275" s="31">
        <v>272</v>
      </c>
      <c r="B275" s="22" t="s">
        <v>39</v>
      </c>
      <c r="C275" s="22" t="s">
        <v>492</v>
      </c>
      <c r="D275" s="22" t="s">
        <v>496</v>
      </c>
      <c r="E275" s="23" t="s">
        <v>42</v>
      </c>
      <c r="F275" s="22" t="s">
        <v>43</v>
      </c>
      <c r="G275" s="22" t="s">
        <v>44</v>
      </c>
      <c r="H275" s="22" t="s">
        <v>30</v>
      </c>
      <c r="I275" s="22" t="s">
        <v>497</v>
      </c>
      <c r="J275" s="22" t="s">
        <v>46</v>
      </c>
      <c r="K275" s="22" t="s">
        <v>495</v>
      </c>
      <c r="L275" s="22">
        <v>2016</v>
      </c>
      <c r="M275" s="337" t="str">
        <f ca="1">VLOOKUP(A275,'2016_ModelLink'!$A$3:$S$332,18,FALSE)</f>
        <v>N/A</v>
      </c>
      <c r="N275" s="337" t="str">
        <f ca="1">VLOOKUP(A275,'2016_ModelLink'!$A$3:$S$332,19,FALSE)</f>
        <v>N/A</v>
      </c>
      <c r="O275" s="69">
        <f ca="1">VLOOKUP($A275,'2016_ModelLink'!$A$3:$S$332,17,FALSE)</f>
        <v>555.42571383398445</v>
      </c>
      <c r="P275" s="69">
        <f ca="1">VLOOKUP($A275,'2017_ModelLink'!$A$3:$S$332,17,FALSE)</f>
        <v>256.76008818839563</v>
      </c>
      <c r="Q275" s="69">
        <f ca="1">VLOOKUP($A275,'2018_ModelLink'!$A$3:$S$332,17,FALSE)</f>
        <v>7.2108696353863015</v>
      </c>
      <c r="R275" s="69">
        <f ca="1">VLOOKUP($A275,'2019_ModelLink'!$A$3:$S$332,17,FALSE)</f>
        <v>199.25870333999731</v>
      </c>
      <c r="S275" s="309">
        <f>VLOOKUP(A275,Targets!$A$1:$J$302,5,FALSE)</f>
        <v>101.67043606130515</v>
      </c>
      <c r="T275" s="309">
        <f>VLOOKUP(A275,Targets!$A$1:$J$302,5,FALSE)</f>
        <v>101.67043606130515</v>
      </c>
      <c r="U275" s="309">
        <f>VLOOKUP(A275,Targets!$A$1:$J$302,5,FALSE)</f>
        <v>101.67043606130515</v>
      </c>
      <c r="V275" s="309">
        <f>VLOOKUP(A275,Targets!$A$1:$J$302,5,FALSE)*3</f>
        <v>305.01130818391545</v>
      </c>
      <c r="W275" s="309">
        <f>VLOOKUP(A275,Targets!$A$1:$J$302,6,FALSE)*2</f>
        <v>210.11767339224494</v>
      </c>
      <c r="X275" s="433" t="s">
        <v>48</v>
      </c>
      <c r="Y275" s="433"/>
      <c r="Z275" s="547"/>
      <c r="AA275" s="21"/>
    </row>
    <row r="276" spans="1:27" ht="409.5">
      <c r="A276" s="31">
        <v>273</v>
      </c>
      <c r="B276" s="22" t="s">
        <v>39</v>
      </c>
      <c r="C276" s="22" t="s">
        <v>492</v>
      </c>
      <c r="D276" s="22" t="s">
        <v>498</v>
      </c>
      <c r="E276" s="23" t="s">
        <v>499</v>
      </c>
      <c r="F276" s="22" t="s">
        <v>142</v>
      </c>
      <c r="G276" s="22" t="s">
        <v>143</v>
      </c>
      <c r="H276" s="22" t="s">
        <v>30</v>
      </c>
      <c r="I276" s="22" t="s">
        <v>500</v>
      </c>
      <c r="J276" s="22" t="s">
        <v>501</v>
      </c>
      <c r="K276" s="22" t="s">
        <v>495</v>
      </c>
      <c r="L276" s="22">
        <v>2016</v>
      </c>
      <c r="M276" s="337">
        <f ca="1">VLOOKUP(A276,'2016_ModelLink'!$A$3:$S$332,18,FALSE)</f>
        <v>4</v>
      </c>
      <c r="N276" s="337">
        <f ca="1">VLOOKUP(A276,'2016_ModelLink'!$A$3:$S$332,19,FALSE)</f>
        <v>33</v>
      </c>
      <c r="O276" s="734">
        <f ca="1">VLOOKUP($A276,'2016_ModelLink'!$A$3:$S$332,17,FALSE)</f>
        <v>0.12121212121212122</v>
      </c>
      <c r="P276" s="734">
        <f ca="1">VLOOKUP($A276,'2017_ModelLink'!$A$3:$S$332,17,FALSE)</f>
        <v>3.0303030303030304E-2</v>
      </c>
      <c r="Q276" s="734">
        <f ca="1">VLOOKUP($A276,'2018_ModelLink'!$A$3:$S$332,17,FALSE)</f>
        <v>3.4482758620689655E-2</v>
      </c>
      <c r="R276" s="734">
        <f ca="1">VLOOKUP($A276,'2019_ModelLink'!$A$3:$S$332,17,FALSE)</f>
        <v>0</v>
      </c>
      <c r="S276" s="734">
        <f>VLOOKUP(A276,Targets!$A$1:$J$302,5,FALSE)</f>
        <v>1.0432380567299792E-2</v>
      </c>
      <c r="T276" s="734">
        <f>VLOOKUP(A276,Targets!$A$1:$J$302,5,FALSE)</f>
        <v>1.0432380567299792E-2</v>
      </c>
      <c r="U276" s="734">
        <f>VLOOKUP(A276,Targets!$A$1:$J$302,5,FALSE)</f>
        <v>1.0432380567299792E-2</v>
      </c>
      <c r="V276" s="309">
        <f>VLOOKUP(A276,Targets!$A$1:$J$302,5,FALSE)*3</f>
        <v>3.1297141701899373E-2</v>
      </c>
      <c r="W276" s="309">
        <f>VLOOKUP(A276,Targets!$A$1:$J$302,6,FALSE)*2</f>
        <v>2.1560127188023016E-2</v>
      </c>
      <c r="X276" s="433" t="s">
        <v>502</v>
      </c>
      <c r="Y276" s="433" t="s">
        <v>246</v>
      </c>
      <c r="Z276" s="547"/>
      <c r="AA276" s="21"/>
    </row>
    <row r="277" spans="1:27" ht="409.5">
      <c r="A277" s="31">
        <v>274</v>
      </c>
      <c r="B277" s="22" t="s">
        <v>39</v>
      </c>
      <c r="C277" s="22" t="s">
        <v>492</v>
      </c>
      <c r="D277" s="22" t="s">
        <v>498</v>
      </c>
      <c r="E277" s="23" t="s">
        <v>499</v>
      </c>
      <c r="F277" s="22" t="s">
        <v>142</v>
      </c>
      <c r="G277" s="22" t="s">
        <v>143</v>
      </c>
      <c r="H277" s="22" t="s">
        <v>30</v>
      </c>
      <c r="I277" s="22" t="s">
        <v>503</v>
      </c>
      <c r="J277" s="22" t="s">
        <v>504</v>
      </c>
      <c r="K277" s="22" t="s">
        <v>495</v>
      </c>
      <c r="L277" s="22">
        <v>2016</v>
      </c>
      <c r="M277" s="337">
        <f ca="1">VLOOKUP(A277,'2016_ModelLink'!$A$3:$S$332,18,FALSE)</f>
        <v>18</v>
      </c>
      <c r="N277" s="337">
        <f ca="1">VLOOKUP(A277,'2016_ModelLink'!$A$3:$S$332,19,FALSE)</f>
        <v>666</v>
      </c>
      <c r="O277" s="734">
        <f ca="1">VLOOKUP($A277,'2016_ModelLink'!$A$3:$S$332,17,FALSE)</f>
        <v>2.7027027027027029E-2</v>
      </c>
      <c r="P277" s="734">
        <f ca="1">VLOOKUP($A277,'2017_ModelLink'!$A$3:$S$332,17,FALSE)</f>
        <v>4.4910179640718561E-3</v>
      </c>
      <c r="Q277" s="734">
        <f ca="1">VLOOKUP($A277,'2018_ModelLink'!$A$3:$S$332,17,FALSE)</f>
        <v>6.024096385542169E-3</v>
      </c>
      <c r="R277" s="734">
        <f ca="1">VLOOKUP($A277,'2019_ModelLink'!$A$3:$S$332,17,FALSE)</f>
        <v>4.9019607843137254E-3</v>
      </c>
      <c r="S277" s="734">
        <f>VLOOKUP(A277,Targets!$A$1:$J$302,5,FALSE)</f>
        <v>1.0432380567299792E-2</v>
      </c>
      <c r="T277" s="734">
        <f>VLOOKUP(A277,Targets!$A$1:$J$302,5,FALSE)</f>
        <v>1.0432380567299792E-2</v>
      </c>
      <c r="U277" s="734">
        <f>VLOOKUP(A277,Targets!$A$1:$J$302,5,FALSE)</f>
        <v>1.0432380567299792E-2</v>
      </c>
      <c r="V277" s="309">
        <f>VLOOKUP(A277,Targets!$A$1:$J$302,5,FALSE)*3</f>
        <v>3.1297141701899373E-2</v>
      </c>
      <c r="W277" s="309">
        <f>VLOOKUP(A277,Targets!$A$1:$J$302,6,FALSE)*2</f>
        <v>2.1560127188023016E-2</v>
      </c>
      <c r="X277" s="433" t="s">
        <v>502</v>
      </c>
      <c r="Y277" s="433" t="s">
        <v>246</v>
      </c>
      <c r="Z277" s="547"/>
      <c r="AA277" s="21"/>
    </row>
    <row r="278" spans="1:27" ht="409.5">
      <c r="A278" s="31">
        <v>275</v>
      </c>
      <c r="B278" s="22" t="s">
        <v>39</v>
      </c>
      <c r="C278" s="22" t="s">
        <v>492</v>
      </c>
      <c r="D278" s="22" t="s">
        <v>498</v>
      </c>
      <c r="E278" s="23" t="s">
        <v>499</v>
      </c>
      <c r="F278" s="22" t="s">
        <v>142</v>
      </c>
      <c r="G278" s="22" t="s">
        <v>143</v>
      </c>
      <c r="H278" s="22" t="s">
        <v>30</v>
      </c>
      <c r="I278" s="22" t="s">
        <v>505</v>
      </c>
      <c r="J278" s="22" t="s">
        <v>506</v>
      </c>
      <c r="K278" s="22" t="s">
        <v>495</v>
      </c>
      <c r="L278" s="22">
        <v>2016</v>
      </c>
      <c r="M278" s="337">
        <f ca="1">VLOOKUP(A278,'2016_ModelLink'!$A$3:$S$332,18,FALSE)</f>
        <v>6</v>
      </c>
      <c r="N278" s="337">
        <f ca="1">VLOOKUP(A278,'2016_ModelLink'!$A$3:$S$332,19,FALSE)</f>
        <v>2649</v>
      </c>
      <c r="O278" s="734">
        <f ca="1">VLOOKUP($A278,'2016_ModelLink'!$A$3:$S$332,17,FALSE)</f>
        <v>2.2650056625141564E-3</v>
      </c>
      <c r="P278" s="734">
        <f ca="1">VLOOKUP($A278,'2017_ModelLink'!$A$3:$S$332,17,FALSE)</f>
        <v>1.128668171557562E-3</v>
      </c>
      <c r="Q278" s="734">
        <f ca="1">VLOOKUP($A278,'2018_ModelLink'!$A$3:$S$332,17,FALSE)</f>
        <v>0</v>
      </c>
      <c r="R278" s="734">
        <f ca="1">VLOOKUP($A278,'2019_ModelLink'!$A$3:$S$332,17,FALSE)</f>
        <v>1.2432656444260257E-3</v>
      </c>
      <c r="S278" s="734">
        <f>VLOOKUP(A278,Targets!$A$1:$J$302,5,FALSE)</f>
        <v>1.0432380567299792E-2</v>
      </c>
      <c r="T278" s="734">
        <f>VLOOKUP(A278,Targets!$A$1:$J$302,5,FALSE)</f>
        <v>1.0432380567299792E-2</v>
      </c>
      <c r="U278" s="734">
        <f>VLOOKUP(A278,Targets!$A$1:$J$302,5,FALSE)</f>
        <v>1.0432380567299792E-2</v>
      </c>
      <c r="V278" s="309">
        <f>VLOOKUP(A278,Targets!$A$1:$J$302,5,FALSE)*3</f>
        <v>3.1297141701899373E-2</v>
      </c>
      <c r="W278" s="309">
        <f>VLOOKUP(A278,Targets!$A$1:$J$302,6,FALSE)*2</f>
        <v>2.1560127188023012E-2</v>
      </c>
      <c r="X278" s="433" t="s">
        <v>502</v>
      </c>
      <c r="Y278" s="433" t="s">
        <v>246</v>
      </c>
      <c r="Z278" s="547"/>
      <c r="AA278" s="21"/>
    </row>
    <row r="279" spans="1:27" ht="135" hidden="1">
      <c r="A279" s="31">
        <v>276</v>
      </c>
      <c r="B279" s="22" t="s">
        <v>39</v>
      </c>
      <c r="C279" s="22" t="s">
        <v>492</v>
      </c>
      <c r="D279" s="22" t="s">
        <v>507</v>
      </c>
      <c r="E279" s="23" t="s">
        <v>91</v>
      </c>
      <c r="F279" s="22" t="s">
        <v>92</v>
      </c>
      <c r="G279" s="22" t="s">
        <v>93</v>
      </c>
      <c r="H279" s="22" t="s">
        <v>30</v>
      </c>
      <c r="I279" s="22" t="s">
        <v>508</v>
      </c>
      <c r="J279" s="22" t="s">
        <v>92</v>
      </c>
      <c r="K279" s="22" t="s">
        <v>495</v>
      </c>
      <c r="L279" s="22">
        <v>2016</v>
      </c>
      <c r="M279" s="337">
        <f ca="1">VLOOKUP(A279,'2016_ModelLink'!$A$3:$S$332,18,FALSE)</f>
        <v>256637.543014661</v>
      </c>
      <c r="N279" s="337">
        <f ca="1">VLOOKUP(A279,'2016_ModelLink'!$A$3:$S$332,19,FALSE)</f>
        <v>460.13974034962399</v>
      </c>
      <c r="O279" s="69">
        <f ca="1">VLOOKUP($A279,'2016_ModelLink'!$A$3:$S$332,17,FALSE)</f>
        <v>557.7382705950638</v>
      </c>
      <c r="P279" s="69">
        <f ca="1">VLOOKUP($A279,'2017_ModelLink'!$A$3:$S$332,17,FALSE)</f>
        <v>2178.6779948029844</v>
      </c>
      <c r="Q279" s="69">
        <f ca="1">VLOOKUP($A279,'2018_ModelLink'!$A$3:$S$332,17,FALSE)</f>
        <v>3080.0977961489493</v>
      </c>
      <c r="R279" s="69">
        <f ca="1">VLOOKUP($A279,'2019_ModelLink'!$A$3:$S$332,17,FALSE)</f>
        <v>15387.456834716677</v>
      </c>
      <c r="S279" s="309">
        <f>VLOOKUP(A279,Targets!$A$1:$J$302,5,FALSE)</f>
        <v>560.7661096516083</v>
      </c>
      <c r="T279" s="309">
        <f>VLOOKUP(A279,Targets!$A$1:$J$302,5,FALSE)</f>
        <v>560.7661096516083</v>
      </c>
      <c r="U279" s="309">
        <f>VLOOKUP(A279,Targets!$A$1:$J$302,5,FALSE)</f>
        <v>560.7661096516083</v>
      </c>
      <c r="V279" s="309">
        <f>VLOOKUP(A279,Targets!$A$1:$J$302,5,FALSE)*3</f>
        <v>1682.2983289548249</v>
      </c>
      <c r="W279" s="309">
        <f>VLOOKUP(A279,Targets!$A$1:$J$302,6,FALSE)*2</f>
        <v>1115.9245582067006</v>
      </c>
      <c r="X279" s="433"/>
      <c r="Y279" s="433"/>
      <c r="Z279" s="547"/>
      <c r="AA279" s="21"/>
    </row>
    <row r="280" spans="1:27" ht="135" hidden="1">
      <c r="A280" s="31">
        <v>277</v>
      </c>
      <c r="B280" s="22" t="s">
        <v>39</v>
      </c>
      <c r="C280" s="22" t="s">
        <v>492</v>
      </c>
      <c r="D280" s="22" t="s">
        <v>507</v>
      </c>
      <c r="E280" s="23" t="s">
        <v>91</v>
      </c>
      <c r="F280" s="22" t="s">
        <v>95</v>
      </c>
      <c r="G280" s="22" t="s">
        <v>93</v>
      </c>
      <c r="H280" s="22" t="s">
        <v>30</v>
      </c>
      <c r="I280" s="22" t="s">
        <v>508</v>
      </c>
      <c r="J280" s="22" t="s">
        <v>95</v>
      </c>
      <c r="K280" s="22" t="s">
        <v>495</v>
      </c>
      <c r="L280" s="22">
        <v>2016</v>
      </c>
      <c r="M280" s="337">
        <f ca="1">VLOOKUP(A280,'2016_ModelLink'!$A$3:$S$332,18,FALSE)</f>
        <v>256637.543014661</v>
      </c>
      <c r="N280" s="337">
        <f ca="1">VLOOKUP(A280,'2016_ModelLink'!$A$3:$S$332,19,FALSE)</f>
        <v>2086029.36061803</v>
      </c>
      <c r="O280" s="69">
        <f ca="1">VLOOKUP($A280,'2016_ModelLink'!$A$3:$S$332,17,FALSE)</f>
        <v>0.12302681249827986</v>
      </c>
      <c r="P280" s="69">
        <f ca="1">VLOOKUP($A280,'2017_ModelLink'!$A$3:$S$332,17,FALSE)</f>
        <v>0.33020911675235559</v>
      </c>
      <c r="Q280" s="69">
        <f ca="1">VLOOKUP($A280,'2018_ModelLink'!$A$3:$S$332,17,FALSE)</f>
        <v>1.6579392505191763</v>
      </c>
      <c r="R280" s="69">
        <f ca="1">VLOOKUP($A280,'2019_ModelLink'!$A$3:$S$332,17,FALSE)</f>
        <v>0.12480674629784042</v>
      </c>
      <c r="S280" s="309">
        <f>VLOOKUP(A280,Targets!$A$1:$J$302,5,FALSE)</f>
        <v>0.12193248907846088</v>
      </c>
      <c r="T280" s="309">
        <f>VLOOKUP(A280,Targets!$A$1:$J$302,5,FALSE)</f>
        <v>0.12193248907846088</v>
      </c>
      <c r="U280" s="309">
        <f>VLOOKUP(A280,Targets!$A$1:$J$302,5,FALSE)</f>
        <v>0.12193248907846088</v>
      </c>
      <c r="V280" s="309">
        <f>VLOOKUP(A280,Targets!$A$1:$J$302,5,FALSE)*3</f>
        <v>0.36579746723538265</v>
      </c>
      <c r="W280" s="309">
        <f>VLOOKUP(A280,Targets!$A$1:$J$302,6,FALSE)*2</f>
        <v>0.24264565326613716</v>
      </c>
      <c r="X280" s="433"/>
      <c r="Y280" s="433"/>
      <c r="Z280" s="547"/>
      <c r="AA280" s="21"/>
    </row>
    <row r="281" spans="1:27" ht="135" hidden="1">
      <c r="A281" s="31">
        <v>278</v>
      </c>
      <c r="B281" s="22" t="s">
        <v>39</v>
      </c>
      <c r="C281" s="22" t="s">
        <v>492</v>
      </c>
      <c r="D281" s="22" t="s">
        <v>507</v>
      </c>
      <c r="E281" s="23" t="s">
        <v>91</v>
      </c>
      <c r="F281" s="22" t="s">
        <v>96</v>
      </c>
      <c r="G281" s="22" t="s">
        <v>93</v>
      </c>
      <c r="H281" s="22" t="s">
        <v>30</v>
      </c>
      <c r="I281" s="22" t="s">
        <v>508</v>
      </c>
      <c r="J281" s="22" t="s">
        <v>96</v>
      </c>
      <c r="K281" s="22" t="s">
        <v>495</v>
      </c>
      <c r="L281" s="22">
        <v>2016</v>
      </c>
      <c r="M281" s="337">
        <f ca="1">VLOOKUP(A281,'2016_ModelLink'!$A$3:$S$332,18,FALSE)</f>
        <v>368327.11118533899</v>
      </c>
      <c r="N281" s="337">
        <f ca="1">VLOOKUP(A281,'2016_ModelLink'!$A$3:$S$332,19,FALSE)</f>
        <v>384550.45941504597</v>
      </c>
      <c r="O281" s="69">
        <f ca="1">VLOOKUP($A281,'2016_ModelLink'!$A$3:$S$332,17,FALSE)</f>
        <v>0.95781217306466115</v>
      </c>
      <c r="P281" s="69">
        <f ca="1">VLOOKUP($A281,'2017_ModelLink'!$A$3:$S$332,17,FALSE)</f>
        <v>2.438699452172707</v>
      </c>
      <c r="Q281" s="69">
        <f ca="1">VLOOKUP($A281,'2018_ModelLink'!$A$3:$S$332,17,FALSE)</f>
        <v>0</v>
      </c>
      <c r="R281" s="69">
        <f ca="1">VLOOKUP($A281,'2019_ModelLink'!$A$3:$S$332,17,FALSE)</f>
        <v>1.7285575259055532</v>
      </c>
      <c r="S281" s="309">
        <f>VLOOKUP(A281,Targets!$A$1:$J$302,5,FALSE)</f>
        <v>0.95029347729776137</v>
      </c>
      <c r="T281" s="309">
        <f>VLOOKUP(A281,Targets!$A$1:$J$302,5,FALSE)</f>
        <v>0.95029347729776137</v>
      </c>
      <c r="U281" s="309">
        <f>VLOOKUP(A281,Targets!$A$1:$J$302,5,FALSE)</f>
        <v>0.95029347729776137</v>
      </c>
      <c r="V281" s="309">
        <f>VLOOKUP(A281,Targets!$A$1:$J$302,5,FALSE)*3</f>
        <v>2.8508804318932839</v>
      </c>
      <c r="W281" s="309">
        <f>VLOOKUP(A281,Targets!$A$1:$J$302,6,FALSE)*2</f>
        <v>1.8910840198225451</v>
      </c>
      <c r="X281" s="433" t="s">
        <v>48</v>
      </c>
      <c r="Y281" s="433" t="s">
        <v>49</v>
      </c>
      <c r="Z281" s="547"/>
      <c r="AA281" s="21"/>
    </row>
    <row r="282" spans="1:27" ht="135" hidden="1">
      <c r="A282" s="31">
        <v>279</v>
      </c>
      <c r="B282" s="22" t="s">
        <v>39</v>
      </c>
      <c r="C282" s="22" t="s">
        <v>492</v>
      </c>
      <c r="D282" s="22" t="s">
        <v>507</v>
      </c>
      <c r="E282" s="23" t="s">
        <v>91</v>
      </c>
      <c r="F282" s="22" t="s">
        <v>97</v>
      </c>
      <c r="G282" s="22" t="s">
        <v>93</v>
      </c>
      <c r="H282" s="22" t="s">
        <v>30</v>
      </c>
      <c r="I282" s="22" t="s">
        <v>508</v>
      </c>
      <c r="J282" s="22" t="s">
        <v>97</v>
      </c>
      <c r="K282" s="22" t="s">
        <v>495</v>
      </c>
      <c r="L282" s="22">
        <v>2016</v>
      </c>
      <c r="M282" s="337">
        <f ca="1">VLOOKUP(A282,'2016_ModelLink'!$A$3:$S$332,18,FALSE)</f>
        <v>205402.80059572301</v>
      </c>
      <c r="N282" s="337">
        <f ca="1">VLOOKUP(A282,'2016_ModelLink'!$A$3:$S$332,19,FALSE)</f>
        <v>460.13974034962399</v>
      </c>
      <c r="O282" s="69">
        <f ca="1">VLOOKUP($A282,'2016_ModelLink'!$A$3:$S$332,17,FALSE)</f>
        <v>446.3922208493741</v>
      </c>
      <c r="P282" s="69">
        <f ca="1">VLOOKUP($A282,'2017_ModelLink'!$A$3:$S$332,17,FALSE)</f>
        <v>2469.3221680112347</v>
      </c>
      <c r="Q282" s="69">
        <f ca="1">VLOOKUP($A282,'2018_ModelLink'!$A$3:$S$332,17,FALSE)</f>
        <v>3245.1410695622044</v>
      </c>
      <c r="R282" s="69">
        <f ca="1">VLOOKUP($A282,'2019_ModelLink'!$A$3:$S$332,17,FALSE)</f>
        <v>16855.870276583322</v>
      </c>
      <c r="S282" s="309">
        <f>VLOOKUP(A282,Targets!$A$1:$J$302,5,FALSE)</f>
        <v>455.63153795905856</v>
      </c>
      <c r="T282" s="309">
        <f>VLOOKUP(A282,Targets!$A$1:$J$302,5,FALSE)</f>
        <v>455.63153795905856</v>
      </c>
      <c r="U282" s="309">
        <f>VLOOKUP(A282,Targets!$A$1:$J$302,5,FALSE)</f>
        <v>455.63153795905856</v>
      </c>
      <c r="V282" s="309">
        <f>VLOOKUP(A282,Targets!$A$1:$J$302,5,FALSE)*3</f>
        <v>1366.8946138771757</v>
      </c>
      <c r="W282" s="309">
        <f>VLOOKUP(A282,Targets!$A$1:$J$302,6,FALSE)*2</f>
        <v>906.70676053852651</v>
      </c>
      <c r="X282" s="433"/>
      <c r="Y282" s="433"/>
      <c r="Z282" s="547"/>
      <c r="AA282" s="21"/>
    </row>
    <row r="283" spans="1:27" ht="135" hidden="1">
      <c r="A283" s="31">
        <v>280</v>
      </c>
      <c r="B283" s="22" t="s">
        <v>39</v>
      </c>
      <c r="C283" s="22" t="s">
        <v>492</v>
      </c>
      <c r="D283" s="22" t="s">
        <v>507</v>
      </c>
      <c r="E283" s="23" t="s">
        <v>91</v>
      </c>
      <c r="F283" s="22" t="s">
        <v>98</v>
      </c>
      <c r="G283" s="22" t="s">
        <v>93</v>
      </c>
      <c r="H283" s="22" t="s">
        <v>30</v>
      </c>
      <c r="I283" s="22" t="s">
        <v>508</v>
      </c>
      <c r="J283" s="22" t="s">
        <v>98</v>
      </c>
      <c r="K283" s="22" t="s">
        <v>495</v>
      </c>
      <c r="L283" s="22">
        <v>2016</v>
      </c>
      <c r="M283" s="337">
        <f ca="1">VLOOKUP(A283,'2016_ModelLink'!$A$3:$S$332,18,FALSE)</f>
        <v>205402.80059572301</v>
      </c>
      <c r="N283" s="337">
        <f ca="1">VLOOKUP(A283,'2016_ModelLink'!$A$3:$S$332,19,FALSE)</f>
        <v>2086029.36061803</v>
      </c>
      <c r="O283" s="729">
        <f ca="1">VLOOKUP($A283,'2016_ModelLink'!$A$3:$S$332,17,FALSE)</f>
        <v>9.8465920218336778E-2</v>
      </c>
      <c r="P283" s="729">
        <f ca="1">VLOOKUP($A283,'2017_ModelLink'!$A$3:$S$332,17,FALSE)</f>
        <v>0.37426030557110235</v>
      </c>
      <c r="Q283" s="729">
        <f ca="1">VLOOKUP($A283,'2018_ModelLink'!$A$3:$S$332,17,FALSE)</f>
        <v>1.7467778975803594</v>
      </c>
      <c r="R283" s="729">
        <f ca="1">VLOOKUP($A283,'2019_ModelLink'!$A$3:$S$332,17,FALSE)</f>
        <v>0.13671696030317923</v>
      </c>
      <c r="S283" s="730">
        <f>VLOOKUP(A283,Targets!$A$1:$J$302,5,FALSE)</f>
        <v>9.9072120389927174E-2</v>
      </c>
      <c r="T283" s="730">
        <f>VLOOKUP(A283,Targets!$A$1:$J$302,5,FALSE)</f>
        <v>9.9072120389927174E-2</v>
      </c>
      <c r="U283" s="730">
        <f>VLOOKUP(A283,Targets!$A$1:$J$302,5,FALSE)</f>
        <v>9.9072120389927174E-2</v>
      </c>
      <c r="V283" s="730">
        <f>VLOOKUP(A283,Targets!$A$1:$J$302,5,FALSE)*3</f>
        <v>0.29721636116978151</v>
      </c>
      <c r="W283" s="730">
        <f>VLOOKUP(A283,Targets!$A$1:$J$302,6,FALSE)*2</f>
        <v>0.19715351957595506</v>
      </c>
      <c r="X283" s="433"/>
      <c r="Y283" s="433"/>
      <c r="Z283" s="547"/>
      <c r="AA283" s="21"/>
    </row>
    <row r="284" spans="1:27" ht="135" hidden="1">
      <c r="A284" s="31">
        <v>281</v>
      </c>
      <c r="B284" s="22" t="s">
        <v>39</v>
      </c>
      <c r="C284" s="22" t="s">
        <v>492</v>
      </c>
      <c r="D284" s="22" t="s">
        <v>507</v>
      </c>
      <c r="E284" s="23" t="s">
        <v>91</v>
      </c>
      <c r="F284" s="22" t="s">
        <v>99</v>
      </c>
      <c r="G284" s="22" t="s">
        <v>93</v>
      </c>
      <c r="H284" s="22" t="s">
        <v>30</v>
      </c>
      <c r="I284" s="22" t="s">
        <v>508</v>
      </c>
      <c r="J284" s="22" t="s">
        <v>99</v>
      </c>
      <c r="K284" s="22" t="s">
        <v>495</v>
      </c>
      <c r="L284" s="22">
        <v>2016</v>
      </c>
      <c r="M284" s="337">
        <f ca="1">VLOOKUP(A284,'2016_ModelLink'!$A$3:$S$332,18,FALSE)</f>
        <v>294794.82730427699</v>
      </c>
      <c r="N284" s="337">
        <f ca="1">VLOOKUP(A284,'2016_ModelLink'!$A$3:$S$332,19,FALSE)</f>
        <v>384550.45941504597</v>
      </c>
      <c r="O284" s="729">
        <f ca="1">VLOOKUP($A284,'2016_ModelLink'!$A$3:$S$332,17,FALSE)</f>
        <v>0.76659595662088242</v>
      </c>
      <c r="P284" s="729">
        <f ca="1">VLOOKUP($A284,'2017_ModelLink'!$A$3:$S$332,17,FALSE)</f>
        <v>2.7640315056798817</v>
      </c>
      <c r="Q284" s="729">
        <f ca="1">VLOOKUP($A284,'2018_ModelLink'!$A$3:$S$332,17,FALSE)</f>
        <v>0</v>
      </c>
      <c r="R284" s="729">
        <f ca="1">VLOOKUP($A284,'2019_ModelLink'!$A$3:$S$332,17,FALSE)</f>
        <v>1.8935124715696592</v>
      </c>
      <c r="S284" s="730">
        <f>VLOOKUP(A284,Targets!$A$1:$J$302,5,FALSE)</f>
        <v>0.77212882719079434</v>
      </c>
      <c r="T284" s="730">
        <f>VLOOKUP(A284,Targets!$A$1:$J$302,5,FALSE)</f>
        <v>0.77212882719079434</v>
      </c>
      <c r="U284" s="730">
        <f>VLOOKUP(A284,Targets!$A$1:$J$302,5,FALSE)</f>
        <v>0.77212882719079434</v>
      </c>
      <c r="V284" s="730">
        <f>VLOOKUP(A284,Targets!$A$1:$J$302,5,FALSE)*3</f>
        <v>2.3163864815723829</v>
      </c>
      <c r="W284" s="730">
        <f>VLOOKUP(A284,Targets!$A$1:$J$302,6,FALSE)*2</f>
        <v>1.5365363661096807</v>
      </c>
      <c r="X284" s="433" t="s">
        <v>48</v>
      </c>
      <c r="Y284" s="433" t="s">
        <v>49</v>
      </c>
      <c r="Z284" s="547"/>
      <c r="AA284" s="21"/>
    </row>
    <row r="285" spans="1:27" s="13" customFormat="1" ht="345" hidden="1">
      <c r="A285" s="31">
        <v>282</v>
      </c>
      <c r="B285" s="22" t="s">
        <v>39</v>
      </c>
      <c r="C285" s="22" t="s">
        <v>509</v>
      </c>
      <c r="D285" s="22" t="s">
        <v>510</v>
      </c>
      <c r="E285" s="23" t="s">
        <v>51</v>
      </c>
      <c r="F285" s="22" t="s">
        <v>511</v>
      </c>
      <c r="G285" s="22" t="s">
        <v>53</v>
      </c>
      <c r="H285" s="22" t="s">
        <v>30</v>
      </c>
      <c r="I285" s="22" t="s">
        <v>512</v>
      </c>
      <c r="J285" s="22" t="s">
        <v>513</v>
      </c>
      <c r="K285" s="22" t="s">
        <v>514</v>
      </c>
      <c r="L285" s="22">
        <v>2016</v>
      </c>
      <c r="M285" s="337" t="str">
        <f ca="1">VLOOKUP(A285,'2016_ModelLink'!$A$3:$S$332,18,FALSE)</f>
        <v>N/A</v>
      </c>
      <c r="N285" s="337" t="str">
        <f ca="1">VLOOKUP(A285,'2016_ModelLink'!$A$3:$S$332,19,FALSE)</f>
        <v>N/A</v>
      </c>
      <c r="O285" s="69">
        <f ca="1">VLOOKUP($A285,'2016_ModelLink'!$A$3:$S$332,17,FALSE)</f>
        <v>0</v>
      </c>
      <c r="P285" s="69">
        <f ca="1">VLOOKUP($A285,'2017_ModelLink'!$A$3:$S$332,17,FALSE)</f>
        <v>1402</v>
      </c>
      <c r="Q285" s="69">
        <f ca="1">VLOOKUP($A285,'2018_ModelLink'!$A$3:$S$332,17,FALSE)</f>
        <v>1450</v>
      </c>
      <c r="R285" s="69">
        <f ca="1">VLOOKUP($A285,'2019_ModelLink'!$A$3:$S$332,17,FALSE)</f>
        <v>1326.9340206151712</v>
      </c>
      <c r="S285" s="309">
        <f>VLOOKUP(A285,Targets!$A$1:$J$302,5,FALSE)</f>
        <v>1212</v>
      </c>
      <c r="T285" s="309">
        <f>VLOOKUP(A285,Targets!$A$1:$J$302,5,FALSE)</f>
        <v>1212</v>
      </c>
      <c r="U285" s="309">
        <f>VLOOKUP(A285,Targets!$A$1:$J$302,5,FALSE)</f>
        <v>1212</v>
      </c>
      <c r="V285" s="309">
        <f>VLOOKUP(A285,Targets!$A$1:$J$302,5,FALSE)*3</f>
        <v>3636</v>
      </c>
      <c r="W285" s="309">
        <f>VLOOKUP(A285,Targets!$A$1:$J$302,6,FALSE)*2</f>
        <v>2514</v>
      </c>
      <c r="X285" s="433" t="s">
        <v>515</v>
      </c>
      <c r="Y285" s="433" t="s">
        <v>516</v>
      </c>
      <c r="Z285" s="547"/>
      <c r="AA285" s="21"/>
    </row>
    <row r="286" spans="1:27" s="13" customFormat="1" ht="345" hidden="1">
      <c r="A286" s="31">
        <v>283</v>
      </c>
      <c r="B286" s="22" t="s">
        <v>39</v>
      </c>
      <c r="C286" s="22" t="s">
        <v>509</v>
      </c>
      <c r="D286" s="22" t="s">
        <v>510</v>
      </c>
      <c r="E286" s="23" t="s">
        <v>51</v>
      </c>
      <c r="F286" s="22" t="s">
        <v>517</v>
      </c>
      <c r="G286" s="22" t="s">
        <v>53</v>
      </c>
      <c r="H286" s="22" t="s">
        <v>30</v>
      </c>
      <c r="I286" s="22" t="s">
        <v>512</v>
      </c>
      <c r="J286" s="22" t="s">
        <v>518</v>
      </c>
      <c r="K286" s="22" t="s">
        <v>514</v>
      </c>
      <c r="L286" s="22">
        <v>2016</v>
      </c>
      <c r="M286" s="337" t="str">
        <f ca="1">VLOOKUP(A286,'2016_ModelLink'!$A$3:$S$332,18,FALSE)</f>
        <v>N/A</v>
      </c>
      <c r="N286" s="337" t="str">
        <f ca="1">VLOOKUP(A286,'2016_ModelLink'!$A$3:$S$332,19,FALSE)</f>
        <v>N/A</v>
      </c>
      <c r="O286" s="69">
        <f ca="1">VLOOKUP($A286,'2016_ModelLink'!$A$3:$S$332,17,FALSE)</f>
        <v>0</v>
      </c>
      <c r="P286" s="69">
        <f ca="1">VLOOKUP($A286,'2017_ModelLink'!$A$3:$S$332,17,FALSE)</f>
        <v>29</v>
      </c>
      <c r="Q286" s="69">
        <f ca="1">VLOOKUP($A286,'2018_ModelLink'!$A$3:$S$332,17,FALSE)</f>
        <v>45</v>
      </c>
      <c r="R286" s="69">
        <f ca="1">VLOOKUP($A286,'2019_ModelLink'!$A$3:$S$332,17,FALSE)</f>
        <v>45.382740915551288</v>
      </c>
      <c r="S286" s="309">
        <f>VLOOKUP(A286,Targets!$A$1:$J$302,5,FALSE)</f>
        <v>42</v>
      </c>
      <c r="T286" s="309">
        <f>VLOOKUP(A286,Targets!$A$1:$J$302,5,FALSE)</f>
        <v>42</v>
      </c>
      <c r="U286" s="309">
        <f>VLOOKUP(A286,Targets!$A$1:$J$302,5,FALSE)</f>
        <v>42</v>
      </c>
      <c r="V286" s="309">
        <f>VLOOKUP(A286,Targets!$A$1:$J$302,5,FALSE)*3</f>
        <v>126</v>
      </c>
      <c r="W286" s="309">
        <f>VLOOKUP(A286,Targets!$A$1:$J$302,6,FALSE)*2</f>
        <v>84</v>
      </c>
      <c r="X286" s="433" t="s">
        <v>515</v>
      </c>
      <c r="Y286" s="433" t="s">
        <v>519</v>
      </c>
      <c r="Z286" s="547"/>
      <c r="AA286" s="21"/>
    </row>
    <row r="287" spans="1:27" s="13" customFormat="1" ht="345" hidden="1">
      <c r="A287" s="31">
        <v>284</v>
      </c>
      <c r="B287" s="22" t="s">
        <v>39</v>
      </c>
      <c r="C287" s="22" t="s">
        <v>509</v>
      </c>
      <c r="D287" s="22" t="s">
        <v>510</v>
      </c>
      <c r="E287" s="23" t="s">
        <v>51</v>
      </c>
      <c r="F287" s="22" t="s">
        <v>520</v>
      </c>
      <c r="G287" s="22" t="s">
        <v>53</v>
      </c>
      <c r="H287" s="22" t="s">
        <v>30</v>
      </c>
      <c r="I287" s="22" t="s">
        <v>512</v>
      </c>
      <c r="J287" s="22" t="s">
        <v>521</v>
      </c>
      <c r="K287" s="22" t="s">
        <v>514</v>
      </c>
      <c r="L287" s="22">
        <v>2016</v>
      </c>
      <c r="M287" s="337" t="str">
        <f ca="1">VLOOKUP(A287,'2016_ModelLink'!$A$3:$S$332,18,FALSE)</f>
        <v>N/A</v>
      </c>
      <c r="N287" s="337" t="str">
        <f ca="1">VLOOKUP(A287,'2016_ModelLink'!$A$3:$S$332,19,FALSE)</f>
        <v>N/A</v>
      </c>
      <c r="O287" s="69">
        <f ca="1">VLOOKUP($A287,'2016_ModelLink'!$A$3:$S$332,17,FALSE)</f>
        <v>0</v>
      </c>
      <c r="P287" s="69">
        <f ca="1">VLOOKUP($A287,'2017_ModelLink'!$A$3:$S$332,17,FALSE)</f>
        <v>272</v>
      </c>
      <c r="Q287" s="69">
        <f ca="1">VLOOKUP($A287,'2018_ModelLink'!$A$3:$S$332,17,FALSE)</f>
        <v>333</v>
      </c>
      <c r="R287" s="69">
        <f ca="1">VLOOKUP($A287,'2019_ModelLink'!$A$3:$S$332,17,FALSE)</f>
        <v>297.8510575109558</v>
      </c>
      <c r="S287" s="309">
        <f>VLOOKUP(A287,Targets!$A$1:$J$302,5,FALSE)</f>
        <v>272</v>
      </c>
      <c r="T287" s="309">
        <f>VLOOKUP(A287,Targets!$A$1:$J$302,5,FALSE)</f>
        <v>272</v>
      </c>
      <c r="U287" s="309">
        <f>VLOOKUP(A287,Targets!$A$1:$J$302,5,FALSE)</f>
        <v>272</v>
      </c>
      <c r="V287" s="309">
        <f>VLOOKUP(A287,Targets!$A$1:$J$302,5,FALSE)*3</f>
        <v>816</v>
      </c>
      <c r="W287" s="309">
        <f>VLOOKUP(A287,Targets!$A$1:$J$302,6,FALSE)*2</f>
        <v>550</v>
      </c>
      <c r="X287" s="433" t="s">
        <v>515</v>
      </c>
      <c r="Y287" s="433" t="s">
        <v>516</v>
      </c>
      <c r="Z287" s="547"/>
      <c r="AA287" s="21"/>
    </row>
    <row r="288" spans="1:27" s="13" customFormat="1" ht="135" hidden="1">
      <c r="A288" s="31">
        <v>285</v>
      </c>
      <c r="B288" s="22" t="s">
        <v>39</v>
      </c>
      <c r="C288" s="22" t="s">
        <v>509</v>
      </c>
      <c r="D288" s="22" t="s">
        <v>522</v>
      </c>
      <c r="E288" s="23">
        <v>1</v>
      </c>
      <c r="F288" s="22" t="s">
        <v>523</v>
      </c>
      <c r="G288" s="22" t="s">
        <v>524</v>
      </c>
      <c r="H288" s="22" t="s">
        <v>30</v>
      </c>
      <c r="I288" s="22" t="s">
        <v>525</v>
      </c>
      <c r="J288" s="22" t="s">
        <v>525</v>
      </c>
      <c r="K288" s="22" t="s">
        <v>514</v>
      </c>
      <c r="L288" s="22">
        <v>2016</v>
      </c>
      <c r="M288" s="337" t="str">
        <f ca="1">VLOOKUP(A288,'2016_ModelLink'!$A$3:$S$332,18,FALSE)</f>
        <v>N/A</v>
      </c>
      <c r="N288" s="337" t="str">
        <f ca="1">VLOOKUP(A288,'2016_ModelLink'!$A$3:$S$332,19,FALSE)</f>
        <v>N/A</v>
      </c>
      <c r="O288" s="69">
        <f ca="1">VLOOKUP($A288,'2016_ModelLink'!$A$3:$S$332,17,FALSE)</f>
        <v>0</v>
      </c>
      <c r="P288" s="69">
        <f ca="1">VLOOKUP($A288,'2017_ModelLink'!$A$3:$S$332,17,FALSE)</f>
        <v>12</v>
      </c>
      <c r="Q288" s="69">
        <f ca="1">VLOOKUP($A288,'2018_ModelLink'!$A$3:$S$332,17,FALSE)</f>
        <v>64</v>
      </c>
      <c r="R288" s="69">
        <f ca="1">VLOOKUP($A288,'2019_ModelLink'!$A$3:$S$332,17,FALSE)</f>
        <v>0</v>
      </c>
      <c r="S288" s="309">
        <f>VLOOKUP(A288,Targets!$A$1:$J$302,5,FALSE)</f>
        <v>12</v>
      </c>
      <c r="T288" s="309">
        <f>VLOOKUP(A288,Targets!$A$1:$J$302,5,FALSE)</f>
        <v>12</v>
      </c>
      <c r="U288" s="309">
        <f>VLOOKUP(A288,Targets!$A$1:$J$302,5,FALSE)</f>
        <v>12</v>
      </c>
      <c r="V288" s="309">
        <f>VLOOKUP(A288,Targets!$A$1:$J$302,5,FALSE)*3</f>
        <v>36</v>
      </c>
      <c r="W288" s="309">
        <f>VLOOKUP(A288,Targets!$A$1:$J$302,6,FALSE)*2</f>
        <v>24</v>
      </c>
      <c r="X288" s="433" t="s">
        <v>526</v>
      </c>
      <c r="Y288" s="433" t="s">
        <v>527</v>
      </c>
      <c r="Z288" s="547"/>
      <c r="AA288" s="21"/>
    </row>
    <row r="289" spans="1:27" s="13" customFormat="1" ht="135" hidden="1">
      <c r="A289" s="31">
        <v>286</v>
      </c>
      <c r="B289" s="22" t="s">
        <v>39</v>
      </c>
      <c r="C289" s="22" t="s">
        <v>509</v>
      </c>
      <c r="D289" s="22" t="s">
        <v>522</v>
      </c>
      <c r="E289" s="23">
        <v>2</v>
      </c>
      <c r="F289" s="22" t="s">
        <v>523</v>
      </c>
      <c r="G289" s="22" t="s">
        <v>524</v>
      </c>
      <c r="H289" s="22" t="s">
        <v>30</v>
      </c>
      <c r="I289" s="22" t="s">
        <v>528</v>
      </c>
      <c r="J289" s="22" t="s">
        <v>528</v>
      </c>
      <c r="K289" s="22" t="s">
        <v>514</v>
      </c>
      <c r="L289" s="22">
        <v>2016</v>
      </c>
      <c r="M289" s="337" t="str">
        <f ca="1">VLOOKUP(A289,'2016_ModelLink'!$A$3:$S$332,18,FALSE)</f>
        <v>N/A</v>
      </c>
      <c r="N289" s="337" t="str">
        <f ca="1">VLOOKUP(A289,'2016_ModelLink'!$A$3:$S$332,19,FALSE)</f>
        <v>N/A</v>
      </c>
      <c r="O289" s="69">
        <f ca="1">VLOOKUP($A289,'2016_ModelLink'!$A$3:$S$332,17,FALSE)</f>
        <v>0</v>
      </c>
      <c r="P289" s="69">
        <f ca="1">VLOOKUP($A289,'2017_ModelLink'!$A$3:$S$332,17,FALSE)</f>
        <v>12</v>
      </c>
      <c r="Q289" s="69">
        <f ca="1">VLOOKUP($A289,'2018_ModelLink'!$A$3:$S$332,17,FALSE)</f>
        <v>57</v>
      </c>
      <c r="R289" s="69">
        <f ca="1">VLOOKUP($A289,'2019_ModelLink'!$A$3:$S$332,17,FALSE)</f>
        <v>0</v>
      </c>
      <c r="S289" s="309">
        <f>VLOOKUP(A289,Targets!$A$1:$J$302,5,FALSE)</f>
        <v>12</v>
      </c>
      <c r="T289" s="309">
        <f>VLOOKUP(A289,Targets!$A$1:$J$302,5,FALSE)</f>
        <v>12</v>
      </c>
      <c r="U289" s="309">
        <f>VLOOKUP(A289,Targets!$A$1:$J$302,5,FALSE)</f>
        <v>12</v>
      </c>
      <c r="V289" s="309">
        <f>VLOOKUP(A289,Targets!$A$1:$J$302,5,FALSE)*3</f>
        <v>36</v>
      </c>
      <c r="W289" s="309">
        <f>VLOOKUP(A289,Targets!$A$1:$J$302,6,FALSE)*2</f>
        <v>24</v>
      </c>
      <c r="X289" s="433" t="s">
        <v>529</v>
      </c>
      <c r="Y289" s="433" t="s">
        <v>527</v>
      </c>
      <c r="Z289" s="547"/>
      <c r="AA289" s="21"/>
    </row>
    <row r="290" spans="1:27" s="13" customFormat="1" ht="195" hidden="1">
      <c r="A290" s="31">
        <v>287</v>
      </c>
      <c r="B290" s="22" t="s">
        <v>39</v>
      </c>
      <c r="C290" s="22" t="s">
        <v>509</v>
      </c>
      <c r="D290" s="22" t="s">
        <v>530</v>
      </c>
      <c r="E290" s="23">
        <v>1</v>
      </c>
      <c r="F290" s="22" t="s">
        <v>523</v>
      </c>
      <c r="G290" s="22" t="s">
        <v>531</v>
      </c>
      <c r="H290" s="22" t="s">
        <v>30</v>
      </c>
      <c r="I290" s="22" t="s">
        <v>532</v>
      </c>
      <c r="J290" s="22" t="s">
        <v>532</v>
      </c>
      <c r="K290" s="22" t="s">
        <v>514</v>
      </c>
      <c r="L290" s="22">
        <v>2017</v>
      </c>
      <c r="M290" s="337" t="str">
        <f ca="1">VLOOKUP(A290,'2016_ModelLink'!$A$3:$S$332,18,FALSE)</f>
        <v>N/A</v>
      </c>
      <c r="N290" s="337" t="str">
        <f ca="1">VLOOKUP(A290,'2016_ModelLink'!$A$3:$S$332,19,FALSE)</f>
        <v>N/A</v>
      </c>
      <c r="O290" s="69">
        <f ca="1">VLOOKUP($A290,'2016_ModelLink'!$A$3:$S$332,17,FALSE)</f>
        <v>0</v>
      </c>
      <c r="P290" s="69">
        <f ca="1">VLOOKUP($A290,'2017_ModelLink'!$A$3:$S$332,17,FALSE)</f>
        <v>5</v>
      </c>
      <c r="Q290" s="69">
        <f ca="1">VLOOKUP($A290,'2018_ModelLink'!$A$3:$S$332,17,FALSE)</f>
        <v>4</v>
      </c>
      <c r="R290" s="69">
        <f ca="1">VLOOKUP($A290,'2019_ModelLink'!$A$3:$S$332,17,FALSE)</f>
        <v>0</v>
      </c>
      <c r="S290" s="309">
        <f>VLOOKUP(A290,Targets!$A$1:$J$302,5,FALSE)</f>
        <v>10</v>
      </c>
      <c r="T290" s="309">
        <f>VLOOKUP(A290,Targets!$A$1:$J$302,5,FALSE)</f>
        <v>10</v>
      </c>
      <c r="U290" s="309">
        <f>VLOOKUP(A290,Targets!$A$1:$J$302,5,FALSE)</f>
        <v>10</v>
      </c>
      <c r="V290" s="309">
        <f>VLOOKUP(A290,Targets!$A$1:$J$302,5,FALSE)*3</f>
        <v>30</v>
      </c>
      <c r="W290" s="309">
        <f>VLOOKUP(A290,Targets!$A$1:$J$302,6,FALSE)*2</f>
        <v>20</v>
      </c>
      <c r="X290" s="433" t="s">
        <v>533</v>
      </c>
      <c r="Y290" s="433" t="s">
        <v>534</v>
      </c>
      <c r="Z290" s="547"/>
      <c r="AA290" s="21"/>
    </row>
    <row r="291" spans="1:27" ht="135" hidden="1">
      <c r="A291" s="31">
        <v>288</v>
      </c>
      <c r="B291" s="22" t="s">
        <v>39</v>
      </c>
      <c r="C291" s="22" t="s">
        <v>509</v>
      </c>
      <c r="D291" s="22" t="s">
        <v>530</v>
      </c>
      <c r="E291" s="23">
        <v>2</v>
      </c>
      <c r="F291" s="22" t="s">
        <v>523</v>
      </c>
      <c r="G291" s="22" t="s">
        <v>531</v>
      </c>
      <c r="H291" s="22" t="s">
        <v>30</v>
      </c>
      <c r="I291" s="22" t="s">
        <v>535</v>
      </c>
      <c r="J291" s="22" t="s">
        <v>535</v>
      </c>
      <c r="K291" s="22" t="s">
        <v>514</v>
      </c>
      <c r="L291" s="22">
        <v>2016</v>
      </c>
      <c r="M291" s="337" t="str">
        <f ca="1">VLOOKUP(A291,'2016_ModelLink'!$A$3:$S$332,18,FALSE)</f>
        <v>N/A</v>
      </c>
      <c r="N291" s="337" t="str">
        <f ca="1">VLOOKUP(A291,'2016_ModelLink'!$A$3:$S$332,19,FALSE)</f>
        <v>N/A</v>
      </c>
      <c r="O291" s="69">
        <f ca="1">VLOOKUP($A291,'2016_ModelLink'!$A$3:$S$332,17,FALSE)</f>
        <v>0</v>
      </c>
      <c r="P291" s="69">
        <f ca="1">VLOOKUP($A291,'2017_ModelLink'!$A$3:$S$332,17,FALSE)</f>
        <v>4</v>
      </c>
      <c r="Q291" s="69">
        <f ca="1">VLOOKUP($A291,'2018_ModelLink'!$A$3:$S$332,17,FALSE)</f>
        <v>3</v>
      </c>
      <c r="R291" s="69">
        <f ca="1">VLOOKUP($A291,'2019_ModelLink'!$A$3:$S$332,17,FALSE)</f>
        <v>3</v>
      </c>
      <c r="S291" s="309">
        <f>VLOOKUP(A291,Targets!$A$1:$J$302,5,FALSE)</f>
        <v>10</v>
      </c>
      <c r="T291" s="309">
        <f>VLOOKUP(A291,Targets!$A$1:$J$302,5,FALSE)</f>
        <v>10</v>
      </c>
      <c r="U291" s="309">
        <f>VLOOKUP(A291,Targets!$A$1:$J$302,5,FALSE)</f>
        <v>10</v>
      </c>
      <c r="V291" s="309">
        <f>VLOOKUP(A291,Targets!$A$1:$J$302,5,FALSE)*3</f>
        <v>30</v>
      </c>
      <c r="W291" s="309">
        <f>VLOOKUP(A291,Targets!$A$1:$J$302,6,FALSE)*2</f>
        <v>20</v>
      </c>
      <c r="X291" s="433" t="s">
        <v>529</v>
      </c>
      <c r="Y291" s="433" t="s">
        <v>536</v>
      </c>
      <c r="Z291" s="547"/>
      <c r="AA291" s="21"/>
    </row>
    <row r="292" spans="1:27" ht="195" hidden="1">
      <c r="A292" s="31">
        <v>289</v>
      </c>
      <c r="B292" s="22" t="s">
        <v>39</v>
      </c>
      <c r="C292" s="22" t="s">
        <v>509</v>
      </c>
      <c r="D292" s="22" t="s">
        <v>537</v>
      </c>
      <c r="E292" s="23">
        <v>1</v>
      </c>
      <c r="F292" s="22" t="s">
        <v>523</v>
      </c>
      <c r="G292" s="22" t="s">
        <v>538</v>
      </c>
      <c r="H292" s="22" t="s">
        <v>30</v>
      </c>
      <c r="I292" s="22" t="s">
        <v>539</v>
      </c>
      <c r="J292" s="22" t="s">
        <v>539</v>
      </c>
      <c r="K292" s="22" t="s">
        <v>514</v>
      </c>
      <c r="L292" s="22">
        <v>2016</v>
      </c>
      <c r="M292" s="337" t="str">
        <f ca="1">VLOOKUP(A292,'2016_ModelLink'!$A$3:$S$332,18,FALSE)</f>
        <v>N/A</v>
      </c>
      <c r="N292" s="337" t="str">
        <f ca="1">VLOOKUP(A292,'2016_ModelLink'!$A$3:$S$332,19,FALSE)</f>
        <v>N/A</v>
      </c>
      <c r="O292" s="69">
        <f ca="1">VLOOKUP($A292,'2016_ModelLink'!$A$3:$S$332,17,FALSE)</f>
        <v>0</v>
      </c>
      <c r="P292" s="69">
        <f ca="1">VLOOKUP($A292,'2017_ModelLink'!$A$3:$S$332,17,FALSE)</f>
        <v>22</v>
      </c>
      <c r="Q292" s="69">
        <f ca="1">VLOOKUP($A292,'2018_ModelLink'!$A$3:$S$332,17,FALSE)</f>
        <v>0</v>
      </c>
      <c r="R292" s="69">
        <f ca="1">VLOOKUP($A292,'2019_ModelLink'!$A$3:$S$332,17,FALSE)</f>
        <v>1</v>
      </c>
      <c r="S292" s="309">
        <f>VLOOKUP(A292,Targets!$A$1:$J$302,5,FALSE)</f>
        <v>21</v>
      </c>
      <c r="T292" s="309">
        <f>VLOOKUP(A292,Targets!$A$1:$J$302,5,FALSE)</f>
        <v>21</v>
      </c>
      <c r="U292" s="309">
        <f>VLOOKUP(A292,Targets!$A$1:$J$302,5,FALSE)</f>
        <v>21</v>
      </c>
      <c r="V292" s="309">
        <f>VLOOKUP(A292,Targets!$A$1:$J$302,5,FALSE)*3</f>
        <v>63</v>
      </c>
      <c r="W292" s="309">
        <f>VLOOKUP(A292,Targets!$A$1:$J$302,6,FALSE)*2</f>
        <v>42</v>
      </c>
      <c r="X292" s="433" t="s">
        <v>540</v>
      </c>
      <c r="Y292" s="433" t="s">
        <v>541</v>
      </c>
      <c r="Z292" s="547"/>
      <c r="AA292" s="21"/>
    </row>
    <row r="293" spans="1:27" ht="165" hidden="1">
      <c r="A293" s="31">
        <v>290</v>
      </c>
      <c r="B293" s="22" t="s">
        <v>39</v>
      </c>
      <c r="C293" s="22" t="s">
        <v>509</v>
      </c>
      <c r="D293" s="22" t="s">
        <v>537</v>
      </c>
      <c r="E293" s="23">
        <v>2</v>
      </c>
      <c r="F293" s="22" t="s">
        <v>523</v>
      </c>
      <c r="G293" s="22" t="s">
        <v>538</v>
      </c>
      <c r="H293" s="22" t="s">
        <v>30</v>
      </c>
      <c r="I293" s="22" t="s">
        <v>542</v>
      </c>
      <c r="J293" s="22" t="s">
        <v>542</v>
      </c>
      <c r="K293" s="22" t="s">
        <v>514</v>
      </c>
      <c r="L293" s="22">
        <v>2016</v>
      </c>
      <c r="M293" s="337" t="str">
        <f ca="1">VLOOKUP(A293,'2016_ModelLink'!$A$3:$S$332,18,FALSE)</f>
        <v>N/A</v>
      </c>
      <c r="N293" s="337" t="str">
        <f ca="1">VLOOKUP(A293,'2016_ModelLink'!$A$3:$S$332,19,FALSE)</f>
        <v>N/A</v>
      </c>
      <c r="O293" s="69">
        <f ca="1">VLOOKUP($A293,'2016_ModelLink'!$A$3:$S$332,17,FALSE)</f>
        <v>0</v>
      </c>
      <c r="P293" s="69">
        <f ca="1">VLOOKUP($A293,'2017_ModelLink'!$A$3:$S$332,17,FALSE)</f>
        <v>1</v>
      </c>
      <c r="Q293" s="69">
        <f ca="1">VLOOKUP($A293,'2018_ModelLink'!$A$3:$S$332,17,FALSE)</f>
        <v>0</v>
      </c>
      <c r="R293" s="69">
        <f ca="1">VLOOKUP($A293,'2019_ModelLink'!$A$3:$S$332,17,FALSE)</f>
        <v>3.7037037037037035E-2</v>
      </c>
      <c r="S293" s="309">
        <f>VLOOKUP(A293,Targets!$A$1:$J$302,5,FALSE)</f>
        <v>1</v>
      </c>
      <c r="T293" s="309">
        <f>VLOOKUP(A293,Targets!$A$1:$J$302,5,FALSE)</f>
        <v>1</v>
      </c>
      <c r="U293" s="309">
        <f>VLOOKUP(A293,Targets!$A$1:$J$302,5,FALSE)</f>
        <v>1</v>
      </c>
      <c r="V293" s="309">
        <f>VLOOKUP(A293,Targets!$A$1:$J$302,5,FALSE)*3</f>
        <v>3</v>
      </c>
      <c r="W293" s="309">
        <f>VLOOKUP(A293,Targets!$A$1:$J$302,6,FALSE)*2</f>
        <v>2</v>
      </c>
      <c r="X293" s="433" t="s">
        <v>543</v>
      </c>
      <c r="Y293" s="433" t="s">
        <v>544</v>
      </c>
      <c r="Z293" s="547"/>
      <c r="AA293" s="21"/>
    </row>
    <row r="294" spans="1:27" ht="409.5" hidden="1">
      <c r="A294" s="31">
        <v>291</v>
      </c>
      <c r="B294" s="22" t="s">
        <v>39</v>
      </c>
      <c r="C294" s="22" t="s">
        <v>509</v>
      </c>
      <c r="D294" s="22" t="s">
        <v>545</v>
      </c>
      <c r="E294" s="23">
        <v>1</v>
      </c>
      <c r="F294" s="22" t="s">
        <v>523</v>
      </c>
      <c r="G294" s="22" t="s">
        <v>546</v>
      </c>
      <c r="H294" s="22" t="s">
        <v>30</v>
      </c>
      <c r="I294" s="22" t="s">
        <v>547</v>
      </c>
      <c r="J294" s="22" t="s">
        <v>547</v>
      </c>
      <c r="K294" s="22" t="s">
        <v>514</v>
      </c>
      <c r="L294" s="22">
        <v>2016</v>
      </c>
      <c r="M294" s="337" t="str">
        <f ca="1">VLOOKUP(A294,'2016_ModelLink'!$A$3:$S$332,18,FALSE)</f>
        <v>N/A</v>
      </c>
      <c r="N294" s="337" t="str">
        <f ca="1">VLOOKUP(A294,'2016_ModelLink'!$A$3:$S$332,19,FALSE)</f>
        <v>N/A</v>
      </c>
      <c r="O294" s="69">
        <f ca="1">VLOOKUP($A294,'2016_ModelLink'!$A$3:$S$332,17,FALSE)</f>
        <v>0</v>
      </c>
      <c r="P294" s="69">
        <f ca="1">VLOOKUP($A294,'2017_ModelLink'!$A$3:$S$332,17,FALSE)</f>
        <v>6</v>
      </c>
      <c r="Q294" s="69">
        <f ca="1">VLOOKUP($A294,'2018_ModelLink'!$A$3:$S$332,17,FALSE)</f>
        <v>5</v>
      </c>
      <c r="R294" s="69">
        <f ca="1">VLOOKUP($A294,'2019_ModelLink'!$A$3:$S$332,17,FALSE)</f>
        <v>10</v>
      </c>
      <c r="S294" s="309">
        <f>VLOOKUP(A294,Targets!$A$1:$J$302,5,FALSE)</f>
        <v>25</v>
      </c>
      <c r="T294" s="309">
        <f>VLOOKUP(A294,Targets!$A$1:$J$302,5,FALSE)</f>
        <v>25</v>
      </c>
      <c r="U294" s="309">
        <f>VLOOKUP(A294,Targets!$A$1:$J$302,5,FALSE)</f>
        <v>25</v>
      </c>
      <c r="V294" s="309">
        <f>VLOOKUP(A294,Targets!$A$1:$J$302,5,FALSE)*3</f>
        <v>75</v>
      </c>
      <c r="W294" s="309">
        <f>VLOOKUP(A294,Targets!$A$1:$J$302,6,FALSE)*2</f>
        <v>50</v>
      </c>
      <c r="X294" s="433" t="s">
        <v>548</v>
      </c>
      <c r="Y294" s="433" t="s">
        <v>549</v>
      </c>
      <c r="Z294" s="547"/>
      <c r="AA294" s="21"/>
    </row>
    <row r="295" spans="1:27" ht="390" hidden="1">
      <c r="A295" s="31">
        <v>292</v>
      </c>
      <c r="B295" s="22" t="s">
        <v>39</v>
      </c>
      <c r="C295" s="22" t="s">
        <v>550</v>
      </c>
      <c r="D295" s="22" t="s">
        <v>551</v>
      </c>
      <c r="E295" s="23">
        <v>1</v>
      </c>
      <c r="F295" s="22" t="s">
        <v>523</v>
      </c>
      <c r="G295" s="22" t="s">
        <v>552</v>
      </c>
      <c r="H295" s="22" t="s">
        <v>30</v>
      </c>
      <c r="I295" s="22" t="s">
        <v>553</v>
      </c>
      <c r="J295" s="22" t="s">
        <v>553</v>
      </c>
      <c r="K295" s="22" t="s">
        <v>514</v>
      </c>
      <c r="L295" s="22">
        <v>2017</v>
      </c>
      <c r="M295" s="337" t="str">
        <f ca="1">VLOOKUP(A295,'2016_ModelLink'!$A$3:$S$332,18,FALSE)</f>
        <v>N/A</v>
      </c>
      <c r="N295" s="337" t="str">
        <f ca="1">VLOOKUP(A295,'2016_ModelLink'!$A$3:$S$332,19,FALSE)</f>
        <v>N/A</v>
      </c>
      <c r="O295" s="69">
        <f ca="1">VLOOKUP($A295,'2016_ModelLink'!$A$3:$S$332,17,FALSE)</f>
        <v>0</v>
      </c>
      <c r="P295" s="69">
        <f ca="1">VLOOKUP($A295,'2017_ModelLink'!$A$3:$S$332,17,FALSE)</f>
        <v>138</v>
      </c>
      <c r="Q295" s="69">
        <f ca="1">VLOOKUP($A295,'2018_ModelLink'!$A$3:$S$332,17,FALSE)</f>
        <v>191</v>
      </c>
      <c r="R295" s="69">
        <f ca="1">VLOOKUP($A295,'2019_ModelLink'!$A$3:$S$332,17,FALSE)</f>
        <v>190</v>
      </c>
      <c r="S295" s="309">
        <f>VLOOKUP(A295,Targets!$A$1:$J$302,5,FALSE)</f>
        <v>138</v>
      </c>
      <c r="T295" s="309">
        <f>VLOOKUP(A295,Targets!$A$1:$J$302,5,FALSE)</f>
        <v>138</v>
      </c>
      <c r="U295" s="309">
        <f>VLOOKUP(A295,Targets!$A$1:$J$302,5,FALSE)</f>
        <v>138</v>
      </c>
      <c r="V295" s="309">
        <f>VLOOKUP(A295,Targets!$A$1:$J$302,5,FALSE)*3</f>
        <v>414</v>
      </c>
      <c r="W295" s="309">
        <f>VLOOKUP(A295,Targets!$A$1:$J$302,6,FALSE)*2</f>
        <v>276</v>
      </c>
      <c r="X295" s="433" t="s">
        <v>554</v>
      </c>
      <c r="Y295" s="433" t="s">
        <v>555</v>
      </c>
      <c r="Z295" s="547"/>
      <c r="AA295" s="21"/>
    </row>
    <row r="296" spans="1:27" ht="409.5" hidden="1">
      <c r="A296" s="31">
        <v>293</v>
      </c>
      <c r="B296" s="22" t="s">
        <v>39</v>
      </c>
      <c r="C296" s="22" t="s">
        <v>550</v>
      </c>
      <c r="D296" s="22" t="s">
        <v>551</v>
      </c>
      <c r="E296" s="23">
        <v>2</v>
      </c>
      <c r="F296" s="22" t="s">
        <v>523</v>
      </c>
      <c r="G296" s="22" t="s">
        <v>552</v>
      </c>
      <c r="H296" s="22" t="s">
        <v>30</v>
      </c>
      <c r="I296" s="22" t="s">
        <v>556</v>
      </c>
      <c r="J296" s="22" t="s">
        <v>556</v>
      </c>
      <c r="K296" s="22" t="s">
        <v>514</v>
      </c>
      <c r="L296" s="22">
        <v>2017</v>
      </c>
      <c r="M296" s="337" t="str">
        <f ca="1">VLOOKUP(A296,'2016_ModelLink'!$A$3:$S$332,18,FALSE)</f>
        <v>N/A</v>
      </c>
      <c r="N296" s="337" t="str">
        <f ca="1">VLOOKUP(A296,'2016_ModelLink'!$A$3:$S$332,19,FALSE)</f>
        <v>N/A</v>
      </c>
      <c r="O296" s="69">
        <f ca="1">VLOOKUP($A296,'2016_ModelLink'!$A$3:$S$332,17,FALSE)</f>
        <v>0</v>
      </c>
      <c r="P296" s="69">
        <f ca="1">VLOOKUP($A296,'2017_ModelLink'!$A$3:$S$332,17,FALSE)</f>
        <v>3600</v>
      </c>
      <c r="Q296" s="69">
        <f ca="1">VLOOKUP($A296,'2018_ModelLink'!$A$3:$S$332,17,FALSE)</f>
        <v>4970</v>
      </c>
      <c r="R296" s="69">
        <f ca="1">VLOOKUP($A296,'2019_ModelLink'!$A$3:$S$332,17,FALSE)</f>
        <v>3610</v>
      </c>
      <c r="S296" s="309">
        <f>VLOOKUP(A296,Targets!$A$1:$J$302,5,FALSE)</f>
        <v>3600</v>
      </c>
      <c r="T296" s="309">
        <f>VLOOKUP(A296,Targets!$A$1:$J$302,5,FALSE)</f>
        <v>3600</v>
      </c>
      <c r="U296" s="309">
        <f>VLOOKUP(A296,Targets!$A$1:$J$302,5,FALSE)</f>
        <v>3600</v>
      </c>
      <c r="V296" s="309">
        <f>VLOOKUP(A296,Targets!$A$1:$J$302,5,FALSE)*3</f>
        <v>10800</v>
      </c>
      <c r="W296" s="309">
        <f>VLOOKUP(A296,Targets!$A$1:$J$302,6,FALSE)*2</f>
        <v>7200</v>
      </c>
      <c r="X296" s="433" t="s">
        <v>557</v>
      </c>
      <c r="Y296" s="433" t="s">
        <v>558</v>
      </c>
      <c r="Z296" s="547"/>
      <c r="AA296" s="21"/>
    </row>
    <row r="297" spans="1:27" ht="409.5" hidden="1">
      <c r="A297" s="31">
        <v>294</v>
      </c>
      <c r="B297" s="22" t="s">
        <v>39</v>
      </c>
      <c r="C297" s="22" t="s">
        <v>550</v>
      </c>
      <c r="D297" s="22" t="s">
        <v>551</v>
      </c>
      <c r="E297" s="23">
        <v>3</v>
      </c>
      <c r="F297" s="22" t="s">
        <v>559</v>
      </c>
      <c r="G297" s="22" t="s">
        <v>552</v>
      </c>
      <c r="H297" s="22" t="s">
        <v>30</v>
      </c>
      <c r="I297" s="22" t="s">
        <v>560</v>
      </c>
      <c r="J297" s="22" t="s">
        <v>560</v>
      </c>
      <c r="K297" s="22" t="s">
        <v>514</v>
      </c>
      <c r="L297" s="22">
        <v>2017</v>
      </c>
      <c r="M297" s="337" t="str">
        <f ca="1">VLOOKUP(A297,'2016_ModelLink'!$A$3:$S$332,18,FALSE)</f>
        <v>N/A</v>
      </c>
      <c r="N297" s="337" t="str">
        <f ca="1">VLOOKUP(A297,'2016_ModelLink'!$A$3:$S$332,19,FALSE)</f>
        <v>N/A</v>
      </c>
      <c r="O297" s="69">
        <f ca="1">VLOOKUP($A297,'2016_ModelLink'!$A$3:$S$332,17,FALSE)</f>
        <v>0</v>
      </c>
      <c r="P297" s="69">
        <f ca="1">VLOOKUP($A297,'2017_ModelLink'!$A$3:$S$332,17,FALSE)</f>
        <v>0.2</v>
      </c>
      <c r="Q297" s="69">
        <f ca="1">VLOOKUP($A297,'2018_ModelLink'!$A$3:$S$332,17,FALSE)</f>
        <v>0.18</v>
      </c>
      <c r="R297" s="69">
        <f ca="1">VLOOKUP($A297,'2019_ModelLink'!$A$3:$S$332,17,FALSE)</f>
        <v>0.18</v>
      </c>
      <c r="S297" s="309">
        <f>VLOOKUP(A297,Targets!$A$1:$J$302,5,FALSE)</f>
        <v>0.2</v>
      </c>
      <c r="T297" s="309">
        <f>VLOOKUP(A297,Targets!$A$1:$J$302,5,FALSE)</f>
        <v>0.2</v>
      </c>
      <c r="U297" s="309">
        <f>VLOOKUP(A297,Targets!$A$1:$J$302,5,FALSE)</f>
        <v>0.2</v>
      </c>
      <c r="V297" s="309">
        <f>VLOOKUP(A297,Targets!$A$1:$J$302,5,FALSE)*3</f>
        <v>0.60000000000000009</v>
      </c>
      <c r="W297" s="309">
        <f>VLOOKUP(A297,Targets!$A$1:$J$302,6,FALSE)*2</f>
        <v>0.4</v>
      </c>
      <c r="X297" s="433" t="s">
        <v>561</v>
      </c>
      <c r="Y297" s="433" t="s">
        <v>562</v>
      </c>
      <c r="Z297" s="547"/>
      <c r="AA297" s="21"/>
    </row>
    <row r="298" spans="1:27" ht="210">
      <c r="A298" s="31">
        <v>295</v>
      </c>
      <c r="B298" s="22" t="s">
        <v>563</v>
      </c>
      <c r="C298" s="22" t="s">
        <v>550</v>
      </c>
      <c r="D298" s="22" t="s">
        <v>564</v>
      </c>
      <c r="E298" s="23">
        <v>1</v>
      </c>
      <c r="F298" s="22" t="s">
        <v>142</v>
      </c>
      <c r="G298" s="22" t="s">
        <v>552</v>
      </c>
      <c r="H298" s="22" t="s">
        <v>30</v>
      </c>
      <c r="I298" s="22" t="s">
        <v>565</v>
      </c>
      <c r="J298" s="22" t="s">
        <v>565</v>
      </c>
      <c r="K298" s="22" t="s">
        <v>514</v>
      </c>
      <c r="L298" s="70" t="s">
        <v>59</v>
      </c>
      <c r="M298" s="337" t="str">
        <f ca="1">VLOOKUP(A298,'2016_ModelLink'!$A$3:$S$332,18,FALSE)</f>
        <v>N/A</v>
      </c>
      <c r="N298" s="337" t="str">
        <f ca="1">VLOOKUP(A298,'2016_ModelLink'!$A$3:$S$332,19,FALSE)</f>
        <v>N/A</v>
      </c>
      <c r="O298" s="734" t="str">
        <f>VLOOKUP($A298,'2016_ModelLink'!$A$3:$S$332,17,FALSE)</f>
        <v>N/A-REN</v>
      </c>
      <c r="P298" s="734" t="str">
        <f>VLOOKUP($A298,'2017_ModelLink'!$A$3:$S$332,17,FALSE)</f>
        <v>N/A-REN</v>
      </c>
      <c r="Q298" s="734">
        <f ca="1">VLOOKUP($A298,'2018_ModelLink'!$A$3:$S$332,17,FALSE)</f>
        <v>0</v>
      </c>
      <c r="R298" s="734">
        <f ca="1">VLOOKUP($A298,'2019_ModelLink'!$A$3:$S$332,17,FALSE)</f>
        <v>0</v>
      </c>
      <c r="S298" s="309" t="e">
        <f>VLOOKUP(A298,Targets!$A$1:$J$302,5,FALSE)</f>
        <v>#N/A</v>
      </c>
      <c r="T298" s="309" t="e">
        <f>VLOOKUP(A298,Targets!$A$1:$J$302,5,FALSE)</f>
        <v>#N/A</v>
      </c>
      <c r="U298" s="309" t="e">
        <f>VLOOKUP(A298,Targets!$A$1:$J$302,5,FALSE)</f>
        <v>#N/A</v>
      </c>
      <c r="V298" s="309" t="e">
        <f>VLOOKUP(A298,Targets!$A$1:$J$302,5,FALSE)*3</f>
        <v>#N/A</v>
      </c>
      <c r="W298" s="309" t="e">
        <f>VLOOKUP(A298,Targets!$A$1:$J$302,6,FALSE)*2</f>
        <v>#N/A</v>
      </c>
      <c r="X298" s="433" t="s">
        <v>566</v>
      </c>
      <c r="Y298" s="433" t="s">
        <v>566</v>
      </c>
      <c r="Z298" s="547"/>
      <c r="AA298" s="21"/>
    </row>
    <row r="299" spans="1:27" ht="135" hidden="1">
      <c r="A299" s="31">
        <v>296</v>
      </c>
      <c r="B299" s="22" t="s">
        <v>563</v>
      </c>
      <c r="C299" s="22" t="s">
        <v>550</v>
      </c>
      <c r="D299" s="22" t="s">
        <v>567</v>
      </c>
      <c r="E299" s="23">
        <v>1</v>
      </c>
      <c r="F299" s="22" t="s">
        <v>523</v>
      </c>
      <c r="G299" s="22" t="s">
        <v>552</v>
      </c>
      <c r="H299" s="22" t="s">
        <v>164</v>
      </c>
      <c r="I299" s="22" t="s">
        <v>568</v>
      </c>
      <c r="J299" s="22" t="s">
        <v>568</v>
      </c>
      <c r="K299" s="22" t="s">
        <v>514</v>
      </c>
      <c r="L299" s="70" t="s">
        <v>59</v>
      </c>
      <c r="M299" s="337" t="str">
        <f ca="1">VLOOKUP(A299,'2016_ModelLink'!$A$3:$S$332,18,FALSE)</f>
        <v>N/A</v>
      </c>
      <c r="N299" s="337" t="str">
        <f ca="1">VLOOKUP(A299,'2016_ModelLink'!$A$3:$S$332,19,FALSE)</f>
        <v>N/A</v>
      </c>
      <c r="O299" s="69" t="str">
        <f>VLOOKUP($A299,'2016_ModelLink'!$A$3:$S$332,17,FALSE)</f>
        <v>N/A-REN</v>
      </c>
      <c r="P299" s="69" t="str">
        <f>VLOOKUP($A299,'2017_ModelLink'!$A$3:$S$332,17,FALSE)</f>
        <v>N/A-REN</v>
      </c>
      <c r="Q299" s="69">
        <f ca="1">VLOOKUP($A299,'2018_ModelLink'!$A$3:$S$332,17,FALSE)</f>
        <v>0</v>
      </c>
      <c r="R299" s="69">
        <f ca="1">VLOOKUP($A299,'2019_ModelLink'!$A$3:$S$332,17,FALSE)</f>
        <v>0</v>
      </c>
      <c r="S299" s="309" t="e">
        <f>VLOOKUP(A299,Targets!$A$1:$J$302,5,FALSE)</f>
        <v>#N/A</v>
      </c>
      <c r="T299" s="309" t="e">
        <f>VLOOKUP(A299,Targets!$A$1:$J$302,5,FALSE)</f>
        <v>#N/A</v>
      </c>
      <c r="U299" s="309" t="e">
        <f>VLOOKUP(A299,Targets!$A$1:$J$302,5,FALSE)</f>
        <v>#N/A</v>
      </c>
      <c r="V299" s="309" t="e">
        <f>VLOOKUP(A299,Targets!$A$1:$J$302,5,FALSE)*3</f>
        <v>#N/A</v>
      </c>
      <c r="W299" s="309" t="e">
        <f>VLOOKUP(A299,Targets!$A$1:$J$302,6,FALSE)*2</f>
        <v>#N/A</v>
      </c>
      <c r="X299" s="433" t="s">
        <v>569</v>
      </c>
      <c r="Y299" s="433" t="s">
        <v>569</v>
      </c>
      <c r="Z299" s="547"/>
      <c r="AA299" s="21"/>
    </row>
    <row r="300" spans="1:27" ht="135">
      <c r="A300" s="31">
        <v>297</v>
      </c>
      <c r="B300" s="22" t="s">
        <v>563</v>
      </c>
      <c r="C300" s="22" t="s">
        <v>550</v>
      </c>
      <c r="D300" s="22" t="s">
        <v>567</v>
      </c>
      <c r="E300" s="23">
        <v>1</v>
      </c>
      <c r="F300" s="22" t="s">
        <v>142</v>
      </c>
      <c r="G300" s="22" t="s">
        <v>552</v>
      </c>
      <c r="H300" s="22" t="s">
        <v>164</v>
      </c>
      <c r="I300" s="22" t="s">
        <v>568</v>
      </c>
      <c r="J300" s="22" t="s">
        <v>568</v>
      </c>
      <c r="K300" s="22" t="s">
        <v>514</v>
      </c>
      <c r="L300" s="70" t="s">
        <v>59</v>
      </c>
      <c r="M300" s="337" t="str">
        <f ca="1">VLOOKUP(A300,'2016_ModelLink'!$A$3:$S$332,18,FALSE)</f>
        <v>N/A</v>
      </c>
      <c r="N300" s="337" t="str">
        <f ca="1">VLOOKUP(A300,'2016_ModelLink'!$A$3:$S$332,19,FALSE)</f>
        <v>N/A</v>
      </c>
      <c r="O300" s="734" t="str">
        <f>VLOOKUP($A300,'2016_ModelLink'!$A$3:$S$332,17,FALSE)</f>
        <v>N/A-REN</v>
      </c>
      <c r="P300" s="734" t="str">
        <f>VLOOKUP($A300,'2017_ModelLink'!$A$3:$S$332,17,FALSE)</f>
        <v>N/A-REN</v>
      </c>
      <c r="Q300" s="734">
        <f ca="1">VLOOKUP($A300,'2018_ModelLink'!$A$3:$S$332,17,FALSE)</f>
        <v>0</v>
      </c>
      <c r="R300" s="734">
        <f ca="1">VLOOKUP($A300,'2019_ModelLink'!$A$3:$S$332,17,FALSE)</f>
        <v>0</v>
      </c>
      <c r="S300" s="309" t="e">
        <f>VLOOKUP(A300,Targets!$A$1:$J$302,5,FALSE)</f>
        <v>#N/A</v>
      </c>
      <c r="T300" s="309" t="e">
        <f>VLOOKUP(A300,Targets!$A$1:$J$302,5,FALSE)</f>
        <v>#N/A</v>
      </c>
      <c r="U300" s="309" t="e">
        <f>VLOOKUP(A300,Targets!$A$1:$J$302,5,FALSE)</f>
        <v>#N/A</v>
      </c>
      <c r="V300" s="309" t="e">
        <f>VLOOKUP(A300,Targets!$A$1:$J$302,5,FALSE)*3</f>
        <v>#N/A</v>
      </c>
      <c r="W300" s="309" t="e">
        <f>VLOOKUP(A300,Targets!$A$1:$J$302,6,FALSE)*2</f>
        <v>#N/A</v>
      </c>
      <c r="X300" s="433" t="s">
        <v>569</v>
      </c>
      <c r="Y300" s="433" t="s">
        <v>569</v>
      </c>
      <c r="Z300" s="547"/>
      <c r="AA300" s="21"/>
    </row>
    <row r="301" spans="1:27" ht="120" hidden="1">
      <c r="A301" s="31">
        <v>298</v>
      </c>
      <c r="B301" s="22" t="s">
        <v>563</v>
      </c>
      <c r="C301" s="22" t="s">
        <v>550</v>
      </c>
      <c r="D301" s="22" t="s">
        <v>567</v>
      </c>
      <c r="E301" s="23">
        <v>2</v>
      </c>
      <c r="F301" s="22" t="s">
        <v>523</v>
      </c>
      <c r="G301" s="22" t="s">
        <v>552</v>
      </c>
      <c r="H301" s="22" t="s">
        <v>164</v>
      </c>
      <c r="I301" s="22" t="s">
        <v>570</v>
      </c>
      <c r="J301" s="22" t="s">
        <v>570</v>
      </c>
      <c r="K301" s="22" t="s">
        <v>514</v>
      </c>
      <c r="L301" s="70" t="s">
        <v>59</v>
      </c>
      <c r="M301" s="337" t="str">
        <f ca="1">VLOOKUP(A301,'2016_ModelLink'!$A$3:$S$332,18,FALSE)</f>
        <v>N/A</v>
      </c>
      <c r="N301" s="337" t="str">
        <f ca="1">VLOOKUP(A301,'2016_ModelLink'!$A$3:$S$332,19,FALSE)</f>
        <v>N/A</v>
      </c>
      <c r="O301" s="69" t="str">
        <f>VLOOKUP($A301,'2016_ModelLink'!$A$3:$S$332,17,FALSE)</f>
        <v>N/A-REN</v>
      </c>
      <c r="P301" s="69" t="str">
        <f>VLOOKUP($A301,'2017_ModelLink'!$A$3:$S$332,17,FALSE)</f>
        <v>N/A-REN</v>
      </c>
      <c r="Q301" s="69">
        <f ca="1">VLOOKUP($A301,'2018_ModelLink'!$A$3:$S$332,17,FALSE)</f>
        <v>0</v>
      </c>
      <c r="R301" s="69">
        <f ca="1">VLOOKUP($A301,'2019_ModelLink'!$A$3:$S$332,17,FALSE)</f>
        <v>0</v>
      </c>
      <c r="S301" s="309" t="e">
        <f>VLOOKUP(A301,Targets!$A$1:$J$302,5,FALSE)</f>
        <v>#N/A</v>
      </c>
      <c r="T301" s="309" t="e">
        <f>VLOOKUP(A301,Targets!$A$1:$J$302,5,FALSE)</f>
        <v>#N/A</v>
      </c>
      <c r="U301" s="309" t="e">
        <f>VLOOKUP(A301,Targets!$A$1:$J$302,5,FALSE)</f>
        <v>#N/A</v>
      </c>
      <c r="V301" s="309" t="e">
        <f>VLOOKUP(A301,Targets!$A$1:$J$302,5,FALSE)*3</f>
        <v>#N/A</v>
      </c>
      <c r="W301" s="309" t="e">
        <f>VLOOKUP(A301,Targets!$A$1:$J$302,6,FALSE)*2</f>
        <v>#N/A</v>
      </c>
      <c r="X301" s="433" t="s">
        <v>569</v>
      </c>
      <c r="Y301" s="433" t="s">
        <v>569</v>
      </c>
      <c r="Z301" s="547"/>
      <c r="AA301" s="21"/>
    </row>
    <row r="302" spans="1:27" ht="120">
      <c r="A302" s="31">
        <v>299</v>
      </c>
      <c r="B302" s="22" t="s">
        <v>563</v>
      </c>
      <c r="C302" s="22" t="s">
        <v>550</v>
      </c>
      <c r="D302" s="22" t="s">
        <v>567</v>
      </c>
      <c r="E302" s="23">
        <v>2</v>
      </c>
      <c r="F302" s="22" t="s">
        <v>142</v>
      </c>
      <c r="G302" s="22" t="s">
        <v>552</v>
      </c>
      <c r="H302" s="22" t="s">
        <v>164</v>
      </c>
      <c r="I302" s="22" t="s">
        <v>570</v>
      </c>
      <c r="J302" s="22" t="s">
        <v>570</v>
      </c>
      <c r="K302" s="22" t="s">
        <v>514</v>
      </c>
      <c r="L302" s="70" t="s">
        <v>59</v>
      </c>
      <c r="M302" s="337" t="str">
        <f ca="1">VLOOKUP(A302,'2016_ModelLink'!$A$3:$S$332,18,FALSE)</f>
        <v>N/A</v>
      </c>
      <c r="N302" s="337" t="str">
        <f ca="1">VLOOKUP(A302,'2016_ModelLink'!$A$3:$S$332,19,FALSE)</f>
        <v>N/A</v>
      </c>
      <c r="O302" s="734" t="str">
        <f>VLOOKUP($A302,'2016_ModelLink'!$A$3:$S$332,17,FALSE)</f>
        <v>N/A-REN</v>
      </c>
      <c r="P302" s="734" t="str">
        <f>VLOOKUP($A302,'2017_ModelLink'!$A$3:$S$332,17,FALSE)</f>
        <v>N/A-REN</v>
      </c>
      <c r="Q302" s="734">
        <f ca="1">VLOOKUP($A302,'2018_ModelLink'!$A$3:$S$332,17,FALSE)</f>
        <v>0</v>
      </c>
      <c r="R302" s="734">
        <f ca="1">VLOOKUP($A302,'2019_ModelLink'!$A$3:$S$332,17,FALSE)</f>
        <v>0</v>
      </c>
      <c r="S302" s="309" t="e">
        <f>VLOOKUP(A302,Targets!$A$1:$J$302,5,FALSE)</f>
        <v>#N/A</v>
      </c>
      <c r="T302" s="309" t="e">
        <f>VLOOKUP(A302,Targets!$A$1:$J$302,5,FALSE)</f>
        <v>#N/A</v>
      </c>
      <c r="U302" s="309" t="e">
        <f>VLOOKUP(A302,Targets!$A$1:$J$302,5,FALSE)</f>
        <v>#N/A</v>
      </c>
      <c r="V302" s="309" t="e">
        <f>VLOOKUP(A302,Targets!$A$1:$J$302,5,FALSE)*3</f>
        <v>#N/A</v>
      </c>
      <c r="W302" s="309" t="e">
        <f>VLOOKUP(A302,Targets!$A$1:$J$302,6,FALSE)*2</f>
        <v>#N/A</v>
      </c>
      <c r="X302" s="433" t="s">
        <v>569</v>
      </c>
      <c r="Y302" s="433" t="s">
        <v>569</v>
      </c>
      <c r="Z302" s="547"/>
      <c r="AA302" s="21"/>
    </row>
    <row r="303" spans="1:27" ht="165" hidden="1">
      <c r="A303" s="31">
        <v>300</v>
      </c>
      <c r="B303" s="22" t="s">
        <v>563</v>
      </c>
      <c r="C303" s="22" t="s">
        <v>550</v>
      </c>
      <c r="D303" s="22" t="s">
        <v>567</v>
      </c>
      <c r="E303" s="23">
        <v>3</v>
      </c>
      <c r="F303" s="22" t="s">
        <v>523</v>
      </c>
      <c r="G303" s="22" t="s">
        <v>552</v>
      </c>
      <c r="H303" s="22" t="s">
        <v>164</v>
      </c>
      <c r="I303" s="22" t="s">
        <v>571</v>
      </c>
      <c r="J303" s="22" t="s">
        <v>571</v>
      </c>
      <c r="K303" s="22" t="s">
        <v>514</v>
      </c>
      <c r="L303" s="70" t="s">
        <v>59</v>
      </c>
      <c r="M303" s="337" t="str">
        <f ca="1">VLOOKUP(A303,'2016_ModelLink'!$A$3:$S$332,18,FALSE)</f>
        <v>N/A</v>
      </c>
      <c r="N303" s="337" t="str">
        <f ca="1">VLOOKUP(A303,'2016_ModelLink'!$A$3:$S$332,19,FALSE)</f>
        <v>N/A</v>
      </c>
      <c r="O303" s="69" t="str">
        <f>VLOOKUP($A303,'2016_ModelLink'!$A$3:$S$332,17,FALSE)</f>
        <v>N/A-REN</v>
      </c>
      <c r="P303" s="69" t="str">
        <f>VLOOKUP($A303,'2017_ModelLink'!$A$3:$S$332,17,FALSE)</f>
        <v>N/A-REN</v>
      </c>
      <c r="Q303" s="69">
        <f ca="1">VLOOKUP($A303,'2018_ModelLink'!$A$3:$S$332,17,FALSE)</f>
        <v>0</v>
      </c>
      <c r="R303" s="69">
        <f ca="1">VLOOKUP($A303,'2019_ModelLink'!$A$3:$S$332,17,FALSE)</f>
        <v>0</v>
      </c>
      <c r="S303" s="309" t="e">
        <f>VLOOKUP(A303,Targets!$A$1:$J$302,5,FALSE)</f>
        <v>#N/A</v>
      </c>
      <c r="T303" s="309" t="e">
        <f>VLOOKUP(A303,Targets!$A$1:$J$302,5,FALSE)</f>
        <v>#N/A</v>
      </c>
      <c r="U303" s="309" t="e">
        <f>VLOOKUP(A303,Targets!$A$1:$J$302,5,FALSE)</f>
        <v>#N/A</v>
      </c>
      <c r="V303" s="309" t="e">
        <f>VLOOKUP(A303,Targets!$A$1:$J$302,5,FALSE)*3</f>
        <v>#N/A</v>
      </c>
      <c r="W303" s="309" t="e">
        <f>VLOOKUP(A303,Targets!$A$1:$J$302,6,FALSE)*2</f>
        <v>#N/A</v>
      </c>
      <c r="X303" s="433" t="s">
        <v>569</v>
      </c>
      <c r="Y303" s="433" t="s">
        <v>569</v>
      </c>
      <c r="Z303" s="547"/>
      <c r="AA303" s="21"/>
    </row>
    <row r="304" spans="1:27" ht="390" hidden="1">
      <c r="A304" s="31">
        <v>301</v>
      </c>
      <c r="B304" s="22" t="s">
        <v>39</v>
      </c>
      <c r="C304" s="22" t="s">
        <v>572</v>
      </c>
      <c r="D304" s="22" t="s">
        <v>573</v>
      </c>
      <c r="E304" s="23">
        <v>1</v>
      </c>
      <c r="F304" s="22" t="s">
        <v>523</v>
      </c>
      <c r="G304" s="22" t="s">
        <v>574</v>
      </c>
      <c r="H304" s="22" t="s">
        <v>30</v>
      </c>
      <c r="I304" s="22" t="s">
        <v>575</v>
      </c>
      <c r="J304" s="22" t="s">
        <v>575</v>
      </c>
      <c r="K304" s="22" t="s">
        <v>576</v>
      </c>
      <c r="L304" s="22">
        <v>2016</v>
      </c>
      <c r="M304" s="337" t="str">
        <f ca="1">VLOOKUP(A304,'2016_ModelLink'!$A$3:$S$332,18,FALSE)</f>
        <v>N/A</v>
      </c>
      <c r="N304" s="337" t="str">
        <f ca="1">VLOOKUP(A304,'2016_ModelLink'!$A$3:$S$332,19,FALSE)</f>
        <v>N/A</v>
      </c>
      <c r="O304" s="69" t="str">
        <f>VLOOKUP($A304,'2016_ModelLink'!$A$3:$S$332,17,FALSE)</f>
        <v>Not Available</v>
      </c>
      <c r="P304" s="69" t="str">
        <f>VLOOKUP($A304,'2017_ModelLink'!$A$3:$S$332,17,FALSE)</f>
        <v>Not Available</v>
      </c>
      <c r="Q304" s="69">
        <f ca="1">VLOOKUP($A304,'2018_ModelLink'!$A$3:$S$332,17,FALSE)</f>
        <v>0</v>
      </c>
      <c r="R304" s="69">
        <f ca="1">VLOOKUP($A304,'2019_ModelLink'!$A$3:$S$332,17,FALSE)</f>
        <v>0</v>
      </c>
      <c r="S304" s="309">
        <f>VLOOKUP(A304,Targets!$A$1:$J$302,5,FALSE)</f>
        <v>3</v>
      </c>
      <c r="T304" s="309">
        <f>VLOOKUP(A304,Targets!$A$1:$J$302,5,FALSE)</f>
        <v>3</v>
      </c>
      <c r="U304" s="309">
        <f>VLOOKUP(A304,Targets!$A$1:$J$302,5,FALSE)</f>
        <v>3</v>
      </c>
      <c r="V304" s="309">
        <f>VLOOKUP(A304,Targets!$A$1:$J$302,5,FALSE)*3</f>
        <v>9</v>
      </c>
      <c r="W304" s="309">
        <f>VLOOKUP(A304,Targets!$A$1:$J$302,6,FALSE)*2</f>
        <v>6</v>
      </c>
      <c r="X304" s="433" t="s">
        <v>577</v>
      </c>
      <c r="Y304" s="433" t="s">
        <v>578</v>
      </c>
      <c r="Z304" s="547"/>
      <c r="AA304" s="21"/>
    </row>
    <row r="305" spans="1:27" ht="409.5" hidden="1">
      <c r="A305" s="101">
        <v>302</v>
      </c>
      <c r="B305" s="102" t="s">
        <v>39</v>
      </c>
      <c r="C305" s="102" t="s">
        <v>572</v>
      </c>
      <c r="D305" s="102" t="s">
        <v>579</v>
      </c>
      <c r="E305" s="415">
        <v>1</v>
      </c>
      <c r="F305" s="102" t="s">
        <v>523</v>
      </c>
      <c r="G305" s="102" t="s">
        <v>580</v>
      </c>
      <c r="H305" s="102" t="s">
        <v>30</v>
      </c>
      <c r="I305" s="102" t="s">
        <v>581</v>
      </c>
      <c r="J305" s="102" t="s">
        <v>581</v>
      </c>
      <c r="K305" s="102" t="s">
        <v>576</v>
      </c>
      <c r="L305" s="22">
        <v>2016</v>
      </c>
      <c r="M305" s="337" t="str">
        <f ca="1">VLOOKUP(A305,'2016_ModelLink'!$A$3:$S$332,18,FALSE)</f>
        <v>N/A</v>
      </c>
      <c r="N305" s="337" t="str">
        <f ca="1">VLOOKUP(A305,'2016_ModelLink'!$A$3:$S$332,19,FALSE)</f>
        <v>N/A</v>
      </c>
      <c r="O305" s="69" t="str">
        <f>VLOOKUP($A305,'2016_ModelLink'!$A$3:$S$332,17,FALSE)</f>
        <v>Not Available</v>
      </c>
      <c r="P305" s="69" t="str">
        <f>VLOOKUP($A305,'2017_ModelLink'!$A$3:$S$332,17,FALSE)</f>
        <v>Not Available</v>
      </c>
      <c r="Q305" s="69" t="str">
        <f>VLOOKUP($A305,'2018_ModelLink'!$A$3:$S$332,17,FALSE)</f>
        <v>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v>
      </c>
      <c r="R305" s="562" t="str">
        <f>VLOOKUP($A305,'2019_ModelLink'!$A$3:$S$332,17,FALSE)</f>
        <v>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v>
      </c>
      <c r="S305" s="309">
        <f>VLOOKUP(A305,Targets!$A$1:$J$302,5,FALSE)</f>
        <v>7000</v>
      </c>
      <c r="T305" s="309">
        <f>VLOOKUP(A305,Targets!$A$1:$J$302,5,FALSE)</f>
        <v>7000</v>
      </c>
      <c r="U305" s="309">
        <f>VLOOKUP(A305,Targets!$A$1:$J$302,5,FALSE)</f>
        <v>7000</v>
      </c>
      <c r="V305" s="309">
        <f>VLOOKUP(A305,Targets!$A$1:$J$302,5,FALSE)*3</f>
        <v>21000</v>
      </c>
      <c r="W305" s="309">
        <f>VLOOKUP(A305,Targets!$A$1:$J$302,6,FALSE)*2</f>
        <v>14000</v>
      </c>
      <c r="X305" s="433" t="s">
        <v>582</v>
      </c>
      <c r="Y305" s="526" t="s">
        <v>583</v>
      </c>
      <c r="Z305" s="547"/>
      <c r="AA305" s="21"/>
    </row>
    <row r="306" spans="1:27" ht="409.5">
      <c r="A306" s="31">
        <v>303</v>
      </c>
      <c r="B306" s="22" t="s">
        <v>39</v>
      </c>
      <c r="C306" s="22" t="s">
        <v>572</v>
      </c>
      <c r="D306" s="22" t="s">
        <v>579</v>
      </c>
      <c r="E306" s="23">
        <v>1</v>
      </c>
      <c r="F306" s="22" t="s">
        <v>584</v>
      </c>
      <c r="G306" s="22" t="s">
        <v>580</v>
      </c>
      <c r="H306" s="22" t="s">
        <v>30</v>
      </c>
      <c r="I306" s="22" t="s">
        <v>585</v>
      </c>
      <c r="J306" s="22" t="s">
        <v>585</v>
      </c>
      <c r="K306" s="22" t="s">
        <v>576</v>
      </c>
      <c r="L306" s="22">
        <v>2016</v>
      </c>
      <c r="M306" s="337">
        <f>VLOOKUP(A306,'2016_ModelLink'!$A$3:$S$332,18,FALSE)</f>
        <v>2612</v>
      </c>
      <c r="N306" s="337">
        <f>VLOOKUP(A306,'2016_ModelLink'!$A$3:$S$332,19,FALSE)</f>
        <v>26671</v>
      </c>
      <c r="O306" s="734">
        <f>VLOOKUP($A306,'2016_ModelLink'!$A$3:$S$332,17,FALSE)</f>
        <v>9.7934085711071955E-2</v>
      </c>
      <c r="P306" s="734">
        <f>VLOOKUP($A306,'2017_ModelLink'!$A$3:$S$332,17,FALSE)</f>
        <v>9.7934085711071955E-2</v>
      </c>
      <c r="Q306" s="734">
        <f>VLOOKUP($A306,'2018_ModelLink'!$A$3:$S$332,17,FALSE)</f>
        <v>8.4998687713246604E-2</v>
      </c>
      <c r="R306" s="734">
        <f>VLOOKUP($A306,'2019_ModelLink'!$A$3:$S$332,17,FALSE)</f>
        <v>8.4998687713246604E-2</v>
      </c>
      <c r="S306" s="734">
        <f>VLOOKUP(A306,Targets!$A$1:$J$302,5,FALSE)</f>
        <v>0.13</v>
      </c>
      <c r="T306" s="734">
        <f>VLOOKUP(A306,Targets!$A$1:$J$302,5,FALSE)</f>
        <v>0.13</v>
      </c>
      <c r="U306" s="734">
        <f>VLOOKUP(A306,Targets!$A$1:$J$302,5,FALSE)</f>
        <v>0.13</v>
      </c>
      <c r="V306" s="734">
        <f>VLOOKUP(A306,Targets!$A$1:$J$302,5,FALSE)*3</f>
        <v>0.39</v>
      </c>
      <c r="W306" s="734">
        <f>VLOOKUP(A306,Targets!$A$1:$J$302,6,FALSE)*2</f>
        <v>0.26</v>
      </c>
      <c r="X306" s="433" t="s">
        <v>586</v>
      </c>
      <c r="Y306" s="433" t="s">
        <v>587</v>
      </c>
      <c r="Z306" s="547"/>
      <c r="AA306" s="21"/>
    </row>
    <row r="307" spans="1:27" ht="409.5">
      <c r="A307" s="31">
        <v>304</v>
      </c>
      <c r="B307" s="22" t="s">
        <v>39</v>
      </c>
      <c r="C307" s="22" t="s">
        <v>572</v>
      </c>
      <c r="D307" s="22" t="s">
        <v>588</v>
      </c>
      <c r="E307" s="23">
        <v>1</v>
      </c>
      <c r="F307" s="22" t="s">
        <v>584</v>
      </c>
      <c r="G307" s="22" t="s">
        <v>589</v>
      </c>
      <c r="H307" s="22" t="s">
        <v>30</v>
      </c>
      <c r="I307" s="22" t="s">
        <v>590</v>
      </c>
      <c r="J307" s="22" t="s">
        <v>590</v>
      </c>
      <c r="K307" s="22" t="s">
        <v>576</v>
      </c>
      <c r="L307" s="22" t="s">
        <v>59</v>
      </c>
      <c r="M307" s="337">
        <f>VLOOKUP(A307,'2016_ModelLink'!$A$3:$S$332,18,FALSE)</f>
        <v>1102</v>
      </c>
      <c r="N307" s="337">
        <f>VLOOKUP(A307,'2016_ModelLink'!$A$3:$S$332,19,FALSE)</f>
        <v>3910</v>
      </c>
      <c r="O307" s="734">
        <f>VLOOKUP($A307,'2016_ModelLink'!$A$3:$S$332,17,FALSE)</f>
        <v>0.28184143222506391</v>
      </c>
      <c r="P307" s="734">
        <f>VLOOKUP($A307,'2017_ModelLink'!$A$3:$S$332,17,FALSE)</f>
        <v>0.31753031973539142</v>
      </c>
      <c r="Q307" s="734">
        <f>VLOOKUP($A307,'2018_ModelLink'!$A$3:$S$332,17,FALSE)</f>
        <v>0.30861991960696739</v>
      </c>
      <c r="R307" s="734">
        <f>VLOOKUP($A307,'2019_ModelLink'!$A$3:$S$332,17,FALSE)</f>
        <v>0.29792746113989638</v>
      </c>
      <c r="S307" s="734">
        <f>VLOOKUP(A307,Targets!$A$1:$J$302,5,FALSE)</f>
        <v>4.7E-2</v>
      </c>
      <c r="T307" s="734">
        <f>VLOOKUP(A307,Targets!$A$1:$J$302,5,FALSE)</f>
        <v>4.7E-2</v>
      </c>
      <c r="U307" s="734">
        <f>VLOOKUP(A307,Targets!$A$1:$J$302,5,FALSE)</f>
        <v>4.7E-2</v>
      </c>
      <c r="V307" s="734">
        <f>VLOOKUP(A307,Targets!$A$1:$J$302,5,FALSE)*3</f>
        <v>0.14100000000000001</v>
      </c>
      <c r="W307" s="734">
        <f>VLOOKUP(A307,Targets!$A$1:$J$302,6,FALSE)*2</f>
        <v>0.114</v>
      </c>
      <c r="X307" s="433" t="s">
        <v>591</v>
      </c>
      <c r="Y307" s="433" t="s">
        <v>592</v>
      </c>
      <c r="Z307" s="547"/>
      <c r="AA307" s="21"/>
    </row>
    <row r="308" spans="1:27" ht="409.5">
      <c r="A308" s="31">
        <v>305</v>
      </c>
      <c r="B308" s="22" t="s">
        <v>39</v>
      </c>
      <c r="C308" s="22" t="s">
        <v>572</v>
      </c>
      <c r="D308" s="22" t="s">
        <v>588</v>
      </c>
      <c r="E308" s="23">
        <v>1</v>
      </c>
      <c r="F308" s="22" t="s">
        <v>584</v>
      </c>
      <c r="G308" s="22" t="s">
        <v>589</v>
      </c>
      <c r="H308" s="22" t="s">
        <v>30</v>
      </c>
      <c r="I308" s="22" t="s">
        <v>593</v>
      </c>
      <c r="J308" s="22" t="s">
        <v>593</v>
      </c>
      <c r="K308" s="22" t="s">
        <v>576</v>
      </c>
      <c r="L308" s="22" t="s">
        <v>59</v>
      </c>
      <c r="M308" s="337" t="str">
        <f ca="1">VLOOKUP(A308,'2016_ModelLink'!$A$3:$S$332,18,FALSE)</f>
        <v>N/A</v>
      </c>
      <c r="N308" s="337" t="str">
        <f ca="1">VLOOKUP(A308,'2016_ModelLink'!$A$3:$S$332,19,FALSE)</f>
        <v>N/A</v>
      </c>
      <c r="O308" s="734" t="str">
        <f>VLOOKUP($A308,'2016_ModelLink'!$A$3:$S$332,17,FALSE)</f>
        <v>N/A</v>
      </c>
      <c r="P308" s="734" t="str">
        <f>VLOOKUP($A308,'2017_ModelLink'!$A$3:$S$332,17,FALSE)</f>
        <v>N/A</v>
      </c>
      <c r="Q308" s="734" t="str">
        <f>VLOOKUP($A308,'2018_ModelLink'!$A$3:$S$332,17,FALSE)</f>
        <v>N/A</v>
      </c>
      <c r="R308" s="734" t="str">
        <f>VLOOKUP($A308,'2019_ModelLink'!$A$3:$S$332,17,FALSE)</f>
        <v>N/A</v>
      </c>
      <c r="S308" s="734">
        <f>VLOOKUP(A308,Targets!$A$1:$J$302,5,FALSE)</f>
        <v>0</v>
      </c>
      <c r="T308" s="734">
        <f>VLOOKUP(A308,Targets!$A$1:$J$302,5,FALSE)</f>
        <v>0</v>
      </c>
      <c r="U308" s="734">
        <f>VLOOKUP(A308,Targets!$A$1:$J$302,5,FALSE)</f>
        <v>0</v>
      </c>
      <c r="V308" s="734">
        <f>VLOOKUP(A308,Targets!$A$1:$J$302,5,FALSE)*3</f>
        <v>0</v>
      </c>
      <c r="W308" s="734">
        <f>VLOOKUP(A308,Targets!$A$1:$J$302,6,FALSE)*2</f>
        <v>0</v>
      </c>
      <c r="X308" s="433" t="s">
        <v>594</v>
      </c>
      <c r="Y308" s="433" t="s">
        <v>595</v>
      </c>
      <c r="Z308" s="547"/>
      <c r="AA308" s="21"/>
    </row>
    <row r="309" spans="1:27" ht="210" hidden="1">
      <c r="A309" s="31">
        <v>306</v>
      </c>
      <c r="B309" s="22" t="s">
        <v>39</v>
      </c>
      <c r="C309" s="22" t="s">
        <v>572</v>
      </c>
      <c r="D309" s="22" t="s">
        <v>596</v>
      </c>
      <c r="E309" s="23">
        <v>1</v>
      </c>
      <c r="F309" s="22" t="s">
        <v>523</v>
      </c>
      <c r="G309" s="22" t="s">
        <v>589</v>
      </c>
      <c r="H309" s="22" t="s">
        <v>164</v>
      </c>
      <c r="I309" s="22" t="s">
        <v>597</v>
      </c>
      <c r="J309" s="22" t="s">
        <v>597</v>
      </c>
      <c r="K309" s="22" t="s">
        <v>576</v>
      </c>
      <c r="L309" s="22" t="s">
        <v>59</v>
      </c>
      <c r="M309" s="337" t="str">
        <f ca="1">VLOOKUP(A309,'2016_ModelLink'!$A$3:$S$332,18,FALSE)</f>
        <v>N/A</v>
      </c>
      <c r="N309" s="337" t="str">
        <f ca="1">VLOOKUP(A309,'2016_ModelLink'!$A$3:$S$332,19,FALSE)</f>
        <v>N/A</v>
      </c>
      <c r="O309" s="69" t="str">
        <f>VLOOKUP($A309,'2016_ModelLink'!$A$3:$S$332,17,FALSE)</f>
        <v>N/A - Indicator</v>
      </c>
      <c r="P309" s="69" t="str">
        <f>VLOOKUP($A309,'2017_ModelLink'!$A$3:$S$332,17,FALSE)</f>
        <v>N/A - Indicator</v>
      </c>
      <c r="Q309" s="69" t="str">
        <f>VLOOKUP($A309,'2018_ModelLink'!$A$3:$S$332,17,FALSE)</f>
        <v>N/A - Indicator</v>
      </c>
      <c r="R309" s="66" t="s">
        <v>59</v>
      </c>
      <c r="S309" s="66" t="s">
        <v>59</v>
      </c>
      <c r="T309" s="66" t="s">
        <v>59</v>
      </c>
      <c r="U309" s="66" t="s">
        <v>59</v>
      </c>
      <c r="V309" s="66" t="s">
        <v>59</v>
      </c>
      <c r="W309" s="66" t="s">
        <v>59</v>
      </c>
      <c r="X309" s="433" t="s">
        <v>598</v>
      </c>
      <c r="Y309" s="433" t="s">
        <v>59</v>
      </c>
      <c r="Z309" s="547"/>
      <c r="AA309" s="21"/>
    </row>
    <row r="310" spans="1:27" ht="270" hidden="1">
      <c r="A310" s="31">
        <v>307</v>
      </c>
      <c r="B310" s="22" t="s">
        <v>39</v>
      </c>
      <c r="C310" s="22" t="s">
        <v>599</v>
      </c>
      <c r="D310" s="22" t="s">
        <v>600</v>
      </c>
      <c r="E310" s="23">
        <v>1</v>
      </c>
      <c r="F310" s="22" t="s">
        <v>523</v>
      </c>
      <c r="G310" s="22" t="s">
        <v>601</v>
      </c>
      <c r="H310" s="22" t="s">
        <v>30</v>
      </c>
      <c r="I310" s="22" t="s">
        <v>602</v>
      </c>
      <c r="J310" s="22" t="s">
        <v>603</v>
      </c>
      <c r="K310" s="22" t="s">
        <v>604</v>
      </c>
      <c r="L310" s="22" t="s">
        <v>59</v>
      </c>
      <c r="M310" s="337" t="str">
        <f ca="1">VLOOKUP(A310,'2016_ModelLink'!$A$3:$S$332,18,FALSE)</f>
        <v>N/A</v>
      </c>
      <c r="N310" s="337" t="str">
        <f ca="1">VLOOKUP(A310,'2016_ModelLink'!$A$3:$S$332,19,FALSE)</f>
        <v>N/A</v>
      </c>
      <c r="O310" s="69" t="str">
        <f>VLOOKUP($A310,'2016_ModelLink'!$A$3:$S$332,17,FALSE)</f>
        <v>ETP-Future</v>
      </c>
      <c r="P310" s="69" t="str">
        <f>VLOOKUP($A310,'2017_ModelLink'!$A$3:$S$332,17,FALSE)</f>
        <v>ETP-Future</v>
      </c>
      <c r="Q310" s="69" t="str">
        <f>VLOOKUP($A310,'2018_ModelLink'!$A$3:$S$332,17,FALSE)</f>
        <v>ETP-Future</v>
      </c>
      <c r="R310" s="68" t="s">
        <v>605</v>
      </c>
      <c r="S310" s="66">
        <v>0</v>
      </c>
      <c r="T310" s="66">
        <v>0</v>
      </c>
      <c r="U310" s="66">
        <v>6</v>
      </c>
      <c r="V310" s="66" t="s">
        <v>606</v>
      </c>
      <c r="W310" s="66" t="s">
        <v>607</v>
      </c>
      <c r="X310" s="433" t="s">
        <v>608</v>
      </c>
      <c r="Y310" s="433" t="s">
        <v>609</v>
      </c>
      <c r="Z310" s="547"/>
      <c r="AA310" s="21"/>
    </row>
    <row r="311" spans="1:27" ht="180" hidden="1">
      <c r="A311" s="31">
        <v>308</v>
      </c>
      <c r="B311" s="22" t="s">
        <v>39</v>
      </c>
      <c r="C311" s="22" t="s">
        <v>599</v>
      </c>
      <c r="D311" s="22" t="s">
        <v>610</v>
      </c>
      <c r="E311" s="23">
        <v>1</v>
      </c>
      <c r="F311" s="22" t="s">
        <v>611</v>
      </c>
      <c r="G311" s="22" t="s">
        <v>601</v>
      </c>
      <c r="H311" s="22" t="s">
        <v>30</v>
      </c>
      <c r="I311" s="22" t="s">
        <v>612</v>
      </c>
      <c r="J311" s="22" t="s">
        <v>613</v>
      </c>
      <c r="K311" s="22" t="s">
        <v>604</v>
      </c>
      <c r="L311" s="22" t="s">
        <v>59</v>
      </c>
      <c r="M311" s="337" t="str">
        <f ca="1">VLOOKUP(A311,'2016_ModelLink'!$A$3:$S$332,18,FALSE)</f>
        <v>N/A</v>
      </c>
      <c r="N311" s="337" t="str">
        <f ca="1">VLOOKUP(A311,'2016_ModelLink'!$A$3:$S$332,19,FALSE)</f>
        <v>N/A</v>
      </c>
      <c r="O311" s="69" t="str">
        <f>VLOOKUP($A311,'2016_ModelLink'!$A$3:$S$332,17,FALSE)</f>
        <v>ETP-Future</v>
      </c>
      <c r="P311" s="69" t="str">
        <f>VLOOKUP($A311,'2017_ModelLink'!$A$3:$S$332,17,FALSE)</f>
        <v>ETP-Future</v>
      </c>
      <c r="Q311" s="66" t="s">
        <v>605</v>
      </c>
      <c r="R311" s="66" t="s">
        <v>605</v>
      </c>
      <c r="S311" s="66">
        <v>0</v>
      </c>
      <c r="T311" s="66">
        <v>0</v>
      </c>
      <c r="U311" s="66">
        <v>3</v>
      </c>
      <c r="V311" s="66" t="s">
        <v>606</v>
      </c>
      <c r="W311" s="66" t="s">
        <v>607</v>
      </c>
      <c r="X311" s="433" t="s">
        <v>608</v>
      </c>
      <c r="Y311" s="433" t="s">
        <v>614</v>
      </c>
      <c r="Z311" s="547"/>
      <c r="AA311" s="21"/>
    </row>
    <row r="312" spans="1:27" ht="285" hidden="1">
      <c r="A312" s="31">
        <v>309</v>
      </c>
      <c r="B312" s="22" t="s">
        <v>39</v>
      </c>
      <c r="C312" s="22" t="s">
        <v>599</v>
      </c>
      <c r="D312" s="22" t="s">
        <v>615</v>
      </c>
      <c r="E312" s="23">
        <v>1</v>
      </c>
      <c r="F312" s="22" t="s">
        <v>616</v>
      </c>
      <c r="G312" s="22" t="s">
        <v>617</v>
      </c>
      <c r="H312" s="22" t="s">
        <v>30</v>
      </c>
      <c r="I312" s="22" t="s">
        <v>618</v>
      </c>
      <c r="J312" s="22" t="s">
        <v>619</v>
      </c>
      <c r="K312" s="22" t="s">
        <v>604</v>
      </c>
      <c r="L312" s="22" t="s">
        <v>620</v>
      </c>
      <c r="M312" s="337" t="str">
        <f ca="1">VLOOKUP(A312,'2016_ModelLink'!$A$3:$S$332,18,FALSE)</f>
        <v>N/A</v>
      </c>
      <c r="N312" s="337" t="str">
        <f ca="1">VLOOKUP(A312,'2016_ModelLink'!$A$3:$S$332,19,FALSE)</f>
        <v>N/A</v>
      </c>
      <c r="O312" s="69" t="str">
        <f>VLOOKUP($A312,'2016_ModelLink'!$A$3:$S$332,17,FALSE)</f>
        <v>ETP-Future</v>
      </c>
      <c r="P312" s="69" t="str">
        <f>VLOOKUP($A312,'2017_ModelLink'!$A$3:$S$332,17,FALSE)</f>
        <v>ETP-Future</v>
      </c>
      <c r="Q312" s="69" t="str">
        <f>VLOOKUP($A312,'2018_ModelLink'!$A$3:$S$332,17,FALSE)</f>
        <v>ETP-Future</v>
      </c>
      <c r="R312" s="66">
        <v>47</v>
      </c>
      <c r="S312" s="66">
        <v>0</v>
      </c>
      <c r="T312" s="66">
        <v>0</v>
      </c>
      <c r="U312" s="66">
        <v>61</v>
      </c>
      <c r="V312" s="66" t="s">
        <v>621</v>
      </c>
      <c r="W312" s="66" t="s">
        <v>621</v>
      </c>
      <c r="X312" s="433" t="s">
        <v>608</v>
      </c>
      <c r="Y312" s="433" t="s">
        <v>622</v>
      </c>
      <c r="Z312" s="547"/>
      <c r="AA312" s="21"/>
    </row>
    <row r="313" spans="1:27" ht="409.5" hidden="1">
      <c r="A313" s="31">
        <v>310</v>
      </c>
      <c r="B313" s="22" t="s">
        <v>39</v>
      </c>
      <c r="C313" s="22" t="s">
        <v>599</v>
      </c>
      <c r="D313" s="22" t="s">
        <v>623</v>
      </c>
      <c r="E313" s="23">
        <v>1</v>
      </c>
      <c r="F313" s="22" t="s">
        <v>624</v>
      </c>
      <c r="G313" s="22" t="s">
        <v>625</v>
      </c>
      <c r="H313" s="22" t="s">
        <v>30</v>
      </c>
      <c r="I313" s="22" t="s">
        <v>626</v>
      </c>
      <c r="J313" s="22" t="s">
        <v>627</v>
      </c>
      <c r="K313" s="22" t="s">
        <v>604</v>
      </c>
      <c r="L313" s="22">
        <v>2017</v>
      </c>
      <c r="M313" s="337" t="str">
        <f ca="1">VLOOKUP(A313,'2016_ModelLink'!$A$3:$S$332,18,FALSE)</f>
        <v>N/A</v>
      </c>
      <c r="N313" s="337" t="str">
        <f ca="1">VLOOKUP(A313,'2016_ModelLink'!$A$3:$S$332,19,FALSE)</f>
        <v>N/A</v>
      </c>
      <c r="O313" s="69" t="str">
        <f>VLOOKUP($A313,'2016_ModelLink'!$A$3:$S$332,17,FALSE)</f>
        <v>ETP-Future</v>
      </c>
      <c r="P313" s="69" t="str">
        <f>VLOOKUP($A313,'2017_ModelLink'!$A$3:$S$332,17,FALSE)</f>
        <v>ETP-Future</v>
      </c>
      <c r="Q313" s="69" t="str">
        <f>VLOOKUP($A313,'2018_ModelLink'!$A$3:$S$332,17,FALSE)</f>
        <v>ETP-Future</v>
      </c>
      <c r="R313" s="66">
        <v>6</v>
      </c>
      <c r="S313" s="66">
        <v>0</v>
      </c>
      <c r="T313" s="66">
        <v>2</v>
      </c>
      <c r="U313" s="66">
        <v>3</v>
      </c>
      <c r="V313" s="66" t="s">
        <v>628</v>
      </c>
      <c r="W313" s="66" t="s">
        <v>628</v>
      </c>
      <c r="X313" s="433" t="s">
        <v>629</v>
      </c>
      <c r="Y313" s="433" t="s">
        <v>630</v>
      </c>
      <c r="Z313" s="547"/>
      <c r="AA313" s="21"/>
    </row>
    <row r="314" spans="1:27" ht="409.5" hidden="1">
      <c r="A314" s="31">
        <v>311</v>
      </c>
      <c r="B314" s="22" t="s">
        <v>39</v>
      </c>
      <c r="C314" s="22" t="s">
        <v>599</v>
      </c>
      <c r="D314" s="22" t="s">
        <v>631</v>
      </c>
      <c r="E314" s="23">
        <v>1</v>
      </c>
      <c r="F314" s="22" t="s">
        <v>624</v>
      </c>
      <c r="G314" s="22" t="s">
        <v>625</v>
      </c>
      <c r="H314" s="22" t="s">
        <v>30</v>
      </c>
      <c r="I314" s="22" t="s">
        <v>632</v>
      </c>
      <c r="J314" s="22" t="s">
        <v>633</v>
      </c>
      <c r="K314" s="22" t="s">
        <v>604</v>
      </c>
      <c r="L314" s="22" t="s">
        <v>634</v>
      </c>
      <c r="M314" s="337" t="str">
        <f ca="1">VLOOKUP(A314,'2016_ModelLink'!$A$3:$S$332,18,FALSE)</f>
        <v>N/A</v>
      </c>
      <c r="N314" s="337" t="str">
        <f ca="1">VLOOKUP(A314,'2016_ModelLink'!$A$3:$S$332,19,FALSE)</f>
        <v>N/A</v>
      </c>
      <c r="O314" s="69" t="str">
        <f>VLOOKUP($A314,'2016_ModelLink'!$A$3:$S$332,17,FALSE)</f>
        <v>ETP-Future</v>
      </c>
      <c r="P314" s="69" t="str">
        <f>VLOOKUP($A314,'2017_ModelLink'!$A$3:$S$332,17,FALSE)</f>
        <v>ETP-Future</v>
      </c>
      <c r="Q314" s="69" t="str">
        <f>VLOOKUP($A314,'2018_ModelLink'!$A$3:$S$332,17,FALSE)</f>
        <v>ETP-Future</v>
      </c>
      <c r="R314" s="66" t="s">
        <v>634</v>
      </c>
      <c r="S314" s="66" t="s">
        <v>634</v>
      </c>
      <c r="T314" s="66" t="s">
        <v>634</v>
      </c>
      <c r="U314" s="66" t="s">
        <v>634</v>
      </c>
      <c r="V314" s="66" t="s">
        <v>634</v>
      </c>
      <c r="W314" s="66" t="s">
        <v>634</v>
      </c>
      <c r="X314" s="433" t="s">
        <v>635</v>
      </c>
      <c r="Y314" s="433" t="s">
        <v>636</v>
      </c>
      <c r="Z314" s="547"/>
      <c r="AA314" s="21"/>
    </row>
    <row r="315" spans="1:27" ht="300" hidden="1">
      <c r="A315" s="31">
        <v>312</v>
      </c>
      <c r="B315" s="22" t="s">
        <v>39</v>
      </c>
      <c r="C315" s="22" t="s">
        <v>637</v>
      </c>
      <c r="D315" s="22" t="s">
        <v>638</v>
      </c>
      <c r="E315" s="23">
        <v>1</v>
      </c>
      <c r="F315" s="22" t="s">
        <v>639</v>
      </c>
      <c r="G315" s="22" t="s">
        <v>640</v>
      </c>
      <c r="H315" s="22" t="s">
        <v>30</v>
      </c>
      <c r="I315" s="22" t="s">
        <v>641</v>
      </c>
      <c r="J315" s="22" t="s">
        <v>642</v>
      </c>
      <c r="K315" s="22" t="s">
        <v>604</v>
      </c>
      <c r="L315" s="22" t="s">
        <v>59</v>
      </c>
      <c r="M315" s="337" t="str">
        <f ca="1">VLOOKUP(A315,'2016_ModelLink'!$A$3:$S$332,18,FALSE)</f>
        <v>N/A</v>
      </c>
      <c r="N315" s="337" t="str">
        <f ca="1">VLOOKUP(A315,'2016_ModelLink'!$A$3:$S$332,19,FALSE)</f>
        <v>N/A</v>
      </c>
      <c r="O315" s="69" t="str">
        <f>VLOOKUP($A315,'2016_ModelLink'!$A$3:$S$332,17,FALSE)</f>
        <v>ETP-Future</v>
      </c>
      <c r="P315" s="69" t="str">
        <f>VLOOKUP($A315,'2017_ModelLink'!$A$3:$S$332,17,FALSE)</f>
        <v>ETP-Future</v>
      </c>
      <c r="Q315" s="69" t="str">
        <f>VLOOKUP($A315,'2018_ModelLink'!$A$3:$S$332,17,FALSE)</f>
        <v>ETP-Future</v>
      </c>
      <c r="R315" s="66" t="s">
        <v>643</v>
      </c>
      <c r="S315" s="66">
        <v>0</v>
      </c>
      <c r="T315" s="66">
        <v>0</v>
      </c>
      <c r="U315" s="66">
        <v>2</v>
      </c>
      <c r="V315" s="66" t="s">
        <v>644</v>
      </c>
      <c r="W315" s="66" t="s">
        <v>644</v>
      </c>
      <c r="X315" s="433" t="s">
        <v>645</v>
      </c>
      <c r="Y315" s="433" t="s">
        <v>646</v>
      </c>
      <c r="Z315" s="547"/>
      <c r="AA315" s="21"/>
    </row>
    <row r="316" spans="1:27" ht="409.5" hidden="1">
      <c r="A316" s="31">
        <v>313</v>
      </c>
      <c r="B316" s="22" t="s">
        <v>39</v>
      </c>
      <c r="C316" s="22" t="s">
        <v>637</v>
      </c>
      <c r="D316" s="22" t="s">
        <v>647</v>
      </c>
      <c r="E316" s="23">
        <v>1</v>
      </c>
      <c r="F316" s="22" t="s">
        <v>639</v>
      </c>
      <c r="G316" s="22" t="s">
        <v>640</v>
      </c>
      <c r="H316" s="22" t="s">
        <v>30</v>
      </c>
      <c r="I316" s="22" t="s">
        <v>648</v>
      </c>
      <c r="J316" s="22" t="s">
        <v>649</v>
      </c>
      <c r="K316" s="22" t="s">
        <v>604</v>
      </c>
      <c r="L316" s="22" t="s">
        <v>59</v>
      </c>
      <c r="M316" s="337" t="str">
        <f ca="1">VLOOKUP(A316,'2016_ModelLink'!$A$3:$S$332,18,FALSE)</f>
        <v>N/A</v>
      </c>
      <c r="N316" s="337" t="str">
        <f ca="1">VLOOKUP(A316,'2016_ModelLink'!$A$3:$S$332,19,FALSE)</f>
        <v>N/A</v>
      </c>
      <c r="O316" s="69" t="str">
        <f>VLOOKUP($A316,'2016_ModelLink'!$A$3:$S$332,17,FALSE)</f>
        <v>ETP-Future</v>
      </c>
      <c r="P316" s="69" t="str">
        <f>VLOOKUP($A316,'2017_ModelLink'!$A$3:$S$332,17,FALSE)</f>
        <v>ETP-Future</v>
      </c>
      <c r="Q316" s="69" t="str">
        <f>VLOOKUP($A316,'2018_ModelLink'!$A$3:$S$332,17,FALSE)</f>
        <v>ETP-Future</v>
      </c>
      <c r="R316" s="66" t="s">
        <v>643</v>
      </c>
      <c r="S316" s="66">
        <v>0</v>
      </c>
      <c r="T316" s="66">
        <v>0</v>
      </c>
      <c r="U316" s="66">
        <v>3</v>
      </c>
      <c r="V316" s="66" t="s">
        <v>644</v>
      </c>
      <c r="W316" s="66" t="s">
        <v>644</v>
      </c>
      <c r="X316" s="433" t="s">
        <v>608</v>
      </c>
      <c r="Y316" s="433" t="s">
        <v>650</v>
      </c>
      <c r="Z316" s="547"/>
      <c r="AA316" s="21"/>
    </row>
    <row r="317" spans="1:27" ht="409.5">
      <c r="A317" s="31">
        <v>314</v>
      </c>
      <c r="B317" s="22" t="s">
        <v>39</v>
      </c>
      <c r="C317" s="22" t="s">
        <v>651</v>
      </c>
      <c r="D317" s="22" t="s">
        <v>652</v>
      </c>
      <c r="E317" s="23">
        <v>1</v>
      </c>
      <c r="F317" s="22" t="s">
        <v>653</v>
      </c>
      <c r="G317" s="22" t="s">
        <v>654</v>
      </c>
      <c r="H317" s="22" t="s">
        <v>30</v>
      </c>
      <c r="I317" s="22" t="s">
        <v>655</v>
      </c>
      <c r="J317" s="22" t="s">
        <v>656</v>
      </c>
      <c r="K317" s="22" t="s">
        <v>604</v>
      </c>
      <c r="L317" s="22" t="s">
        <v>59</v>
      </c>
      <c r="M317" s="337" t="str">
        <f>VLOOKUP(A317,'2016_ModelLink'!$A$3:$S$332,18,FALSE)</f>
        <v>Per ED, to be determined by an ED study*</v>
      </c>
      <c r="N317" s="337" t="str">
        <f ca="1">VLOOKUP(A317,'2016_ModelLink'!$A$3:$S$332,19,FALSE)</f>
        <v>N/A</v>
      </c>
      <c r="O317" s="734" t="str">
        <f>VLOOKUP($A317,'2016_ModelLink'!$A$3:$S$332,17,FALSE)</f>
        <v>Per ED, to be determined by an ED study*</v>
      </c>
      <c r="P317" s="734" t="str">
        <f>VLOOKUP($A317,'2017_ModelLink'!$A$3:$S$332,17,FALSE)</f>
        <v>Per ED, to be determined by an ED study*</v>
      </c>
      <c r="Q317" s="734" t="str">
        <f>VLOOKUP($A317,'2018_ModelLink'!$A$3:$S$332,17,FALSE)</f>
        <v>Per ED, to be determined by an ED study*</v>
      </c>
      <c r="R317" s="739" t="s">
        <v>657</v>
      </c>
      <c r="S317" s="66" t="s">
        <v>657</v>
      </c>
      <c r="T317" s="66" t="s">
        <v>657</v>
      </c>
      <c r="U317" s="66" t="s">
        <v>657</v>
      </c>
      <c r="V317" s="66" t="s">
        <v>657</v>
      </c>
      <c r="W317" s="66" t="s">
        <v>657</v>
      </c>
      <c r="X317" s="433" t="s">
        <v>658</v>
      </c>
      <c r="Y317" s="433" t="s">
        <v>659</v>
      </c>
      <c r="Z317" s="547"/>
      <c r="AA317" s="21"/>
    </row>
    <row r="318" spans="1:27" ht="409.5" hidden="1">
      <c r="A318" s="31">
        <v>315</v>
      </c>
      <c r="B318" s="22" t="s">
        <v>39</v>
      </c>
      <c r="C318" s="22" t="s">
        <v>651</v>
      </c>
      <c r="D318" s="22" t="s">
        <v>660</v>
      </c>
      <c r="E318" s="23">
        <v>1</v>
      </c>
      <c r="F318" s="22" t="s">
        <v>661</v>
      </c>
      <c r="G318" s="22" t="s">
        <v>654</v>
      </c>
      <c r="H318" s="22" t="s">
        <v>30</v>
      </c>
      <c r="I318" s="22" t="s">
        <v>662</v>
      </c>
      <c r="J318" s="22" t="s">
        <v>663</v>
      </c>
      <c r="K318" s="22" t="s">
        <v>604</v>
      </c>
      <c r="L318" s="22" t="s">
        <v>59</v>
      </c>
      <c r="M318" s="337" t="str">
        <f>VLOOKUP(A318,'2016_ModelLink'!$A$3:$S$332,18,FALSE)</f>
        <v>N/A</v>
      </c>
      <c r="N318" s="337" t="str">
        <f ca="1">VLOOKUP(A318,'2016_ModelLink'!$A$3:$S$332,19,FALSE)</f>
        <v>N/A</v>
      </c>
      <c r="O318" s="69" t="str">
        <f>VLOOKUP($A318,'2016_ModelLink'!$A$3:$S$332,17,FALSE)</f>
        <v>Per ED, to be determined by an ED study*</v>
      </c>
      <c r="P318" s="69" t="str">
        <f>VLOOKUP($A318,'2017_ModelLink'!$A$3:$S$332,17,FALSE)</f>
        <v>Per ED, to be determined by an ED study*</v>
      </c>
      <c r="Q318" s="69" t="str">
        <f>VLOOKUP($A318,'2018_ModelLink'!$A$3:$S$332,17,FALSE)</f>
        <v>Per ED, to be determined by an ED study*</v>
      </c>
      <c r="R318" s="66" t="s">
        <v>657</v>
      </c>
      <c r="S318" s="66" t="s">
        <v>657</v>
      </c>
      <c r="T318" s="66" t="s">
        <v>657</v>
      </c>
      <c r="U318" s="66" t="s">
        <v>657</v>
      </c>
      <c r="V318" s="66" t="s">
        <v>657</v>
      </c>
      <c r="W318" s="66" t="s">
        <v>657</v>
      </c>
      <c r="X318" s="433" t="s">
        <v>664</v>
      </c>
      <c r="Y318" s="433" t="s">
        <v>659</v>
      </c>
      <c r="Z318" s="547"/>
      <c r="AA318" s="21"/>
    </row>
    <row r="319" spans="1:27" ht="409.5">
      <c r="A319" s="31">
        <v>316</v>
      </c>
      <c r="B319" s="22" t="s">
        <v>39</v>
      </c>
      <c r="C319" s="22" t="s">
        <v>651</v>
      </c>
      <c r="D319" s="22" t="s">
        <v>665</v>
      </c>
      <c r="E319" s="23">
        <v>1</v>
      </c>
      <c r="F319" s="22" t="s">
        <v>142</v>
      </c>
      <c r="G319" s="22" t="s">
        <v>654</v>
      </c>
      <c r="H319" s="22" t="s">
        <v>30</v>
      </c>
      <c r="I319" s="22" t="s">
        <v>666</v>
      </c>
      <c r="J319" s="22" t="s">
        <v>667</v>
      </c>
      <c r="K319" s="22" t="s">
        <v>604</v>
      </c>
      <c r="L319" s="22" t="s">
        <v>59</v>
      </c>
      <c r="M319" s="337" t="str">
        <f>VLOOKUP(A319,'2016_ModelLink'!$A$3:$S$332,18,FALSE)</f>
        <v>Per ED, to be determined by an ED study*</v>
      </c>
      <c r="N319" s="337" t="str">
        <f ca="1">VLOOKUP(A319,'2016_ModelLink'!$A$3:$S$332,19,FALSE)</f>
        <v>N/A</v>
      </c>
      <c r="O319" s="734" t="str">
        <f>VLOOKUP($A319,'2016_ModelLink'!$A$3:$S$332,17,FALSE)</f>
        <v>Per ED, to be determined by an ED study*</v>
      </c>
      <c r="P319" s="734" t="str">
        <f>VLOOKUP($A319,'2017_ModelLink'!$A$3:$S$332,17,FALSE)</f>
        <v>Per ED, to be determined by an ED study*</v>
      </c>
      <c r="Q319" s="734" t="str">
        <f>VLOOKUP($A319,'2018_ModelLink'!$A$3:$S$332,17,FALSE)</f>
        <v>Per ED, to be determined by an ED study*</v>
      </c>
      <c r="R319" s="739" t="s">
        <v>657</v>
      </c>
      <c r="S319" s="66" t="s">
        <v>657</v>
      </c>
      <c r="T319" s="66" t="s">
        <v>657</v>
      </c>
      <c r="U319" s="66" t="s">
        <v>657</v>
      </c>
      <c r="V319" s="66" t="s">
        <v>657</v>
      </c>
      <c r="W319" s="66" t="s">
        <v>657</v>
      </c>
      <c r="X319" s="433" t="s">
        <v>668</v>
      </c>
      <c r="Y319" s="433" t="s">
        <v>659</v>
      </c>
      <c r="Z319" s="547"/>
      <c r="AA319" s="21"/>
    </row>
    <row r="320" spans="1:27" ht="409.5" hidden="1">
      <c r="A320" s="31">
        <v>317</v>
      </c>
      <c r="B320" s="22" t="s">
        <v>39</v>
      </c>
      <c r="C320" s="22" t="s">
        <v>651</v>
      </c>
      <c r="D320" s="22" t="s">
        <v>669</v>
      </c>
      <c r="E320" s="23">
        <v>1</v>
      </c>
      <c r="F320" s="22" t="s">
        <v>523</v>
      </c>
      <c r="G320" s="22" t="s">
        <v>654</v>
      </c>
      <c r="H320" s="22" t="s">
        <v>30</v>
      </c>
      <c r="I320" s="22" t="s">
        <v>670</v>
      </c>
      <c r="J320" s="22" t="s">
        <v>671</v>
      </c>
      <c r="K320" s="22" t="s">
        <v>604</v>
      </c>
      <c r="L320" s="22" t="s">
        <v>59</v>
      </c>
      <c r="M320" s="337" t="str">
        <f>VLOOKUP(A320,'2016_ModelLink'!$A$3:$S$332,18,FALSE)</f>
        <v>N/A</v>
      </c>
      <c r="N320" s="337" t="str">
        <f ca="1">VLOOKUP(A320,'2016_ModelLink'!$A$3:$S$332,19,FALSE)</f>
        <v>N/A</v>
      </c>
      <c r="O320" s="69" t="str">
        <f>VLOOKUP($A320,'2016_ModelLink'!$A$3:$S$332,17,FALSE)</f>
        <v>Per ED, to be determined by an ED study*</v>
      </c>
      <c r="P320" s="69" t="str">
        <f>VLOOKUP($A320,'2017_ModelLink'!$A$3:$S$332,17,FALSE)</f>
        <v>Per ED, to be determined by an ED study*</v>
      </c>
      <c r="Q320" s="69" t="str">
        <f>VLOOKUP($A320,'2018_ModelLink'!$A$3:$S$332,17,FALSE)</f>
        <v>Per ED, to be determined by an ED study*</v>
      </c>
      <c r="R320" s="66" t="s">
        <v>657</v>
      </c>
      <c r="S320" s="66" t="s">
        <v>657</v>
      </c>
      <c r="T320" s="66" t="s">
        <v>657</v>
      </c>
      <c r="U320" s="66" t="s">
        <v>657</v>
      </c>
      <c r="V320" s="66" t="s">
        <v>657</v>
      </c>
      <c r="W320" s="66" t="s">
        <v>657</v>
      </c>
      <c r="X320" s="433" t="s">
        <v>672</v>
      </c>
      <c r="Y320" s="433" t="s">
        <v>673</v>
      </c>
      <c r="Z320" s="547"/>
      <c r="AA320" s="21"/>
    </row>
    <row r="321" spans="1:27" ht="409.5" hidden="1">
      <c r="A321" s="31">
        <v>318</v>
      </c>
      <c r="B321" s="22" t="s">
        <v>39</v>
      </c>
      <c r="C321" s="22" t="s">
        <v>651</v>
      </c>
      <c r="D321" s="22" t="s">
        <v>674</v>
      </c>
      <c r="E321" s="23">
        <v>1</v>
      </c>
      <c r="F321" s="22" t="s">
        <v>675</v>
      </c>
      <c r="G321" s="22" t="s">
        <v>676</v>
      </c>
      <c r="H321" s="22" t="s">
        <v>30</v>
      </c>
      <c r="I321" s="22" t="s">
        <v>677</v>
      </c>
      <c r="J321" s="22" t="s">
        <v>678</v>
      </c>
      <c r="K321" s="22" t="s">
        <v>604</v>
      </c>
      <c r="L321" s="22" t="s">
        <v>59</v>
      </c>
      <c r="M321" s="337" t="str">
        <f>VLOOKUP(A321,'2016_ModelLink'!$A$3:$S$332,18,FALSE)</f>
        <v>N/A</v>
      </c>
      <c r="N321" s="337" t="str">
        <f ca="1">VLOOKUP(A321,'2016_ModelLink'!$A$3:$S$332,19,FALSE)</f>
        <v>N/A</v>
      </c>
      <c r="O321" s="69" t="str">
        <f>VLOOKUP($A321,'2016_ModelLink'!$A$3:$S$332,17,FALSE)</f>
        <v>Per ED, to be determined by an ED study*</v>
      </c>
      <c r="P321" s="69" t="str">
        <f>VLOOKUP($A321,'2017_ModelLink'!$A$3:$S$332,17,FALSE)</f>
        <v>Per ED, to be determined by an ED study*</v>
      </c>
      <c r="Q321" s="69" t="str">
        <f>VLOOKUP($A321,'2018_ModelLink'!$A$3:$S$332,17,FALSE)</f>
        <v>Per ED, to be determined by an ED study*</v>
      </c>
      <c r="R321" s="66" t="s">
        <v>657</v>
      </c>
      <c r="S321" s="66" t="s">
        <v>657</v>
      </c>
      <c r="T321" s="66" t="s">
        <v>657</v>
      </c>
      <c r="U321" s="66" t="s">
        <v>657</v>
      </c>
      <c r="V321" s="66" t="s">
        <v>657</v>
      </c>
      <c r="W321" s="66" t="s">
        <v>657</v>
      </c>
      <c r="X321" s="433" t="s">
        <v>679</v>
      </c>
      <c r="Y321" s="433" t="s">
        <v>680</v>
      </c>
      <c r="Z321" s="547"/>
      <c r="AA321" s="21"/>
    </row>
    <row r="322" spans="1:27" ht="409.5" hidden="1">
      <c r="A322" s="31">
        <v>319</v>
      </c>
      <c r="B322" s="22" t="s">
        <v>39</v>
      </c>
      <c r="C322" s="22" t="s">
        <v>651</v>
      </c>
      <c r="D322" s="22" t="s">
        <v>681</v>
      </c>
      <c r="E322" s="23">
        <v>1</v>
      </c>
      <c r="F322" s="22" t="s">
        <v>682</v>
      </c>
      <c r="G322" s="22" t="s">
        <v>676</v>
      </c>
      <c r="H322" s="22" t="s">
        <v>30</v>
      </c>
      <c r="I322" s="22" t="s">
        <v>683</v>
      </c>
      <c r="J322" s="22" t="s">
        <v>684</v>
      </c>
      <c r="K322" s="22" t="s">
        <v>604</v>
      </c>
      <c r="L322" s="22" t="s">
        <v>59</v>
      </c>
      <c r="M322" s="337" t="str">
        <f>VLOOKUP(A322,'2016_ModelLink'!$A$3:$S$332,18,FALSE)</f>
        <v>N/A</v>
      </c>
      <c r="N322" s="337" t="str">
        <f ca="1">VLOOKUP(A322,'2016_ModelLink'!$A$3:$S$332,19,FALSE)</f>
        <v>N/A</v>
      </c>
      <c r="O322" s="69" t="str">
        <f>VLOOKUP($A322,'2016_ModelLink'!$A$3:$S$332,17,FALSE)</f>
        <v>Per ED, to be determined by an ED study*</v>
      </c>
      <c r="P322" s="69" t="str">
        <f>VLOOKUP($A322,'2017_ModelLink'!$A$3:$S$332,17,FALSE)</f>
        <v>Per ED, to be determined by an ED study*</v>
      </c>
      <c r="Q322" s="69" t="str">
        <f>VLOOKUP($A322,'2018_ModelLink'!$A$3:$S$332,17,FALSE)</f>
        <v>Per ED, to be determined by an ED study*</v>
      </c>
      <c r="R322" s="66" t="s">
        <v>657</v>
      </c>
      <c r="S322" s="66" t="s">
        <v>657</v>
      </c>
      <c r="T322" s="66" t="s">
        <v>657</v>
      </c>
      <c r="U322" s="66" t="s">
        <v>657</v>
      </c>
      <c r="V322" s="66" t="s">
        <v>657</v>
      </c>
      <c r="W322" s="66" t="s">
        <v>657</v>
      </c>
      <c r="X322" s="433" t="s">
        <v>679</v>
      </c>
      <c r="Y322" s="433" t="s">
        <v>680</v>
      </c>
      <c r="Z322" s="547"/>
      <c r="AA322" s="21"/>
    </row>
    <row r="323" spans="1:27" ht="409.5" hidden="1">
      <c r="A323" s="31">
        <v>320</v>
      </c>
      <c r="B323" s="22" t="s">
        <v>39</v>
      </c>
      <c r="C323" s="22" t="s">
        <v>651</v>
      </c>
      <c r="D323" s="22" t="s">
        <v>685</v>
      </c>
      <c r="E323" s="23">
        <v>1</v>
      </c>
      <c r="F323" s="22" t="s">
        <v>686</v>
      </c>
      <c r="G323" s="22" t="s">
        <v>676</v>
      </c>
      <c r="H323" s="22" t="s">
        <v>30</v>
      </c>
      <c r="I323" s="22" t="s">
        <v>687</v>
      </c>
      <c r="J323" s="22" t="s">
        <v>688</v>
      </c>
      <c r="K323" s="22" t="s">
        <v>604</v>
      </c>
      <c r="L323" s="22" t="s">
        <v>59</v>
      </c>
      <c r="M323" s="337" t="str">
        <f>VLOOKUP(A323,'2016_ModelLink'!$A$3:$S$332,18,FALSE)</f>
        <v>N/A</v>
      </c>
      <c r="N323" s="337" t="str">
        <f ca="1">VLOOKUP(A323,'2016_ModelLink'!$A$3:$S$332,19,FALSE)</f>
        <v>N/A</v>
      </c>
      <c r="O323" s="69" t="str">
        <f>VLOOKUP($A323,'2016_ModelLink'!$A$3:$S$332,17,FALSE)</f>
        <v>Per ED, to be determined by an ED study*</v>
      </c>
      <c r="P323" s="69" t="str">
        <f>VLOOKUP($A323,'2017_ModelLink'!$A$3:$S$332,17,FALSE)</f>
        <v>Per ED, to be determined by an ED study*</v>
      </c>
      <c r="Q323" s="69" t="str">
        <f>VLOOKUP($A323,'2018_ModelLink'!$A$3:$S$332,17,FALSE)</f>
        <v>Per ED, to be determined by an ED study*</v>
      </c>
      <c r="R323" s="66" t="s">
        <v>657</v>
      </c>
      <c r="S323" s="66" t="s">
        <v>657</v>
      </c>
      <c r="T323" s="66" t="s">
        <v>657</v>
      </c>
      <c r="U323" s="66" t="s">
        <v>657</v>
      </c>
      <c r="V323" s="66" t="s">
        <v>657</v>
      </c>
      <c r="W323" s="66" t="s">
        <v>657</v>
      </c>
      <c r="X323" s="433" t="s">
        <v>679</v>
      </c>
      <c r="Y323" s="433" t="s">
        <v>680</v>
      </c>
      <c r="Z323" s="547"/>
      <c r="AA323" s="21"/>
    </row>
    <row r="324" spans="1:27" ht="409.5" hidden="1">
      <c r="A324" s="31">
        <v>321</v>
      </c>
      <c r="B324" s="22" t="s">
        <v>39</v>
      </c>
      <c r="C324" s="22" t="s">
        <v>651</v>
      </c>
      <c r="D324" s="22" t="s">
        <v>689</v>
      </c>
      <c r="E324" s="23">
        <v>1</v>
      </c>
      <c r="F324" s="22" t="s">
        <v>690</v>
      </c>
      <c r="G324" s="22" t="s">
        <v>691</v>
      </c>
      <c r="H324" s="22" t="s">
        <v>30</v>
      </c>
      <c r="I324" s="22" t="s">
        <v>692</v>
      </c>
      <c r="J324" s="22" t="s">
        <v>693</v>
      </c>
      <c r="K324" s="22" t="s">
        <v>604</v>
      </c>
      <c r="L324" s="22" t="s">
        <v>59</v>
      </c>
      <c r="M324" s="337" t="str">
        <f>VLOOKUP(A324,'2016_ModelLink'!$A$3:$S$332,18,FALSE)</f>
        <v>N/A</v>
      </c>
      <c r="N324" s="337" t="str">
        <f ca="1">VLOOKUP(A324,'2016_ModelLink'!$A$3:$S$332,19,FALSE)</f>
        <v>N/A</v>
      </c>
      <c r="O324" s="69" t="str">
        <f>VLOOKUP($A324,'2016_ModelLink'!$A$3:$S$332,17,FALSE)</f>
        <v>Per ED, to be determined by an ED study*</v>
      </c>
      <c r="P324" s="69" t="str">
        <f>VLOOKUP($A324,'2017_ModelLink'!$A$3:$S$332,17,FALSE)</f>
        <v>Per ED, to be determined by an ED study*</v>
      </c>
      <c r="Q324" s="69" t="str">
        <f>VLOOKUP($A324,'2018_ModelLink'!$A$3:$S$332,17,FALSE)</f>
        <v>Per ED, to be determined by an ED study*</v>
      </c>
      <c r="R324" s="66" t="s">
        <v>605</v>
      </c>
      <c r="S324" s="66">
        <v>0</v>
      </c>
      <c r="T324" s="66">
        <v>2</v>
      </c>
      <c r="U324" s="66">
        <v>2</v>
      </c>
      <c r="V324" s="66" t="s">
        <v>644</v>
      </c>
      <c r="W324" s="66" t="s">
        <v>644</v>
      </c>
      <c r="X324" s="433" t="s">
        <v>694</v>
      </c>
      <c r="Y324" s="433" t="s">
        <v>695</v>
      </c>
      <c r="Z324" s="547"/>
      <c r="AA324" s="21"/>
    </row>
    <row r="325" spans="1:27" ht="409.5" hidden="1">
      <c r="A325" s="31">
        <v>322</v>
      </c>
      <c r="B325" s="22" t="s">
        <v>39</v>
      </c>
      <c r="C325" s="22" t="s">
        <v>651</v>
      </c>
      <c r="D325" s="22" t="s">
        <v>696</v>
      </c>
      <c r="E325" s="23">
        <v>1</v>
      </c>
      <c r="F325" s="22" t="s">
        <v>697</v>
      </c>
      <c r="G325" s="22" t="s">
        <v>691</v>
      </c>
      <c r="H325" s="22" t="s">
        <v>30</v>
      </c>
      <c r="I325" s="22" t="s">
        <v>698</v>
      </c>
      <c r="J325" s="22" t="s">
        <v>699</v>
      </c>
      <c r="K325" s="22" t="s">
        <v>604</v>
      </c>
      <c r="L325" s="22" t="s">
        <v>59</v>
      </c>
      <c r="M325" s="337" t="str">
        <f>VLOOKUP(A325,'2016_ModelLink'!$A$3:$S$332,18,FALSE)</f>
        <v>N/A</v>
      </c>
      <c r="N325" s="337" t="str">
        <f ca="1">VLOOKUP(A325,'2016_ModelLink'!$A$3:$S$332,19,FALSE)</f>
        <v>N/A</v>
      </c>
      <c r="O325" s="69" t="str">
        <f>VLOOKUP($A325,'2016_ModelLink'!$A$3:$S$332,17,FALSE)</f>
        <v>ETP-Future</v>
      </c>
      <c r="P325" s="69" t="str">
        <f>VLOOKUP($A325,'2017_ModelLink'!$A$3:$S$332,17,FALSE)</f>
        <v>ETP-Future</v>
      </c>
      <c r="Q325" s="69" t="str">
        <f>VLOOKUP($A325,'2018_ModelLink'!$A$3:$S$332,17,FALSE)</f>
        <v>ETP-Future</v>
      </c>
      <c r="R325" s="66" t="s">
        <v>605</v>
      </c>
      <c r="S325" s="66">
        <v>0</v>
      </c>
      <c r="T325" s="66">
        <v>1</v>
      </c>
      <c r="U325" s="66">
        <v>1</v>
      </c>
      <c r="V325" s="66" t="s">
        <v>644</v>
      </c>
      <c r="W325" s="66" t="s">
        <v>644</v>
      </c>
      <c r="X325" s="433" t="s">
        <v>694</v>
      </c>
      <c r="Y325" s="433" t="s">
        <v>695</v>
      </c>
      <c r="Z325" s="547"/>
      <c r="AA325" s="21"/>
    </row>
    <row r="326" spans="1:27" ht="409.5" hidden="1">
      <c r="A326" s="31">
        <v>323</v>
      </c>
      <c r="B326" s="22" t="s">
        <v>39</v>
      </c>
      <c r="C326" s="22" t="s">
        <v>651</v>
      </c>
      <c r="D326" s="22" t="s">
        <v>700</v>
      </c>
      <c r="E326" s="23">
        <v>1</v>
      </c>
      <c r="F326" s="22" t="s">
        <v>701</v>
      </c>
      <c r="G326" s="22" t="s">
        <v>691</v>
      </c>
      <c r="H326" s="22" t="s">
        <v>30</v>
      </c>
      <c r="I326" s="22" t="s">
        <v>702</v>
      </c>
      <c r="J326" s="22" t="s">
        <v>703</v>
      </c>
      <c r="K326" s="22" t="s">
        <v>604</v>
      </c>
      <c r="L326" s="22" t="s">
        <v>59</v>
      </c>
      <c r="M326" s="337" t="str">
        <f>VLOOKUP(A326,'2016_ModelLink'!$A$3:$S$332,18,FALSE)</f>
        <v>N/A</v>
      </c>
      <c r="N326" s="337" t="str">
        <f ca="1">VLOOKUP(A326,'2016_ModelLink'!$A$3:$S$332,19,FALSE)</f>
        <v>N/A</v>
      </c>
      <c r="O326" s="69" t="str">
        <f>VLOOKUP($A326,'2016_ModelLink'!$A$3:$S$332,17,FALSE)</f>
        <v>ETP-Future</v>
      </c>
      <c r="P326" s="69" t="str">
        <f>VLOOKUP($A326,'2017_ModelLink'!$A$3:$S$332,17,FALSE)</f>
        <v>ETP-Future</v>
      </c>
      <c r="Q326" s="69" t="str">
        <f>VLOOKUP($A326,'2018_ModelLink'!$A$3:$S$332,17,FALSE)</f>
        <v>ETP-Future</v>
      </c>
      <c r="R326" s="66" t="s">
        <v>605</v>
      </c>
      <c r="S326" s="66">
        <v>0</v>
      </c>
      <c r="T326" s="66">
        <v>1</v>
      </c>
      <c r="U326" s="66">
        <v>1</v>
      </c>
      <c r="V326" s="66" t="s">
        <v>644</v>
      </c>
      <c r="W326" s="66" t="s">
        <v>644</v>
      </c>
      <c r="X326" s="433" t="s">
        <v>694</v>
      </c>
      <c r="Y326" s="433" t="s">
        <v>695</v>
      </c>
      <c r="Z326" s="547"/>
      <c r="AA326" s="21"/>
    </row>
    <row r="327" spans="1:27" ht="409.5" hidden="1">
      <c r="A327" s="31">
        <v>324</v>
      </c>
      <c r="B327" s="22" t="s">
        <v>39</v>
      </c>
      <c r="C327" s="22" t="s">
        <v>651</v>
      </c>
      <c r="D327" s="22" t="s">
        <v>704</v>
      </c>
      <c r="E327" s="23">
        <v>1</v>
      </c>
      <c r="F327" s="22" t="s">
        <v>705</v>
      </c>
      <c r="G327" s="22" t="s">
        <v>691</v>
      </c>
      <c r="H327" s="22" t="s">
        <v>30</v>
      </c>
      <c r="I327" s="22" t="s">
        <v>706</v>
      </c>
      <c r="J327" s="22" t="s">
        <v>707</v>
      </c>
      <c r="K327" s="22" t="s">
        <v>604</v>
      </c>
      <c r="L327" s="22" t="s">
        <v>59</v>
      </c>
      <c r="M327" s="337" t="str">
        <f>VLOOKUP(A327,'2016_ModelLink'!$A$3:$S$332,18,FALSE)</f>
        <v>N/A</v>
      </c>
      <c r="N327" s="337" t="str">
        <f ca="1">VLOOKUP(A327,'2016_ModelLink'!$A$3:$S$332,19,FALSE)</f>
        <v>N/A</v>
      </c>
      <c r="O327" s="69" t="str">
        <f>VLOOKUP($A327,'2016_ModelLink'!$A$3:$S$332,17,FALSE)</f>
        <v>ETP-Future</v>
      </c>
      <c r="P327" s="69" t="str">
        <f>VLOOKUP($A327,'2017_ModelLink'!$A$3:$S$332,17,FALSE)</f>
        <v>ETP-Future</v>
      </c>
      <c r="Q327" s="69" t="str">
        <f>VLOOKUP($A327,'2018_ModelLink'!$A$3:$S$332,17,FALSE)</f>
        <v>ETP-Future</v>
      </c>
      <c r="R327" s="66" t="s">
        <v>605</v>
      </c>
      <c r="S327" s="66">
        <v>0</v>
      </c>
      <c r="T327" s="66">
        <v>0</v>
      </c>
      <c r="U327" s="66">
        <v>1</v>
      </c>
      <c r="V327" s="66" t="s">
        <v>644</v>
      </c>
      <c r="W327" s="66" t="s">
        <v>644</v>
      </c>
      <c r="X327" s="433" t="s">
        <v>694</v>
      </c>
      <c r="Y327" s="433" t="s">
        <v>708</v>
      </c>
      <c r="Z327" s="547"/>
      <c r="AA327" s="21"/>
    </row>
    <row r="328" spans="1:27" ht="409.5" hidden="1">
      <c r="A328" s="31">
        <v>325</v>
      </c>
      <c r="B328" s="22" t="s">
        <v>39</v>
      </c>
      <c r="C328" s="22" t="s">
        <v>651</v>
      </c>
      <c r="D328" s="22" t="s">
        <v>709</v>
      </c>
      <c r="E328" s="23">
        <v>1</v>
      </c>
      <c r="F328" s="22" t="s">
        <v>690</v>
      </c>
      <c r="G328" s="22" t="s">
        <v>691</v>
      </c>
      <c r="H328" s="22" t="s">
        <v>30</v>
      </c>
      <c r="I328" s="22" t="s">
        <v>710</v>
      </c>
      <c r="J328" s="22" t="s">
        <v>711</v>
      </c>
      <c r="K328" s="22" t="s">
        <v>604</v>
      </c>
      <c r="L328" s="22" t="s">
        <v>59</v>
      </c>
      <c r="M328" s="337" t="str">
        <f>VLOOKUP(A328,'2016_ModelLink'!$A$3:$S$332,18,FALSE)</f>
        <v>N/A</v>
      </c>
      <c r="N328" s="337" t="str">
        <f ca="1">VLOOKUP(A328,'2016_ModelLink'!$A$3:$S$332,19,FALSE)</f>
        <v>N/A</v>
      </c>
      <c r="O328" s="69" t="str">
        <f>VLOOKUP($A328,'2016_ModelLink'!$A$3:$S$332,17,FALSE)</f>
        <v>ETP-Future</v>
      </c>
      <c r="P328" s="69" t="str">
        <f>VLOOKUP($A328,'2017_ModelLink'!$A$3:$S$332,17,FALSE)</f>
        <v>ETP-Future</v>
      </c>
      <c r="Q328" s="69" t="str">
        <f>VLOOKUP($A328,'2018_ModelLink'!$A$3:$S$332,17,FALSE)</f>
        <v>ETP-Future</v>
      </c>
      <c r="R328" s="66" t="s">
        <v>605</v>
      </c>
      <c r="S328" s="66">
        <v>0</v>
      </c>
      <c r="T328" s="66">
        <v>3</v>
      </c>
      <c r="U328" s="66">
        <v>3</v>
      </c>
      <c r="V328" s="66" t="s">
        <v>644</v>
      </c>
      <c r="W328" s="66" t="s">
        <v>644</v>
      </c>
      <c r="X328" s="433" t="s">
        <v>712</v>
      </c>
      <c r="Y328" s="433" t="s">
        <v>695</v>
      </c>
      <c r="Z328" s="547"/>
      <c r="AA328" s="21"/>
    </row>
    <row r="329" spans="1:27" ht="409.5" hidden="1">
      <c r="A329" s="31">
        <v>326</v>
      </c>
      <c r="B329" s="22" t="s">
        <v>39</v>
      </c>
      <c r="C329" s="22" t="s">
        <v>651</v>
      </c>
      <c r="D329" s="22" t="s">
        <v>713</v>
      </c>
      <c r="E329" s="23">
        <v>1</v>
      </c>
      <c r="F329" s="22" t="s">
        <v>697</v>
      </c>
      <c r="G329" s="22" t="s">
        <v>691</v>
      </c>
      <c r="H329" s="22" t="s">
        <v>30</v>
      </c>
      <c r="I329" s="22" t="s">
        <v>714</v>
      </c>
      <c r="J329" s="22" t="s">
        <v>715</v>
      </c>
      <c r="K329" s="22" t="s">
        <v>604</v>
      </c>
      <c r="L329" s="22" t="s">
        <v>59</v>
      </c>
      <c r="M329" s="337" t="str">
        <f>VLOOKUP(A329,'2016_ModelLink'!$A$3:$S$332,18,FALSE)</f>
        <v>N/A</v>
      </c>
      <c r="N329" s="337" t="str">
        <f ca="1">VLOOKUP(A329,'2016_ModelLink'!$A$3:$S$332,19,FALSE)</f>
        <v>N/A</v>
      </c>
      <c r="O329" s="69" t="str">
        <f>VLOOKUP($A329,'2016_ModelLink'!$A$3:$S$332,17,FALSE)</f>
        <v>ETP-Future</v>
      </c>
      <c r="P329" s="69" t="str">
        <f>VLOOKUP($A329,'2017_ModelLink'!$A$3:$S$332,17,FALSE)</f>
        <v>ETP-Future</v>
      </c>
      <c r="Q329" s="69" t="str">
        <f>VLOOKUP($A329,'2018_ModelLink'!$A$3:$S$332,17,FALSE)</f>
        <v>ETP-Future</v>
      </c>
      <c r="R329" s="66" t="s">
        <v>605</v>
      </c>
      <c r="S329" s="66">
        <v>0</v>
      </c>
      <c r="T329" s="66">
        <v>1</v>
      </c>
      <c r="U329" s="66">
        <v>1</v>
      </c>
      <c r="V329" s="66" t="s">
        <v>644</v>
      </c>
      <c r="W329" s="66" t="s">
        <v>644</v>
      </c>
      <c r="X329" s="433" t="s">
        <v>712</v>
      </c>
      <c r="Y329" s="433" t="s">
        <v>695</v>
      </c>
      <c r="Z329" s="547"/>
      <c r="AA329" s="21"/>
    </row>
    <row r="330" spans="1:27" ht="409.5" hidden="1">
      <c r="A330" s="31">
        <v>327</v>
      </c>
      <c r="B330" s="22" t="s">
        <v>39</v>
      </c>
      <c r="C330" s="22" t="s">
        <v>651</v>
      </c>
      <c r="D330" s="22" t="s">
        <v>716</v>
      </c>
      <c r="E330" s="23">
        <v>1</v>
      </c>
      <c r="F330" s="22" t="s">
        <v>701</v>
      </c>
      <c r="G330" s="22" t="s">
        <v>691</v>
      </c>
      <c r="H330" s="22" t="s">
        <v>30</v>
      </c>
      <c r="I330" s="22" t="s">
        <v>717</v>
      </c>
      <c r="J330" s="22" t="s">
        <v>718</v>
      </c>
      <c r="K330" s="22" t="s">
        <v>604</v>
      </c>
      <c r="L330" s="22" t="s">
        <v>59</v>
      </c>
      <c r="M330" s="337" t="str">
        <f>VLOOKUP(A330,'2016_ModelLink'!$A$3:$S$332,18,FALSE)</f>
        <v>N/A</v>
      </c>
      <c r="N330" s="337" t="str">
        <f ca="1">VLOOKUP(A330,'2016_ModelLink'!$A$3:$S$332,19,FALSE)</f>
        <v>N/A</v>
      </c>
      <c r="O330" s="69" t="str">
        <f>VLOOKUP($A330,'2016_ModelLink'!$A$3:$S$332,17,FALSE)</f>
        <v>ETP-Future</v>
      </c>
      <c r="P330" s="69" t="str">
        <f>VLOOKUP($A330,'2017_ModelLink'!$A$3:$S$332,17,FALSE)</f>
        <v>ETP-Future</v>
      </c>
      <c r="Q330" s="69" t="str">
        <f>VLOOKUP($A330,'2018_ModelLink'!$A$3:$S$332,17,FALSE)</f>
        <v>ETP-Future</v>
      </c>
      <c r="R330" s="66" t="s">
        <v>605</v>
      </c>
      <c r="S330" s="66">
        <v>0</v>
      </c>
      <c r="T330" s="66">
        <v>1</v>
      </c>
      <c r="U330" s="66">
        <v>1</v>
      </c>
      <c r="V330" s="66" t="s">
        <v>644</v>
      </c>
      <c r="W330" s="66" t="s">
        <v>644</v>
      </c>
      <c r="X330" s="433" t="s">
        <v>712</v>
      </c>
      <c r="Y330" s="433" t="s">
        <v>695</v>
      </c>
      <c r="Z330" s="547"/>
      <c r="AA330" s="21"/>
    </row>
    <row r="331" spans="1:27" ht="409.5" hidden="1">
      <c r="A331" s="31">
        <v>328</v>
      </c>
      <c r="B331" s="22" t="s">
        <v>39</v>
      </c>
      <c r="C331" s="22" t="s">
        <v>651</v>
      </c>
      <c r="D331" s="22" t="s">
        <v>719</v>
      </c>
      <c r="E331" s="23">
        <v>1</v>
      </c>
      <c r="F331" s="22" t="s">
        <v>705</v>
      </c>
      <c r="G331" s="22" t="s">
        <v>691</v>
      </c>
      <c r="H331" s="22" t="s">
        <v>30</v>
      </c>
      <c r="I331" s="22" t="s">
        <v>720</v>
      </c>
      <c r="J331" s="22" t="s">
        <v>721</v>
      </c>
      <c r="K331" s="22" t="s">
        <v>604</v>
      </c>
      <c r="L331" s="22" t="s">
        <v>59</v>
      </c>
      <c r="M331" s="337" t="str">
        <f>VLOOKUP(A331,'2016_ModelLink'!$A$3:$S$332,18,FALSE)</f>
        <v>N/A</v>
      </c>
      <c r="N331" s="337" t="str">
        <f ca="1">VLOOKUP(A331,'2016_ModelLink'!$A$3:$S$332,19,FALSE)</f>
        <v>N/A</v>
      </c>
      <c r="O331" s="69" t="str">
        <f>VLOOKUP($A331,'2016_ModelLink'!$A$3:$S$332,17,FALSE)</f>
        <v>ETP-Future</v>
      </c>
      <c r="P331" s="69" t="str">
        <f>VLOOKUP($A331,'2017_ModelLink'!$A$3:$S$332,17,FALSE)</f>
        <v>ETP-Future</v>
      </c>
      <c r="Q331" s="69" t="str">
        <f>VLOOKUP($A331,'2018_ModelLink'!$A$3:$S$332,17,FALSE)</f>
        <v>ETP-Future</v>
      </c>
      <c r="R331" s="66" t="s">
        <v>605</v>
      </c>
      <c r="S331" s="66">
        <v>0</v>
      </c>
      <c r="T331" s="66">
        <v>0</v>
      </c>
      <c r="U331" s="66">
        <v>1</v>
      </c>
      <c r="V331" s="66" t="s">
        <v>644</v>
      </c>
      <c r="W331" s="66" t="s">
        <v>644</v>
      </c>
      <c r="X331" s="433" t="s">
        <v>712</v>
      </c>
      <c r="Y331" s="433" t="s">
        <v>695</v>
      </c>
      <c r="Z331" s="547"/>
      <c r="AA331" s="21"/>
    </row>
    <row r="332" spans="1:27" ht="409.5" hidden="1">
      <c r="A332" s="32">
        <v>329</v>
      </c>
      <c r="B332" s="25" t="s">
        <v>39</v>
      </c>
      <c r="C332" s="25" t="s">
        <v>722</v>
      </c>
      <c r="D332" s="25" t="s">
        <v>723</v>
      </c>
      <c r="E332" s="26">
        <v>1</v>
      </c>
      <c r="F332" s="25" t="s">
        <v>724</v>
      </c>
      <c r="G332" s="25" t="s">
        <v>725</v>
      </c>
      <c r="H332" s="25" t="s">
        <v>30</v>
      </c>
      <c r="I332" s="25" t="s">
        <v>726</v>
      </c>
      <c r="J332" s="25" t="s">
        <v>727</v>
      </c>
      <c r="K332" s="25" t="s">
        <v>604</v>
      </c>
      <c r="L332" s="25" t="s">
        <v>59</v>
      </c>
      <c r="M332" s="531" t="str">
        <f>VLOOKUP(A332,'2016_ModelLink'!$A$3:$S$332,18,FALSE)</f>
        <v>N/A</v>
      </c>
      <c r="N332" s="531" t="str">
        <f ca="1">VLOOKUP(A332,'2016_ModelLink'!$A$3:$S$332,19,FALSE)</f>
        <v>N/A</v>
      </c>
      <c r="O332" s="528" t="str">
        <f>VLOOKUP($A332,'2016_ModelLink'!$A$3:$S$332,17,FALSE)</f>
        <v>ETP-Future</v>
      </c>
      <c r="P332" s="528" t="str">
        <f>VLOOKUP($A332,'2017_ModelLink'!$A$3:$S$332,17,FALSE)</f>
        <v>ETP-Future</v>
      </c>
      <c r="Q332" s="528" t="str">
        <f>VLOOKUP($A332,'2018_ModelLink'!$A$3:$S$332,17,FALSE)</f>
        <v>ETP-Future</v>
      </c>
      <c r="R332" s="283" t="s">
        <v>1861</v>
      </c>
      <c r="S332" s="283">
        <v>1</v>
      </c>
      <c r="T332" s="283">
        <v>1</v>
      </c>
      <c r="U332" s="283">
        <v>1</v>
      </c>
      <c r="V332" s="283" t="s">
        <v>728</v>
      </c>
      <c r="W332" s="283" t="s">
        <v>729</v>
      </c>
      <c r="X332" s="27" t="s">
        <v>730</v>
      </c>
      <c r="Y332" s="27" t="s">
        <v>731</v>
      </c>
      <c r="Z332" s="550"/>
      <c r="AA332" s="27"/>
    </row>
    <row r="334" spans="1:27">
      <c r="P334" s="405"/>
      <c r="Q334" s="405"/>
    </row>
  </sheetData>
  <autoFilter ref="A2:AA332" xr:uid="{BE2C271A-E731-4AAC-9BF5-F1D10A1D5859}">
    <filterColumn colId="5">
      <filters>
        <filter val="Percent"/>
        <filter val="Percent annual NET kW"/>
        <filter val="Percent annual NET kWh"/>
        <filter val="Percent annual NET Therms"/>
        <filter val="Percent first year annual kW gross"/>
        <filter val="Percent first year annual kW net"/>
        <filter val="Percent first year annual kWh gross"/>
        <filter val="Percent first year annual kWh net"/>
        <filter val="Percent first year annual Therm gross"/>
        <filter val="Percent first year annual Therm net"/>
        <filter val="Percent lifecycle ex-ante kW gross"/>
        <filter val="Percent lifecycle ex-ante kW net"/>
        <filter val="Percent lifecycle ex-ante kWh gross"/>
        <filter val="Percent lifecycle ex-ante kWh net"/>
        <filter val="Percent lifecycle ex-ante Therm gross"/>
        <filter val="Percent lifecycle ex-ante Therm net"/>
        <filter val="Percent lifecycle gross kW"/>
        <filter val="Percent lifecycle gross kWh"/>
        <filter val="Percent lifecycle gross Therms"/>
        <filter val="Percent of New Measures"/>
        <filter val="Percentage"/>
      </filters>
    </filterColumn>
  </autoFilter>
  <mergeCells count="6">
    <mergeCell ref="A1:A2"/>
    <mergeCell ref="S1:U1"/>
    <mergeCell ref="V1:V2"/>
    <mergeCell ref="W1:W2"/>
    <mergeCell ref="O1:R1"/>
    <mergeCell ref="L1:N1"/>
  </mergeCells>
  <printOptions horizontalCentered="1"/>
  <pageMargins left="0.2" right="0.2" top="0.75" bottom="0.75" header="0.3" footer="0.3"/>
  <pageSetup scale="28" fitToHeight="0" orientation="landscape" r:id="rId1"/>
  <headerFooter>
    <oddFooter>&amp;RMay 1, 2019</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6433C-7DE4-4585-BC9D-3157BE5901C4}">
  <sheetPr>
    <tabColor theme="5" tint="0.59999389629810485"/>
  </sheetPr>
  <dimension ref="A1:K302"/>
  <sheetViews>
    <sheetView zoomScale="90" zoomScaleNormal="90" workbookViewId="0">
      <pane ySplit="2" topLeftCell="A3" activePane="bottomLeft" state="frozen"/>
      <selection pane="bottomLeft" activeCell="E2" sqref="E1:I1048576"/>
    </sheetView>
  </sheetViews>
  <sheetFormatPr defaultRowHeight="15"/>
  <cols>
    <col min="1" max="1" width="12.140625" bestFit="1" customWidth="1"/>
    <col min="5" max="9" width="16.42578125" bestFit="1" customWidth="1"/>
    <col min="10" max="10" width="25.7109375" bestFit="1" customWidth="1"/>
  </cols>
  <sheetData>
    <row r="1" spans="1:11" ht="45">
      <c r="A1" s="551" t="s">
        <v>732</v>
      </c>
      <c r="B1" s="552" t="s">
        <v>22</v>
      </c>
      <c r="C1" s="552" t="s">
        <v>26</v>
      </c>
      <c r="D1" s="552" t="s">
        <v>27</v>
      </c>
      <c r="E1" s="763" t="s">
        <v>733</v>
      </c>
      <c r="F1" s="763"/>
      <c r="G1" s="763"/>
      <c r="H1" s="552" t="s">
        <v>734</v>
      </c>
      <c r="I1" s="552" t="s">
        <v>735</v>
      </c>
      <c r="J1" s="552" t="s">
        <v>35</v>
      </c>
      <c r="K1" s="559" t="s">
        <v>736</v>
      </c>
    </row>
    <row r="2" spans="1:11">
      <c r="A2" s="553"/>
      <c r="B2" s="552"/>
      <c r="C2" s="552"/>
      <c r="D2" s="552"/>
      <c r="E2" s="558">
        <v>2018</v>
      </c>
      <c r="F2" s="558">
        <v>2019</v>
      </c>
      <c r="G2" s="558">
        <v>2020</v>
      </c>
      <c r="H2" s="552"/>
      <c r="I2" s="552"/>
      <c r="J2" s="552"/>
      <c r="K2" s="339"/>
    </row>
    <row r="3" spans="1:11" ht="45">
      <c r="A3" s="554">
        <v>0</v>
      </c>
      <c r="B3" s="555" t="s">
        <v>39</v>
      </c>
      <c r="C3" s="555" t="s">
        <v>737</v>
      </c>
      <c r="D3" s="555" t="s">
        <v>738</v>
      </c>
      <c r="E3" s="555">
        <v>76996.295619272336</v>
      </c>
      <c r="F3" s="555">
        <v>80846.11040023595</v>
      </c>
      <c r="G3" s="555">
        <v>84888.415920247746</v>
      </c>
      <c r="H3" s="555">
        <v>92528.373353070041</v>
      </c>
      <c r="I3" s="555">
        <v>94378.940820131436</v>
      </c>
      <c r="J3" s="555"/>
      <c r="K3" s="339"/>
    </row>
    <row r="4" spans="1:11" ht="45">
      <c r="A4" s="554">
        <v>1</v>
      </c>
      <c r="B4" s="555" t="s">
        <v>39</v>
      </c>
      <c r="C4" s="555" t="s">
        <v>52</v>
      </c>
      <c r="D4" s="555" t="s">
        <v>53</v>
      </c>
      <c r="E4" s="555">
        <v>49464.29529427176</v>
      </c>
      <c r="F4" s="555">
        <v>52930.374772099327</v>
      </c>
      <c r="G4" s="555">
        <v>57315.722828030179</v>
      </c>
      <c r="H4" s="555">
        <v>78051.158808705557</v>
      </c>
      <c r="I4" s="555">
        <v>80977.061179036973</v>
      </c>
      <c r="J4" s="555" t="s">
        <v>739</v>
      </c>
      <c r="K4" s="339"/>
    </row>
    <row r="5" spans="1:11" ht="45">
      <c r="A5" s="554">
        <v>2</v>
      </c>
      <c r="B5" s="555" t="s">
        <v>39</v>
      </c>
      <c r="C5" s="555" t="s">
        <v>55</v>
      </c>
      <c r="D5" s="555" t="s">
        <v>53</v>
      </c>
      <c r="E5" s="555">
        <v>43794.82749985523</v>
      </c>
      <c r="F5" s="555">
        <v>46932.215547068285</v>
      </c>
      <c r="G5" s="555">
        <v>51186.4948374296</v>
      </c>
      <c r="H5" s="555">
        <v>70091.613327769446</v>
      </c>
      <c r="I5" s="555">
        <v>71311.544223449615</v>
      </c>
      <c r="J5" s="555" t="s">
        <v>739</v>
      </c>
      <c r="K5" s="339"/>
    </row>
    <row r="6" spans="1:11" ht="60">
      <c r="A6" s="554">
        <v>3</v>
      </c>
      <c r="B6" s="555" t="s">
        <v>39</v>
      </c>
      <c r="C6" s="555" t="s">
        <v>56</v>
      </c>
      <c r="D6" s="555" t="s">
        <v>53</v>
      </c>
      <c r="E6" s="555">
        <v>229181761.51960665</v>
      </c>
      <c r="F6" s="555">
        <v>249196970.81024832</v>
      </c>
      <c r="G6" s="555">
        <v>254641276.48758483</v>
      </c>
      <c r="H6" s="555">
        <v>309056611.34553277</v>
      </c>
      <c r="I6" s="555">
        <v>325110871.04679459</v>
      </c>
      <c r="J6" s="555" t="s">
        <v>739</v>
      </c>
      <c r="K6" s="339"/>
    </row>
    <row r="7" spans="1:11" ht="45">
      <c r="A7" s="554">
        <v>4</v>
      </c>
      <c r="B7" s="555" t="s">
        <v>39</v>
      </c>
      <c r="C7" s="555" t="s">
        <v>57</v>
      </c>
      <c r="D7" s="555" t="s">
        <v>53</v>
      </c>
      <c r="E7" s="555">
        <v>201672144.38514781</v>
      </c>
      <c r="F7" s="555">
        <v>219896561.7353752</v>
      </c>
      <c r="G7" s="555">
        <v>224552672.07397527</v>
      </c>
      <c r="H7" s="555">
        <v>269641122.75314403</v>
      </c>
      <c r="I7" s="555">
        <v>278725313.4921177</v>
      </c>
      <c r="J7" s="555" t="s">
        <v>739</v>
      </c>
      <c r="K7" s="339"/>
    </row>
    <row r="8" spans="1:11" ht="60">
      <c r="A8" s="554">
        <v>5</v>
      </c>
      <c r="B8" s="555" t="s">
        <v>39</v>
      </c>
      <c r="C8" s="555" t="s">
        <v>58</v>
      </c>
      <c r="D8" s="555" t="s">
        <v>53</v>
      </c>
      <c r="E8" s="555">
        <v>3668761.1908914447</v>
      </c>
      <c r="F8" s="555">
        <v>3959302.6888316292</v>
      </c>
      <c r="G8" s="555">
        <v>4848044.5461720051</v>
      </c>
      <c r="H8" s="555">
        <v>6014172.4239459485</v>
      </c>
      <c r="I8" s="555">
        <v>6165517.8566881418</v>
      </c>
      <c r="J8" s="555" t="s">
        <v>739</v>
      </c>
      <c r="K8" s="339"/>
    </row>
    <row r="9" spans="1:11" ht="60">
      <c r="A9" s="554">
        <v>6</v>
      </c>
      <c r="B9" s="555" t="s">
        <v>39</v>
      </c>
      <c r="C9" s="555" t="s">
        <v>60</v>
      </c>
      <c r="D9" s="555" t="s">
        <v>53</v>
      </c>
      <c r="E9" s="555">
        <v>3365102.6877251784</v>
      </c>
      <c r="F9" s="555">
        <v>3602467.6304492108</v>
      </c>
      <c r="G9" s="555">
        <v>4111825.5586286965</v>
      </c>
      <c r="H9" s="555">
        <v>5018666.0789760873</v>
      </c>
      <c r="I9" s="555">
        <v>5233663.226699315</v>
      </c>
      <c r="J9" s="555" t="s">
        <v>739</v>
      </c>
      <c r="K9" s="339"/>
    </row>
    <row r="10" spans="1:11" ht="45">
      <c r="A10" s="554">
        <v>7</v>
      </c>
      <c r="B10" s="555" t="s">
        <v>39</v>
      </c>
      <c r="C10" s="555" t="s">
        <v>61</v>
      </c>
      <c r="D10" s="555" t="s">
        <v>53</v>
      </c>
      <c r="E10" s="555">
        <v>328863.72984065284</v>
      </c>
      <c r="F10" s="555">
        <v>351907.98465559044</v>
      </c>
      <c r="G10" s="555">
        <v>381064.00335034961</v>
      </c>
      <c r="H10" s="555">
        <v>518923.70146004192</v>
      </c>
      <c r="I10" s="555">
        <v>538376.58481625596</v>
      </c>
      <c r="J10" s="555" t="s">
        <v>739</v>
      </c>
      <c r="K10" s="339"/>
    </row>
    <row r="11" spans="1:11" ht="45">
      <c r="A11" s="554">
        <v>8</v>
      </c>
      <c r="B11" s="555" t="s">
        <v>39</v>
      </c>
      <c r="C11" s="555" t="s">
        <v>62</v>
      </c>
      <c r="D11" s="555" t="s">
        <v>53</v>
      </c>
      <c r="E11" s="555">
        <v>238002.38990319974</v>
      </c>
      <c r="F11" s="555">
        <v>255052.48225241402</v>
      </c>
      <c r="G11" s="555">
        <v>278172.30475713854</v>
      </c>
      <c r="H11" s="555">
        <v>380911.912125587</v>
      </c>
      <c r="I11" s="555">
        <v>387541.6098607725</v>
      </c>
      <c r="J11" s="555" t="s">
        <v>739</v>
      </c>
      <c r="K11" s="339"/>
    </row>
    <row r="12" spans="1:11" ht="60">
      <c r="A12" s="554">
        <v>9</v>
      </c>
      <c r="B12" s="555" t="s">
        <v>39</v>
      </c>
      <c r="C12" s="555" t="s">
        <v>63</v>
      </c>
      <c r="D12" s="555" t="s">
        <v>53</v>
      </c>
      <c r="E12" s="555">
        <v>2383262773.5336137</v>
      </c>
      <c r="F12" s="555">
        <v>2591401077.779912</v>
      </c>
      <c r="G12" s="555">
        <v>2648016451.3702917</v>
      </c>
      <c r="H12" s="555">
        <v>3213881906.8778348</v>
      </c>
      <c r="I12" s="555">
        <v>3380830268.0779681</v>
      </c>
      <c r="J12" s="555" t="s">
        <v>739</v>
      </c>
      <c r="K12" s="339"/>
    </row>
    <row r="13" spans="1:11" ht="45">
      <c r="A13" s="554">
        <v>10</v>
      </c>
      <c r="B13" s="555" t="s">
        <v>39</v>
      </c>
      <c r="C13" s="555" t="s">
        <v>64</v>
      </c>
      <c r="D13" s="555" t="s">
        <v>53</v>
      </c>
      <c r="E13" s="555">
        <v>1953734962.6540229</v>
      </c>
      <c r="F13" s="555">
        <v>2130287264.7068989</v>
      </c>
      <c r="G13" s="555">
        <v>2175394166.2387486</v>
      </c>
      <c r="H13" s="555">
        <v>2612196595.1134081</v>
      </c>
      <c r="I13" s="555">
        <v>2700201317.3731956</v>
      </c>
      <c r="J13" s="555" t="s">
        <v>739</v>
      </c>
      <c r="K13" s="339"/>
    </row>
    <row r="14" spans="1:11" ht="60">
      <c r="A14" s="554">
        <v>11</v>
      </c>
      <c r="B14" s="555" t="s">
        <v>39</v>
      </c>
      <c r="C14" s="555" t="s">
        <v>65</v>
      </c>
      <c r="D14" s="555" t="s">
        <v>53</v>
      </c>
      <c r="E14" s="555">
        <v>27876600.896838307</v>
      </c>
      <c r="F14" s="555">
        <v>30084242.375972059</v>
      </c>
      <c r="G14" s="555">
        <v>36837230.855817087</v>
      </c>
      <c r="H14" s="555">
        <v>45697900.643779621</v>
      </c>
      <c r="I14" s="555">
        <v>46847879.07153558</v>
      </c>
      <c r="J14" s="555" t="s">
        <v>739</v>
      </c>
      <c r="K14" s="339"/>
    </row>
    <row r="15" spans="1:11" ht="60">
      <c r="A15" s="554">
        <v>12</v>
      </c>
      <c r="B15" s="555" t="s">
        <v>39</v>
      </c>
      <c r="C15" s="555" t="s">
        <v>66</v>
      </c>
      <c r="D15" s="555" t="s">
        <v>53</v>
      </c>
      <c r="E15" s="555">
        <v>21343246.462557327</v>
      </c>
      <c r="F15" s="555">
        <v>22848739.442789249</v>
      </c>
      <c r="G15" s="555">
        <v>26079354.614934683</v>
      </c>
      <c r="H15" s="555">
        <v>31831012.892290875</v>
      </c>
      <c r="I15" s="555">
        <v>33194637.583252594</v>
      </c>
      <c r="J15" s="555" t="s">
        <v>739</v>
      </c>
      <c r="K15" s="339"/>
    </row>
    <row r="16" spans="1:11" ht="60">
      <c r="A16" s="554">
        <v>13</v>
      </c>
      <c r="B16" s="555" t="s">
        <v>39</v>
      </c>
      <c r="C16" s="555" t="s">
        <v>52</v>
      </c>
      <c r="D16" s="555" t="s">
        <v>69</v>
      </c>
      <c r="E16" s="555">
        <v>744.14292880362723</v>
      </c>
      <c r="F16" s="555">
        <v>778.12187903450013</v>
      </c>
      <c r="G16" s="555">
        <v>813.65237133357266</v>
      </c>
      <c r="H16" s="555">
        <v>885.70526977360714</v>
      </c>
      <c r="I16" s="555">
        <v>901.70663553394229</v>
      </c>
      <c r="J16" s="555" t="s">
        <v>740</v>
      </c>
      <c r="K16" s="339"/>
    </row>
    <row r="17" spans="1:10" ht="60">
      <c r="A17" s="554">
        <v>14</v>
      </c>
      <c r="B17" s="555" t="s">
        <v>39</v>
      </c>
      <c r="C17" s="555" t="s">
        <v>55</v>
      </c>
      <c r="D17" s="555" t="s">
        <v>69</v>
      </c>
      <c r="E17" s="555">
        <v>516.87321544164638</v>
      </c>
      <c r="F17" s="555">
        <v>541.75318216191306</v>
      </c>
      <c r="G17" s="555">
        <v>567.8307592932216</v>
      </c>
      <c r="H17" s="555">
        <v>618.88255316333061</v>
      </c>
      <c r="I17" s="555">
        <v>624.1761837782816</v>
      </c>
      <c r="J17" s="555" t="s">
        <v>740</v>
      </c>
    </row>
    <row r="18" spans="1:10" ht="60">
      <c r="A18" s="554">
        <v>15</v>
      </c>
      <c r="B18" s="555" t="s">
        <v>39</v>
      </c>
      <c r="C18" s="555" t="s">
        <v>56</v>
      </c>
      <c r="D18" s="555" t="s">
        <v>69</v>
      </c>
      <c r="E18" s="555">
        <v>3659611.5060574454</v>
      </c>
      <c r="F18" s="555">
        <v>3781576.4590043644</v>
      </c>
      <c r="G18" s="555">
        <v>3907606.1739411075</v>
      </c>
      <c r="H18" s="555">
        <v>4136942.4731197073</v>
      </c>
      <c r="I18" s="555">
        <v>4239085.3953462057</v>
      </c>
      <c r="J18" s="555" t="s">
        <v>740</v>
      </c>
    </row>
    <row r="19" spans="1:10" ht="60">
      <c r="A19" s="554">
        <v>16</v>
      </c>
      <c r="B19" s="555" t="s">
        <v>39</v>
      </c>
      <c r="C19" s="555" t="s">
        <v>57</v>
      </c>
      <c r="D19" s="555" t="s">
        <v>69</v>
      </c>
      <c r="E19" s="555">
        <v>2598006.3822410852</v>
      </c>
      <c r="F19" s="555">
        <v>2686246.6399581921</v>
      </c>
      <c r="G19" s="555">
        <v>2777483.9430771908</v>
      </c>
      <c r="H19" s="555">
        <v>2932297.6778430478</v>
      </c>
      <c r="I19" s="555">
        <v>2980082.2709882432</v>
      </c>
      <c r="J19" s="555" t="s">
        <v>740</v>
      </c>
    </row>
    <row r="20" spans="1:10" ht="60">
      <c r="A20" s="554">
        <v>17</v>
      </c>
      <c r="B20" s="555" t="s">
        <v>39</v>
      </c>
      <c r="C20" s="555" t="s">
        <v>58</v>
      </c>
      <c r="D20" s="555" t="s">
        <v>69</v>
      </c>
      <c r="E20" s="555">
        <v>37425.980072347294</v>
      </c>
      <c r="F20" s="555">
        <v>40460.594333419525</v>
      </c>
      <c r="G20" s="555">
        <v>43741.264507942826</v>
      </c>
      <c r="H20" s="555">
        <v>46568.359374101725</v>
      </c>
      <c r="I20" s="555">
        <v>47139.917892411919</v>
      </c>
      <c r="J20" s="555" t="s">
        <v>740</v>
      </c>
    </row>
    <row r="21" spans="1:10" ht="60">
      <c r="A21" s="554">
        <v>18</v>
      </c>
      <c r="B21" s="555" t="s">
        <v>39</v>
      </c>
      <c r="C21" s="555" t="s">
        <v>60</v>
      </c>
      <c r="D21" s="555" t="s">
        <v>69</v>
      </c>
      <c r="E21" s="555">
        <v>29650.861157484051</v>
      </c>
      <c r="F21" s="555">
        <v>31445.763515133523</v>
      </c>
      <c r="G21" s="555">
        <v>33349.319528957923</v>
      </c>
      <c r="H21" s="555">
        <v>35357.988353101049</v>
      </c>
      <c r="I21" s="555">
        <v>36084.235564267328</v>
      </c>
      <c r="J21" s="555" t="s">
        <v>740</v>
      </c>
    </row>
    <row r="22" spans="1:10" ht="60">
      <c r="A22" s="554">
        <v>19</v>
      </c>
      <c r="B22" s="555" t="s">
        <v>39</v>
      </c>
      <c r="C22" s="555" t="s">
        <v>61</v>
      </c>
      <c r="D22" s="555" t="s">
        <v>69</v>
      </c>
      <c r="E22" s="555">
        <v>8007.9228269897449</v>
      </c>
      <c r="F22" s="555">
        <v>8373.5794779619137</v>
      </c>
      <c r="G22" s="555">
        <v>8755.9326917368035</v>
      </c>
      <c r="H22" s="555">
        <v>9531.3133717580058</v>
      </c>
      <c r="I22" s="555">
        <v>9703.5083858814487</v>
      </c>
      <c r="J22" s="555" t="s">
        <v>740</v>
      </c>
    </row>
    <row r="23" spans="1:10" ht="60">
      <c r="A23" s="554">
        <v>20</v>
      </c>
      <c r="B23" s="555" t="s">
        <v>39</v>
      </c>
      <c r="C23" s="555" t="s">
        <v>62</v>
      </c>
      <c r="D23" s="555" t="s">
        <v>69</v>
      </c>
      <c r="E23" s="555">
        <v>5507.9846566140059</v>
      </c>
      <c r="F23" s="555">
        <v>5773.1144231762037</v>
      </c>
      <c r="G23" s="555">
        <v>6051.0063518538891</v>
      </c>
      <c r="H23" s="555">
        <v>6595.0324087833706</v>
      </c>
      <c r="I23" s="555">
        <v>6651.4432177281105</v>
      </c>
      <c r="J23" s="555" t="s">
        <v>740</v>
      </c>
    </row>
    <row r="24" spans="1:10" ht="60">
      <c r="A24" s="554">
        <v>21</v>
      </c>
      <c r="B24" s="555" t="s">
        <v>39</v>
      </c>
      <c r="C24" s="555" t="s">
        <v>63</v>
      </c>
      <c r="D24" s="555" t="s">
        <v>69</v>
      </c>
      <c r="E24" s="555">
        <v>40115348.347882681</v>
      </c>
      <c r="F24" s="555">
        <v>41452284.40396414</v>
      </c>
      <c r="G24" s="555">
        <v>42833776.922638178</v>
      </c>
      <c r="H24" s="555">
        <v>45347679.153827459</v>
      </c>
      <c r="I24" s="555">
        <v>46467333.220824584</v>
      </c>
      <c r="J24" s="555" t="s">
        <v>740</v>
      </c>
    </row>
    <row r="25" spans="1:10" ht="60">
      <c r="A25" s="554">
        <v>22</v>
      </c>
      <c r="B25" s="555" t="s">
        <v>39</v>
      </c>
      <c r="C25" s="555" t="s">
        <v>64</v>
      </c>
      <c r="D25" s="555" t="s">
        <v>69</v>
      </c>
      <c r="E25" s="555">
        <v>28047242.431992013</v>
      </c>
      <c r="F25" s="555">
        <v>28999855.91183969</v>
      </c>
      <c r="G25" s="555">
        <v>29984824.531205554</v>
      </c>
      <c r="H25" s="555">
        <v>31656143.88610049</v>
      </c>
      <c r="I25" s="555">
        <v>32172011.005449634</v>
      </c>
      <c r="J25" s="555" t="s">
        <v>740</v>
      </c>
    </row>
    <row r="26" spans="1:10" ht="60">
      <c r="A26" s="554">
        <v>23</v>
      </c>
      <c r="B26" s="555" t="s">
        <v>39</v>
      </c>
      <c r="C26" s="555" t="s">
        <v>65</v>
      </c>
      <c r="D26" s="555" t="s">
        <v>69</v>
      </c>
      <c r="E26" s="555">
        <v>79197.589752993154</v>
      </c>
      <c r="F26" s="555">
        <v>85619.17536925216</v>
      </c>
      <c r="G26" s="555">
        <v>92561.443015804703</v>
      </c>
      <c r="H26" s="555">
        <v>98543.894216014582</v>
      </c>
      <c r="I26" s="555">
        <v>99753.376425043083</v>
      </c>
      <c r="J26" s="555" t="s">
        <v>740</v>
      </c>
    </row>
    <row r="27" spans="1:10" ht="60">
      <c r="A27" s="554">
        <v>24</v>
      </c>
      <c r="B27" s="555" t="s">
        <v>39</v>
      </c>
      <c r="C27" s="555" t="s">
        <v>66</v>
      </c>
      <c r="D27" s="555" t="s">
        <v>69</v>
      </c>
      <c r="E27" s="555">
        <v>31994.154029110756</v>
      </c>
      <c r="F27" s="555">
        <v>33930.906631095691</v>
      </c>
      <c r="G27" s="555">
        <v>35984.899733888451</v>
      </c>
      <c r="H27" s="555">
        <v>38152.312660338546</v>
      </c>
      <c r="I27" s="555">
        <v>38935.954828903399</v>
      </c>
      <c r="J27" s="555" t="s">
        <v>740</v>
      </c>
    </row>
    <row r="28" spans="1:10" ht="60">
      <c r="A28" s="554">
        <v>25</v>
      </c>
      <c r="B28" s="555" t="s">
        <v>39</v>
      </c>
      <c r="C28" s="555" t="s">
        <v>52</v>
      </c>
      <c r="D28" s="555" t="s">
        <v>85</v>
      </c>
      <c r="E28" s="555">
        <v>744.14292880362609</v>
      </c>
      <c r="F28" s="555">
        <v>778.12187903449899</v>
      </c>
      <c r="G28" s="555">
        <v>813.65237133357152</v>
      </c>
      <c r="H28" s="555">
        <v>885.70526977360589</v>
      </c>
      <c r="I28" s="555">
        <v>901.70663553394104</v>
      </c>
      <c r="J28" s="555" t="s">
        <v>740</v>
      </c>
    </row>
    <row r="29" spans="1:10" ht="60">
      <c r="A29" s="554">
        <v>26</v>
      </c>
      <c r="B29" s="555" t="s">
        <v>39</v>
      </c>
      <c r="C29" s="555" t="s">
        <v>55</v>
      </c>
      <c r="D29" s="555" t="s">
        <v>85</v>
      </c>
      <c r="E29" s="555">
        <v>516.87321544164672</v>
      </c>
      <c r="F29" s="555">
        <v>541.75318216191351</v>
      </c>
      <c r="G29" s="555">
        <v>567.83075929322206</v>
      </c>
      <c r="H29" s="555">
        <v>618.88255316333107</v>
      </c>
      <c r="I29" s="555">
        <v>624.17618377828205</v>
      </c>
      <c r="J29" s="555" t="s">
        <v>740</v>
      </c>
    </row>
    <row r="30" spans="1:10" ht="60">
      <c r="A30" s="554">
        <v>27</v>
      </c>
      <c r="B30" s="555" t="s">
        <v>39</v>
      </c>
      <c r="C30" s="555" t="s">
        <v>56</v>
      </c>
      <c r="D30" s="555" t="s">
        <v>85</v>
      </c>
      <c r="E30" s="555">
        <v>3659611.5060574478</v>
      </c>
      <c r="F30" s="555">
        <v>3781576.4590043668</v>
      </c>
      <c r="G30" s="555">
        <v>3907606.1739411098</v>
      </c>
      <c r="H30" s="555">
        <v>4136942.4731197096</v>
      </c>
      <c r="I30" s="555">
        <v>4239085.3953462085</v>
      </c>
      <c r="J30" s="555" t="s">
        <v>740</v>
      </c>
    </row>
    <row r="31" spans="1:10" ht="60">
      <c r="A31" s="554">
        <v>28</v>
      </c>
      <c r="B31" s="555" t="s">
        <v>39</v>
      </c>
      <c r="C31" s="555" t="s">
        <v>57</v>
      </c>
      <c r="D31" s="555" t="s">
        <v>85</v>
      </c>
      <c r="E31" s="555">
        <v>2598006.38224108</v>
      </c>
      <c r="F31" s="555">
        <v>2686246.639958187</v>
      </c>
      <c r="G31" s="555">
        <v>2777483.9430771857</v>
      </c>
      <c r="H31" s="555">
        <v>2932297.6778430422</v>
      </c>
      <c r="I31" s="555">
        <v>2980082.2709882376</v>
      </c>
      <c r="J31" s="555" t="s">
        <v>740</v>
      </c>
    </row>
    <row r="32" spans="1:10" ht="60">
      <c r="A32" s="554">
        <v>29</v>
      </c>
      <c r="B32" s="555" t="s">
        <v>39</v>
      </c>
      <c r="C32" s="555" t="s">
        <v>58</v>
      </c>
      <c r="D32" s="555" t="s">
        <v>85</v>
      </c>
      <c r="E32" s="555">
        <v>37425.980072347294</v>
      </c>
      <c r="F32" s="555">
        <v>40460.594333419525</v>
      </c>
      <c r="G32" s="555">
        <v>43741.264507942826</v>
      </c>
      <c r="H32" s="555">
        <v>46568.359374101725</v>
      </c>
      <c r="I32" s="555">
        <v>47139.917892411919</v>
      </c>
      <c r="J32" s="555" t="s">
        <v>740</v>
      </c>
    </row>
    <row r="33" spans="1:10" ht="60">
      <c r="A33" s="554">
        <v>30</v>
      </c>
      <c r="B33" s="555" t="s">
        <v>39</v>
      </c>
      <c r="C33" s="555" t="s">
        <v>60</v>
      </c>
      <c r="D33" s="555" t="s">
        <v>85</v>
      </c>
      <c r="E33" s="555">
        <v>29650.861157484051</v>
      </c>
      <c r="F33" s="555">
        <v>31445.763515133523</v>
      </c>
      <c r="G33" s="555">
        <v>33349.319528957923</v>
      </c>
      <c r="H33" s="555">
        <v>35357.988353101049</v>
      </c>
      <c r="I33" s="555">
        <v>36084.235564267328</v>
      </c>
      <c r="J33" s="555" t="s">
        <v>740</v>
      </c>
    </row>
    <row r="34" spans="1:10" ht="60">
      <c r="A34" s="554">
        <v>31</v>
      </c>
      <c r="B34" s="555" t="s">
        <v>39</v>
      </c>
      <c r="C34" s="555" t="s">
        <v>61</v>
      </c>
      <c r="D34" s="555" t="s">
        <v>85</v>
      </c>
      <c r="E34" s="555">
        <v>8007.9228269897503</v>
      </c>
      <c r="F34" s="555">
        <v>8373.5794779619191</v>
      </c>
      <c r="G34" s="555">
        <v>8755.9326917368107</v>
      </c>
      <c r="H34" s="555">
        <v>9531.3133717580131</v>
      </c>
      <c r="I34" s="555">
        <v>9703.508385881456</v>
      </c>
      <c r="J34" s="555" t="s">
        <v>740</v>
      </c>
    </row>
    <row r="35" spans="1:10" ht="60">
      <c r="A35" s="554">
        <v>32</v>
      </c>
      <c r="B35" s="555" t="s">
        <v>39</v>
      </c>
      <c r="C35" s="555" t="s">
        <v>62</v>
      </c>
      <c r="D35" s="555" t="s">
        <v>85</v>
      </c>
      <c r="E35" s="555">
        <v>5507.9846566140022</v>
      </c>
      <c r="F35" s="555">
        <v>5773.1144231762</v>
      </c>
      <c r="G35" s="555">
        <v>6051.0063518538846</v>
      </c>
      <c r="H35" s="555">
        <v>6595.032408783366</v>
      </c>
      <c r="I35" s="555">
        <v>6651.443217728106</v>
      </c>
      <c r="J35" s="555" t="s">
        <v>740</v>
      </c>
    </row>
    <row r="36" spans="1:10" ht="60">
      <c r="A36" s="554">
        <v>33</v>
      </c>
      <c r="B36" s="555" t="s">
        <v>39</v>
      </c>
      <c r="C36" s="555" t="s">
        <v>63</v>
      </c>
      <c r="D36" s="555" t="s">
        <v>85</v>
      </c>
      <c r="E36" s="555">
        <v>40115348.347882621</v>
      </c>
      <c r="F36" s="555">
        <v>41452284.40396408</v>
      </c>
      <c r="G36" s="555">
        <v>42833776.922638118</v>
      </c>
      <c r="H36" s="555">
        <v>45347679.153827392</v>
      </c>
      <c r="I36" s="555">
        <v>46467333.22082451</v>
      </c>
      <c r="J36" s="555" t="s">
        <v>740</v>
      </c>
    </row>
    <row r="37" spans="1:10" ht="60">
      <c r="A37" s="554">
        <v>34</v>
      </c>
      <c r="B37" s="555" t="s">
        <v>39</v>
      </c>
      <c r="C37" s="555" t="s">
        <v>64</v>
      </c>
      <c r="D37" s="555" t="s">
        <v>85</v>
      </c>
      <c r="E37" s="555">
        <v>28047242.431991916</v>
      </c>
      <c r="F37" s="555">
        <v>28999855.911839589</v>
      </c>
      <c r="G37" s="555">
        <v>29984824.531205449</v>
      </c>
      <c r="H37" s="555">
        <v>31656143.886100378</v>
      </c>
      <c r="I37" s="555">
        <v>32172011.005449522</v>
      </c>
      <c r="J37" s="555" t="s">
        <v>740</v>
      </c>
    </row>
    <row r="38" spans="1:10" ht="60">
      <c r="A38" s="554">
        <v>35</v>
      </c>
      <c r="B38" s="555" t="s">
        <v>39</v>
      </c>
      <c r="C38" s="555" t="s">
        <v>65</v>
      </c>
      <c r="D38" s="555" t="s">
        <v>85</v>
      </c>
      <c r="E38" s="555">
        <v>79197.589752993154</v>
      </c>
      <c r="F38" s="555">
        <v>85619.17536925216</v>
      </c>
      <c r="G38" s="555">
        <v>92561.443015804703</v>
      </c>
      <c r="H38" s="555">
        <v>98543.894216014582</v>
      </c>
      <c r="I38" s="555">
        <v>99753.376425043083</v>
      </c>
      <c r="J38" s="555" t="s">
        <v>740</v>
      </c>
    </row>
    <row r="39" spans="1:10" ht="60">
      <c r="A39" s="554">
        <v>36</v>
      </c>
      <c r="B39" s="555" t="s">
        <v>39</v>
      </c>
      <c r="C39" s="555" t="s">
        <v>66</v>
      </c>
      <c r="D39" s="555" t="s">
        <v>85</v>
      </c>
      <c r="E39" s="555">
        <v>31994.154029110756</v>
      </c>
      <c r="F39" s="555">
        <v>33930.906631095691</v>
      </c>
      <c r="G39" s="555">
        <v>35984.899733888451</v>
      </c>
      <c r="H39" s="555">
        <v>38152.312660338546</v>
      </c>
      <c r="I39" s="555">
        <v>38935.954828903399</v>
      </c>
      <c r="J39" s="555" t="s">
        <v>740</v>
      </c>
    </row>
    <row r="40" spans="1:10" ht="60">
      <c r="A40" s="554">
        <v>37</v>
      </c>
      <c r="B40" s="555" t="s">
        <v>39</v>
      </c>
      <c r="C40" s="555" t="s">
        <v>92</v>
      </c>
      <c r="D40" s="555" t="s">
        <v>93</v>
      </c>
      <c r="E40" s="555">
        <v>290.537060458459</v>
      </c>
      <c r="F40" s="555">
        <v>289.08437515616669</v>
      </c>
      <c r="G40" s="555">
        <v>287.63895328038586</v>
      </c>
      <c r="H40" s="555">
        <v>286.20075851398394</v>
      </c>
      <c r="I40" s="555">
        <v>284.76975472141402</v>
      </c>
      <c r="J40" s="555" t="s">
        <v>739</v>
      </c>
    </row>
    <row r="41" spans="1:10" ht="60">
      <c r="A41" s="554">
        <v>38</v>
      </c>
      <c r="B41" s="555" t="s">
        <v>39</v>
      </c>
      <c r="C41" s="555" t="s">
        <v>95</v>
      </c>
      <c r="D41" s="555" t="s">
        <v>93</v>
      </c>
      <c r="E41" s="555">
        <v>6.3296106683271139E-2</v>
      </c>
      <c r="F41" s="555">
        <v>6.2979626149854778E-2</v>
      </c>
      <c r="G41" s="555">
        <v>6.2664728019105498E-2</v>
      </c>
      <c r="H41" s="555">
        <v>6.2351404379009968E-2</v>
      </c>
      <c r="I41" s="555">
        <v>6.2039647357114917E-2</v>
      </c>
      <c r="J41" s="555" t="s">
        <v>739</v>
      </c>
    </row>
    <row r="42" spans="1:10" ht="75">
      <c r="A42" s="554">
        <v>39</v>
      </c>
      <c r="B42" s="555" t="s">
        <v>39</v>
      </c>
      <c r="C42" s="555" t="s">
        <v>96</v>
      </c>
      <c r="D42" s="555" t="s">
        <v>93</v>
      </c>
      <c r="E42" s="555">
        <v>0.41563700720718572</v>
      </c>
      <c r="F42" s="555">
        <v>0.41355882217114981</v>
      </c>
      <c r="G42" s="555">
        <v>0.41149102806029408</v>
      </c>
      <c r="H42" s="555">
        <v>0.40943357291999261</v>
      </c>
      <c r="I42" s="555">
        <v>0.40738640505539264</v>
      </c>
      <c r="J42" s="555" t="s">
        <v>739</v>
      </c>
    </row>
    <row r="43" spans="1:10" ht="60">
      <c r="A43" s="554">
        <v>40</v>
      </c>
      <c r="B43" s="555" t="s">
        <v>39</v>
      </c>
      <c r="C43" s="555" t="s">
        <v>97</v>
      </c>
      <c r="D43" s="555" t="s">
        <v>93</v>
      </c>
      <c r="E43" s="555">
        <v>409.29856805963675</v>
      </c>
      <c r="F43" s="555">
        <v>407.25207521933856</v>
      </c>
      <c r="G43" s="555">
        <v>405.21581484324184</v>
      </c>
      <c r="H43" s="555">
        <v>403.18973576902562</v>
      </c>
      <c r="I43" s="555">
        <v>401.1737870901805</v>
      </c>
      <c r="J43" s="555" t="s">
        <v>739</v>
      </c>
    </row>
    <row r="44" spans="1:10" ht="60">
      <c r="A44" s="554">
        <v>41</v>
      </c>
      <c r="B44" s="555" t="s">
        <v>39</v>
      </c>
      <c r="C44" s="555" t="s">
        <v>98</v>
      </c>
      <c r="D44" s="555" t="s">
        <v>93</v>
      </c>
      <c r="E44" s="555">
        <v>8.9169367199944768E-2</v>
      </c>
      <c r="F44" s="555">
        <v>8.8723520363945041E-2</v>
      </c>
      <c r="G44" s="555">
        <v>8.8279902762125315E-2</v>
      </c>
      <c r="H44" s="555">
        <v>8.7838503248314687E-2</v>
      </c>
      <c r="I44" s="555">
        <v>8.7399310732073118E-2</v>
      </c>
      <c r="J44" s="555" t="s">
        <v>739</v>
      </c>
    </row>
    <row r="45" spans="1:10" ht="75">
      <c r="A45" s="554">
        <v>42</v>
      </c>
      <c r="B45" s="555" t="s">
        <v>39</v>
      </c>
      <c r="C45" s="555" t="s">
        <v>99</v>
      </c>
      <c r="D45" s="555" t="s">
        <v>93</v>
      </c>
      <c r="E45" s="555">
        <v>0.58553504883008811</v>
      </c>
      <c r="F45" s="555">
        <v>0.58260737358593762</v>
      </c>
      <c r="G45" s="555">
        <v>0.57969433671800796</v>
      </c>
      <c r="H45" s="555">
        <v>0.57679586503441793</v>
      </c>
      <c r="I45" s="555">
        <v>0.57391188570924589</v>
      </c>
      <c r="J45" s="555" t="s">
        <v>739</v>
      </c>
    </row>
    <row r="46" spans="1:10" ht="45">
      <c r="A46" s="554">
        <v>43</v>
      </c>
      <c r="B46" s="555" t="s">
        <v>39</v>
      </c>
      <c r="C46" s="555" t="s">
        <v>52</v>
      </c>
      <c r="D46" s="555" t="s">
        <v>53</v>
      </c>
      <c r="E46" s="555">
        <v>38055.983396743606</v>
      </c>
      <c r="F46" s="555">
        <v>39793.690382555891</v>
      </c>
      <c r="G46" s="555">
        <v>41610.744301465667</v>
      </c>
      <c r="H46" s="555">
        <v>45295.579298325261</v>
      </c>
      <c r="I46" s="555">
        <v>46113.900196273666</v>
      </c>
      <c r="J46" s="555" t="s">
        <v>739</v>
      </c>
    </row>
    <row r="47" spans="1:10" ht="45">
      <c r="A47" s="554">
        <v>44</v>
      </c>
      <c r="B47" s="555" t="s">
        <v>39</v>
      </c>
      <c r="C47" s="555" t="s">
        <v>55</v>
      </c>
      <c r="D47" s="555" t="s">
        <v>53</v>
      </c>
      <c r="E47" s="555">
        <v>35093.260469887748</v>
      </c>
      <c r="F47" s="555">
        <v>36782.493199524193</v>
      </c>
      <c r="G47" s="555">
        <v>38553.038043699657</v>
      </c>
      <c r="H47" s="555">
        <v>42019.214750511463</v>
      </c>
      <c r="I47" s="555">
        <v>42378.627373282237</v>
      </c>
      <c r="J47" s="555" t="s">
        <v>739</v>
      </c>
    </row>
    <row r="48" spans="1:10" ht="60">
      <c r="A48" s="554">
        <v>45</v>
      </c>
      <c r="B48" s="555" t="s">
        <v>39</v>
      </c>
      <c r="C48" s="555" t="s">
        <v>56</v>
      </c>
      <c r="D48" s="555" t="s">
        <v>53</v>
      </c>
      <c r="E48" s="555">
        <v>70479219.393036798</v>
      </c>
      <c r="F48" s="555">
        <v>72828101.142582908</v>
      </c>
      <c r="G48" s="555">
        <v>75255264.767565012</v>
      </c>
      <c r="H48" s="555">
        <v>79671974.934161022</v>
      </c>
      <c r="I48" s="555">
        <v>81639110.902864665</v>
      </c>
      <c r="J48" s="555" t="s">
        <v>739</v>
      </c>
    </row>
    <row r="49" spans="1:10" ht="45">
      <c r="A49" s="554">
        <v>46</v>
      </c>
      <c r="B49" s="555" t="s">
        <v>39</v>
      </c>
      <c r="C49" s="555" t="s">
        <v>57</v>
      </c>
      <c r="D49" s="555" t="s">
        <v>53</v>
      </c>
      <c r="E49" s="555">
        <v>53104884.395673916</v>
      </c>
      <c r="F49" s="555">
        <v>54908570.759627044</v>
      </c>
      <c r="G49" s="555">
        <v>56773518.616501816</v>
      </c>
      <c r="H49" s="555">
        <v>59938008.72083769</v>
      </c>
      <c r="I49" s="555">
        <v>60914755.857494429</v>
      </c>
      <c r="J49" s="555" t="s">
        <v>739</v>
      </c>
    </row>
    <row r="50" spans="1:10" ht="60">
      <c r="A50" s="554">
        <v>47</v>
      </c>
      <c r="B50" s="555" t="s">
        <v>39</v>
      </c>
      <c r="C50" s="555" t="s">
        <v>58</v>
      </c>
      <c r="D50" s="555" t="s">
        <v>53</v>
      </c>
      <c r="E50" s="555">
        <v>885322.77227546775</v>
      </c>
      <c r="F50" s="555">
        <v>957107.48185971135</v>
      </c>
      <c r="G50" s="555">
        <v>1034712.7178005172</v>
      </c>
      <c r="H50" s="555">
        <v>1101588.4939206149</v>
      </c>
      <c r="I50" s="555">
        <v>1115108.8819230101</v>
      </c>
      <c r="J50" s="555" t="s">
        <v>739</v>
      </c>
    </row>
    <row r="51" spans="1:10" ht="60">
      <c r="A51" s="554">
        <v>48</v>
      </c>
      <c r="B51" s="555" t="s">
        <v>39</v>
      </c>
      <c r="C51" s="555" t="s">
        <v>60</v>
      </c>
      <c r="D51" s="555" t="s">
        <v>53</v>
      </c>
      <c r="E51" s="555">
        <v>701654.88071326318</v>
      </c>
      <c r="F51" s="555">
        <v>744129.26258566347</v>
      </c>
      <c r="G51" s="555">
        <v>789174.81322640262</v>
      </c>
      <c r="H51" s="555">
        <v>836707.74242906272</v>
      </c>
      <c r="I51" s="555">
        <v>853893.58056080271</v>
      </c>
      <c r="J51" s="555" t="s">
        <v>739</v>
      </c>
    </row>
    <row r="52" spans="1:10" ht="45">
      <c r="A52" s="554">
        <v>49</v>
      </c>
      <c r="B52" s="555" t="s">
        <v>39</v>
      </c>
      <c r="C52" s="555" t="s">
        <v>61</v>
      </c>
      <c r="D52" s="555" t="s">
        <v>53</v>
      </c>
      <c r="E52" s="555">
        <v>141338.4441734117</v>
      </c>
      <c r="F52" s="555">
        <v>147792.22042308794</v>
      </c>
      <c r="G52" s="555">
        <v>154540.68810031225</v>
      </c>
      <c r="H52" s="555">
        <v>168226.02215310244</v>
      </c>
      <c r="I52" s="555">
        <v>171265.23418304339</v>
      </c>
      <c r="J52" s="555" t="s">
        <v>739</v>
      </c>
    </row>
    <row r="53" spans="1:10" ht="45">
      <c r="A53" s="554">
        <v>50</v>
      </c>
      <c r="B53" s="555" t="s">
        <v>39</v>
      </c>
      <c r="C53" s="555" t="s">
        <v>62</v>
      </c>
      <c r="D53" s="555" t="s">
        <v>53</v>
      </c>
      <c r="E53" s="555">
        <v>100926.04588659786</v>
      </c>
      <c r="F53" s="555">
        <v>105784.17470397349</v>
      </c>
      <c r="G53" s="555">
        <v>110876.15213197174</v>
      </c>
      <c r="H53" s="555">
        <v>120844.6618879381</v>
      </c>
      <c r="I53" s="555">
        <v>121878.31035411898</v>
      </c>
      <c r="J53" s="555" t="s">
        <v>739</v>
      </c>
    </row>
    <row r="54" spans="1:10" ht="60">
      <c r="A54" s="554">
        <v>51</v>
      </c>
      <c r="B54" s="555" t="s">
        <v>39</v>
      </c>
      <c r="C54" s="555" t="s">
        <v>63</v>
      </c>
      <c r="D54" s="555" t="s">
        <v>53</v>
      </c>
      <c r="E54" s="555">
        <v>669008045.25631535</v>
      </c>
      <c r="F54" s="555">
        <v>691304273.86575615</v>
      </c>
      <c r="G54" s="555">
        <v>714343575.46771085</v>
      </c>
      <c r="H54" s="555">
        <v>756268197.51183665</v>
      </c>
      <c r="I54" s="555">
        <v>774940790.66070223</v>
      </c>
      <c r="J54" s="555" t="s">
        <v>739</v>
      </c>
    </row>
    <row r="55" spans="1:10" ht="45">
      <c r="A55" s="554">
        <v>52</v>
      </c>
      <c r="B55" s="555" t="s">
        <v>39</v>
      </c>
      <c r="C55" s="555" t="s">
        <v>64</v>
      </c>
      <c r="D55" s="555" t="s">
        <v>53</v>
      </c>
      <c r="E55" s="555">
        <v>424986810.56923443</v>
      </c>
      <c r="F55" s="555">
        <v>439421319.25533384</v>
      </c>
      <c r="G55" s="555">
        <v>454346090.31152892</v>
      </c>
      <c r="H55" s="555">
        <v>479670814.61559242</v>
      </c>
      <c r="I55" s="555">
        <v>487487508.9755221</v>
      </c>
      <c r="J55" s="555" t="s">
        <v>739</v>
      </c>
    </row>
    <row r="56" spans="1:10" ht="60">
      <c r="A56" s="554">
        <v>53</v>
      </c>
      <c r="B56" s="555" t="s">
        <v>39</v>
      </c>
      <c r="C56" s="555" t="s">
        <v>65</v>
      </c>
      <c r="D56" s="555" t="s">
        <v>53</v>
      </c>
      <c r="E56" s="555">
        <v>1784810.1444445392</v>
      </c>
      <c r="F56" s="555">
        <v>1929528.0731979837</v>
      </c>
      <c r="G56" s="555">
        <v>2085980.1793752152</v>
      </c>
      <c r="H56" s="555">
        <v>2220801.7013947722</v>
      </c>
      <c r="I56" s="555">
        <v>2248058.7949872911</v>
      </c>
      <c r="J56" s="555" t="s">
        <v>739</v>
      </c>
    </row>
    <row r="57" spans="1:10" ht="60">
      <c r="A57" s="554">
        <v>54</v>
      </c>
      <c r="B57" s="555" t="s">
        <v>39</v>
      </c>
      <c r="C57" s="555" t="s">
        <v>66</v>
      </c>
      <c r="D57" s="555" t="s">
        <v>53</v>
      </c>
      <c r="E57" s="555">
        <v>679849.33936842519</v>
      </c>
      <c r="F57" s="555">
        <v>721003.73200470197</v>
      </c>
      <c r="G57" s="555">
        <v>764649.38841838308</v>
      </c>
      <c r="H57" s="555">
        <v>810705.12237668573</v>
      </c>
      <c r="I57" s="555">
        <v>827356.87100911746</v>
      </c>
      <c r="J57" s="555" t="s">
        <v>739</v>
      </c>
    </row>
    <row r="58" spans="1:10" ht="30">
      <c r="A58" s="554">
        <v>55</v>
      </c>
      <c r="B58" s="555" t="s">
        <v>39</v>
      </c>
      <c r="C58" s="555" t="s">
        <v>43</v>
      </c>
      <c r="D58" s="555" t="s">
        <v>44</v>
      </c>
      <c r="E58" s="555">
        <v>25311.150040951987</v>
      </c>
      <c r="F58" s="555">
        <v>26154.70220999161</v>
      </c>
      <c r="G58" s="555">
        <v>27026.36769117786</v>
      </c>
      <c r="H58" s="555">
        <v>28612.537553399045</v>
      </c>
      <c r="I58" s="555">
        <v>29318.993641925623</v>
      </c>
      <c r="J58" s="555" t="s">
        <v>48</v>
      </c>
    </row>
    <row r="59" spans="1:10" ht="135">
      <c r="A59" s="554">
        <v>56</v>
      </c>
      <c r="B59" s="555" t="s">
        <v>39</v>
      </c>
      <c r="C59" s="555" t="s">
        <v>108</v>
      </c>
      <c r="D59" s="555" t="s">
        <v>741</v>
      </c>
      <c r="E59" s="555">
        <v>0.4587736522038085</v>
      </c>
      <c r="F59" s="555">
        <v>0.47406333713667831</v>
      </c>
      <c r="G59" s="555">
        <v>0.489862585912684</v>
      </c>
      <c r="H59" s="555">
        <v>0.51861248228362955</v>
      </c>
      <c r="I59" s="555">
        <v>0.53141725169673704</v>
      </c>
      <c r="J59" s="555" t="s">
        <v>742</v>
      </c>
    </row>
    <row r="60" spans="1:10" ht="135">
      <c r="A60" s="554">
        <v>57</v>
      </c>
      <c r="B60" s="555" t="s">
        <v>39</v>
      </c>
      <c r="C60" s="555" t="s">
        <v>112</v>
      </c>
      <c r="D60" s="555" t="s">
        <v>741</v>
      </c>
      <c r="E60" s="555">
        <v>3288.086214407957</v>
      </c>
      <c r="F60" s="555">
        <v>3397.6692342891347</v>
      </c>
      <c r="G60" s="555">
        <v>3510.9043598218182</v>
      </c>
      <c r="H60" s="555">
        <v>3716.9583419301189</v>
      </c>
      <c r="I60" s="555">
        <v>3808.7316719451719</v>
      </c>
      <c r="J60" s="555" t="s">
        <v>742</v>
      </c>
    </row>
    <row r="61" spans="1:10" ht="135">
      <c r="A61" s="554">
        <v>58</v>
      </c>
      <c r="B61" s="555" t="s">
        <v>39</v>
      </c>
      <c r="C61" s="555" t="s">
        <v>114</v>
      </c>
      <c r="D61" s="555" t="s">
        <v>741</v>
      </c>
      <c r="E61" s="555">
        <v>-5.4602621085363587</v>
      </c>
      <c r="F61" s="555">
        <v>-5.642237875648024</v>
      </c>
      <c r="G61" s="555">
        <v>-5.8302784028678367</v>
      </c>
      <c r="H61" s="555">
        <v>-6.1724557903976729</v>
      </c>
      <c r="I61" s="555">
        <v>-6.3248564282701274</v>
      </c>
      <c r="J61" s="555" t="s">
        <v>742</v>
      </c>
    </row>
    <row r="62" spans="1:10" ht="135">
      <c r="A62" s="554">
        <v>59</v>
      </c>
      <c r="B62" s="555" t="s">
        <v>39</v>
      </c>
      <c r="C62" s="555" t="s">
        <v>108</v>
      </c>
      <c r="D62" s="555" t="s">
        <v>743</v>
      </c>
      <c r="E62" s="555" t="s">
        <v>744</v>
      </c>
      <c r="F62" s="555" t="s">
        <v>744</v>
      </c>
      <c r="G62" s="555" t="s">
        <v>744</v>
      </c>
      <c r="H62" s="555" t="s">
        <v>744</v>
      </c>
      <c r="I62" s="555" t="s">
        <v>744</v>
      </c>
      <c r="J62" s="555" t="s">
        <v>745</v>
      </c>
    </row>
    <row r="63" spans="1:10" ht="135">
      <c r="A63" s="554">
        <v>60</v>
      </c>
      <c r="B63" s="555" t="s">
        <v>39</v>
      </c>
      <c r="C63" s="555" t="s">
        <v>112</v>
      </c>
      <c r="D63" s="555" t="s">
        <v>743</v>
      </c>
      <c r="E63" s="555" t="s">
        <v>744</v>
      </c>
      <c r="F63" s="555" t="s">
        <v>744</v>
      </c>
      <c r="G63" s="555" t="s">
        <v>744</v>
      </c>
      <c r="H63" s="555" t="s">
        <v>744</v>
      </c>
      <c r="I63" s="555" t="s">
        <v>744</v>
      </c>
      <c r="J63" s="555" t="s">
        <v>745</v>
      </c>
    </row>
    <row r="64" spans="1:10" ht="135">
      <c r="A64" s="554">
        <v>61</v>
      </c>
      <c r="B64" s="555" t="s">
        <v>39</v>
      </c>
      <c r="C64" s="555" t="s">
        <v>114</v>
      </c>
      <c r="D64" s="555" t="s">
        <v>743</v>
      </c>
      <c r="E64" s="555" t="s">
        <v>744</v>
      </c>
      <c r="F64" s="555" t="s">
        <v>744</v>
      </c>
      <c r="G64" s="555" t="s">
        <v>744</v>
      </c>
      <c r="H64" s="555" t="s">
        <v>744</v>
      </c>
      <c r="I64" s="555" t="s">
        <v>744</v>
      </c>
      <c r="J64" s="555" t="s">
        <v>745</v>
      </c>
    </row>
    <row r="65" spans="1:10" ht="120">
      <c r="A65" s="554">
        <v>62</v>
      </c>
      <c r="B65" s="555" t="s">
        <v>39</v>
      </c>
      <c r="C65" s="555" t="s">
        <v>108</v>
      </c>
      <c r="D65" s="555" t="s">
        <v>746</v>
      </c>
      <c r="E65" s="555">
        <v>1.47</v>
      </c>
      <c r="F65" s="555">
        <v>1.48</v>
      </c>
      <c r="G65" s="555">
        <v>1.573</v>
      </c>
      <c r="H65" s="555">
        <v>1.58</v>
      </c>
      <c r="I65" s="555">
        <v>1.58</v>
      </c>
      <c r="J65" s="555" t="s">
        <v>131</v>
      </c>
    </row>
    <row r="66" spans="1:10" ht="120">
      <c r="A66" s="554">
        <v>63</v>
      </c>
      <c r="B66" s="555" t="s">
        <v>39</v>
      </c>
      <c r="C66" s="555" t="s">
        <v>112</v>
      </c>
      <c r="D66" s="555" t="s">
        <v>746</v>
      </c>
      <c r="E66" s="555">
        <v>70.650000000000006</v>
      </c>
      <c r="F66" s="555">
        <v>76.89</v>
      </c>
      <c r="G66" s="555">
        <v>80</v>
      </c>
      <c r="H66" s="555">
        <v>80</v>
      </c>
      <c r="I66" s="555">
        <v>80</v>
      </c>
      <c r="J66" s="555" t="s">
        <v>131</v>
      </c>
    </row>
    <row r="67" spans="1:10" ht="120">
      <c r="A67" s="554">
        <v>64</v>
      </c>
      <c r="B67" s="555" t="s">
        <v>39</v>
      </c>
      <c r="C67" s="555" t="s">
        <v>114</v>
      </c>
      <c r="D67" s="555" t="s">
        <v>746</v>
      </c>
      <c r="E67" s="555">
        <v>2.06</v>
      </c>
      <c r="F67" s="555">
        <v>2.16</v>
      </c>
      <c r="G67" s="555">
        <v>2.5</v>
      </c>
      <c r="H67" s="555">
        <v>2.5</v>
      </c>
      <c r="I67" s="555">
        <v>2.5</v>
      </c>
      <c r="J67" s="555" t="s">
        <v>131</v>
      </c>
    </row>
    <row r="68" spans="1:10" ht="135">
      <c r="A68" s="554">
        <v>65</v>
      </c>
      <c r="B68" s="555" t="s">
        <v>39</v>
      </c>
      <c r="C68" s="555" t="s">
        <v>108</v>
      </c>
      <c r="D68" s="555" t="s">
        <v>747</v>
      </c>
      <c r="E68" s="555" t="s">
        <v>744</v>
      </c>
      <c r="F68" s="555" t="s">
        <v>744</v>
      </c>
      <c r="G68" s="555" t="s">
        <v>744</v>
      </c>
      <c r="H68" s="555" t="s">
        <v>744</v>
      </c>
      <c r="I68" s="555" t="s">
        <v>744</v>
      </c>
      <c r="J68" s="555" t="s">
        <v>748</v>
      </c>
    </row>
    <row r="69" spans="1:10" ht="135">
      <c r="A69" s="554">
        <v>66</v>
      </c>
      <c r="B69" s="555" t="s">
        <v>39</v>
      </c>
      <c r="C69" s="555" t="s">
        <v>112</v>
      </c>
      <c r="D69" s="555" t="s">
        <v>747</v>
      </c>
      <c r="E69" s="555" t="s">
        <v>744</v>
      </c>
      <c r="F69" s="555" t="s">
        <v>744</v>
      </c>
      <c r="G69" s="555" t="s">
        <v>744</v>
      </c>
      <c r="H69" s="555" t="s">
        <v>744</v>
      </c>
      <c r="I69" s="555" t="s">
        <v>744</v>
      </c>
      <c r="J69" s="555" t="s">
        <v>748</v>
      </c>
    </row>
    <row r="70" spans="1:10" ht="135">
      <c r="A70" s="554">
        <v>67</v>
      </c>
      <c r="B70" s="555" t="s">
        <v>39</v>
      </c>
      <c r="C70" s="555" t="s">
        <v>114</v>
      </c>
      <c r="D70" s="555" t="s">
        <v>747</v>
      </c>
      <c r="E70" s="555" t="s">
        <v>744</v>
      </c>
      <c r="F70" s="555" t="s">
        <v>744</v>
      </c>
      <c r="G70" s="555" t="s">
        <v>744</v>
      </c>
      <c r="H70" s="555" t="s">
        <v>744</v>
      </c>
      <c r="I70" s="555" t="s">
        <v>744</v>
      </c>
      <c r="J70" s="555" t="s">
        <v>748</v>
      </c>
    </row>
    <row r="71" spans="1:10" ht="210">
      <c r="A71" s="554">
        <v>68</v>
      </c>
      <c r="B71" s="555" t="s">
        <v>39</v>
      </c>
      <c r="C71" s="555" t="s">
        <v>142</v>
      </c>
      <c r="D71" s="555" t="s">
        <v>749</v>
      </c>
      <c r="E71" s="555">
        <v>0.7</v>
      </c>
      <c r="F71" s="555">
        <v>0.71</v>
      </c>
      <c r="G71" s="555">
        <v>0.72</v>
      </c>
      <c r="H71" s="555">
        <v>0.7</v>
      </c>
      <c r="I71" s="555">
        <v>0.66</v>
      </c>
      <c r="J71" s="555" t="s">
        <v>750</v>
      </c>
    </row>
    <row r="72" spans="1:10" ht="165">
      <c r="A72" s="554">
        <v>69</v>
      </c>
      <c r="B72" s="555" t="s">
        <v>39</v>
      </c>
      <c r="C72" s="555" t="s">
        <v>142</v>
      </c>
      <c r="D72" s="555" t="s">
        <v>149</v>
      </c>
      <c r="E72" s="555">
        <v>8.1084387646647351E-3</v>
      </c>
      <c r="F72" s="555">
        <v>8.378671096913223E-3</v>
      </c>
      <c r="G72" s="555">
        <v>8.6579095418687236E-3</v>
      </c>
      <c r="H72" s="555">
        <v>9.1660397997735676E-3</v>
      </c>
      <c r="I72" s="555">
        <v>9.3923533384501715E-3</v>
      </c>
      <c r="J72" s="555" t="s">
        <v>751</v>
      </c>
    </row>
    <row r="73" spans="1:10" ht="150">
      <c r="A73" s="554">
        <v>70</v>
      </c>
      <c r="B73" s="555" t="s">
        <v>39</v>
      </c>
      <c r="C73" s="555" t="s">
        <v>142</v>
      </c>
      <c r="D73" s="555" t="s">
        <v>154</v>
      </c>
      <c r="E73" s="555">
        <v>8.1084387646647351E-3</v>
      </c>
      <c r="F73" s="555">
        <v>8.378671096913223E-3</v>
      </c>
      <c r="G73" s="555">
        <v>8.6579095418687236E-3</v>
      </c>
      <c r="H73" s="555">
        <v>9.1660397997735676E-3</v>
      </c>
      <c r="I73" s="555">
        <v>9.3923533384501715E-3</v>
      </c>
      <c r="J73" s="555" t="s">
        <v>752</v>
      </c>
    </row>
    <row r="74" spans="1:10" ht="60">
      <c r="A74" s="554">
        <v>71</v>
      </c>
      <c r="B74" s="555" t="s">
        <v>39</v>
      </c>
      <c r="C74" s="555" t="s">
        <v>92</v>
      </c>
      <c r="D74" s="555" t="s">
        <v>93</v>
      </c>
      <c r="E74" s="555">
        <v>233.49104225851681</v>
      </c>
      <c r="F74" s="555">
        <v>232.32358704722424</v>
      </c>
      <c r="G74" s="555">
        <v>231.16196911198813</v>
      </c>
      <c r="H74" s="555">
        <v>230.0061592664282</v>
      </c>
      <c r="I74" s="555">
        <v>228.85612847009605</v>
      </c>
      <c r="J74" s="555" t="s">
        <v>739</v>
      </c>
    </row>
    <row r="75" spans="1:10" ht="60">
      <c r="A75" s="554">
        <v>72</v>
      </c>
      <c r="B75" s="555" t="s">
        <v>39</v>
      </c>
      <c r="C75" s="555" t="s">
        <v>95</v>
      </c>
      <c r="D75" s="555" t="s">
        <v>93</v>
      </c>
      <c r="E75" s="555">
        <v>5.1659215319599487E-2</v>
      </c>
      <c r="F75" s="555">
        <v>5.140091924300149E-2</v>
      </c>
      <c r="G75" s="555">
        <v>5.1143914646786484E-2</v>
      </c>
      <c r="H75" s="555">
        <v>5.088819507355255E-2</v>
      </c>
      <c r="I75" s="555">
        <v>5.063375409818479E-2</v>
      </c>
      <c r="J75" s="555" t="s">
        <v>739</v>
      </c>
    </row>
    <row r="76" spans="1:10" ht="75">
      <c r="A76" s="554">
        <v>73</v>
      </c>
      <c r="B76" s="555" t="s">
        <v>39</v>
      </c>
      <c r="C76" s="555" t="s">
        <v>96</v>
      </c>
      <c r="D76" s="555" t="s">
        <v>93</v>
      </c>
      <c r="E76" s="555">
        <v>0.13266795330321654</v>
      </c>
      <c r="F76" s="555">
        <v>0.13200461353670045</v>
      </c>
      <c r="G76" s="555">
        <v>0.13134459046901695</v>
      </c>
      <c r="H76" s="555">
        <v>0.13068786751667186</v>
      </c>
      <c r="I76" s="555">
        <v>0.1300344281790885</v>
      </c>
      <c r="J76" s="555" t="s">
        <v>739</v>
      </c>
    </row>
    <row r="77" spans="1:10" ht="60">
      <c r="A77" s="554">
        <v>74</v>
      </c>
      <c r="B77" s="555" t="s">
        <v>39</v>
      </c>
      <c r="C77" s="555" t="s">
        <v>97</v>
      </c>
      <c r="D77" s="555" t="s">
        <v>93</v>
      </c>
      <c r="E77" s="555">
        <v>357.02014108757282</v>
      </c>
      <c r="F77" s="555">
        <v>355.23504038213497</v>
      </c>
      <c r="G77" s="555">
        <v>353.45886518022428</v>
      </c>
      <c r="H77" s="555">
        <v>351.69157085432317</v>
      </c>
      <c r="I77" s="555">
        <v>349.93311300005155</v>
      </c>
      <c r="J77" s="555" t="s">
        <v>739</v>
      </c>
    </row>
    <row r="78" spans="1:10" ht="60">
      <c r="A78" s="554">
        <v>75</v>
      </c>
      <c r="B78" s="555" t="s">
        <v>39</v>
      </c>
      <c r="C78" s="555" t="s">
        <v>98</v>
      </c>
      <c r="D78" s="555" t="s">
        <v>93</v>
      </c>
      <c r="E78" s="555">
        <v>7.8989669854043293E-2</v>
      </c>
      <c r="F78" s="555">
        <v>7.8594721504773077E-2</v>
      </c>
      <c r="G78" s="555">
        <v>7.8201747897249207E-2</v>
      </c>
      <c r="H78" s="555">
        <v>7.7810739157762959E-2</v>
      </c>
      <c r="I78" s="555">
        <v>7.7421685461974143E-2</v>
      </c>
      <c r="J78" s="555" t="s">
        <v>739</v>
      </c>
    </row>
    <row r="79" spans="1:10" ht="75">
      <c r="A79" s="554">
        <v>76</v>
      </c>
      <c r="B79" s="555" t="s">
        <v>39</v>
      </c>
      <c r="C79" s="555" t="s">
        <v>99</v>
      </c>
      <c r="D79" s="555" t="s">
        <v>93</v>
      </c>
      <c r="E79" s="555">
        <v>0.20285631066596607</v>
      </c>
      <c r="F79" s="555">
        <v>0.20184202911263624</v>
      </c>
      <c r="G79" s="555">
        <v>0.20083281896707306</v>
      </c>
      <c r="H79" s="555">
        <v>0.19982865487223769</v>
      </c>
      <c r="I79" s="555">
        <v>0.19882951159787651</v>
      </c>
      <c r="J79" s="555" t="s">
        <v>739</v>
      </c>
    </row>
    <row r="80" spans="1:10" ht="75">
      <c r="A80" s="554">
        <v>77</v>
      </c>
      <c r="B80" s="555" t="s">
        <v>39</v>
      </c>
      <c r="C80" s="555" t="s">
        <v>753</v>
      </c>
      <c r="D80" s="555" t="s">
        <v>163</v>
      </c>
      <c r="E80" s="555" t="s">
        <v>167</v>
      </c>
      <c r="F80" s="555" t="s">
        <v>167</v>
      </c>
      <c r="G80" s="555" t="s">
        <v>167</v>
      </c>
      <c r="H80" s="555" t="s">
        <v>167</v>
      </c>
      <c r="I80" s="555" t="s">
        <v>167</v>
      </c>
      <c r="J80" s="555" t="s">
        <v>754</v>
      </c>
    </row>
    <row r="81" spans="1:10" ht="60">
      <c r="A81" s="554">
        <v>137</v>
      </c>
      <c r="B81" s="555" t="s">
        <v>39</v>
      </c>
      <c r="C81" s="555" t="s">
        <v>753</v>
      </c>
      <c r="D81" s="555" t="s">
        <v>280</v>
      </c>
      <c r="E81" s="555" t="s">
        <v>167</v>
      </c>
      <c r="F81" s="555" t="s">
        <v>167</v>
      </c>
      <c r="G81" s="555" t="s">
        <v>167</v>
      </c>
      <c r="H81" s="555" t="s">
        <v>167</v>
      </c>
      <c r="I81" s="555" t="s">
        <v>167</v>
      </c>
      <c r="J81" s="555" t="s">
        <v>755</v>
      </c>
    </row>
    <row r="82" spans="1:10" ht="90">
      <c r="A82" s="554">
        <v>138</v>
      </c>
      <c r="B82" s="555" t="s">
        <v>39</v>
      </c>
      <c r="C82" s="555" t="s">
        <v>753</v>
      </c>
      <c r="D82" s="555" t="s">
        <v>286</v>
      </c>
      <c r="E82" s="555" t="s">
        <v>167</v>
      </c>
      <c r="F82" s="555" t="s">
        <v>167</v>
      </c>
      <c r="G82" s="555" t="s">
        <v>167</v>
      </c>
      <c r="H82" s="555" t="s">
        <v>167</v>
      </c>
      <c r="I82" s="555" t="s">
        <v>167</v>
      </c>
      <c r="J82" s="555" t="s">
        <v>756</v>
      </c>
    </row>
    <row r="83" spans="1:10" ht="225">
      <c r="A83" s="554">
        <v>129</v>
      </c>
      <c r="B83" s="555" t="s">
        <v>39</v>
      </c>
      <c r="C83" s="555" t="s">
        <v>142</v>
      </c>
      <c r="D83" s="555" t="s">
        <v>266</v>
      </c>
      <c r="E83" s="555">
        <v>1.0628323603292654E-2</v>
      </c>
      <c r="F83" s="555">
        <v>1.0982536881405531E-2</v>
      </c>
      <c r="G83" s="555">
        <v>1.1348555129998666E-2</v>
      </c>
      <c r="H83" s="555">
        <v>1.2014598615111E-2</v>
      </c>
      <c r="I83" s="555">
        <v>1.2311244319009424E-2</v>
      </c>
      <c r="J83" s="555" t="s">
        <v>757</v>
      </c>
    </row>
    <row r="84" spans="1:10" ht="120">
      <c r="A84" s="554">
        <v>130</v>
      </c>
      <c r="B84" s="555" t="s">
        <v>39</v>
      </c>
      <c r="C84" s="555" t="s">
        <v>142</v>
      </c>
      <c r="D84" s="555" t="s">
        <v>271</v>
      </c>
      <c r="E84" s="555">
        <v>1.8235122434762659E-2</v>
      </c>
      <c r="F84" s="555">
        <v>1.884284974299083E-2</v>
      </c>
      <c r="G84" s="555">
        <v>1.947083095861598E-2</v>
      </c>
      <c r="H84" s="555">
        <v>2.0613568510767365E-2</v>
      </c>
      <c r="I84" s="555">
        <v>2.1122526548953021E-2</v>
      </c>
      <c r="J84" s="555" t="s">
        <v>758</v>
      </c>
    </row>
    <row r="85" spans="1:10" ht="210">
      <c r="A85" s="554">
        <v>124</v>
      </c>
      <c r="B85" s="555" t="s">
        <v>39</v>
      </c>
      <c r="C85" s="555" t="s">
        <v>142</v>
      </c>
      <c r="D85" s="555" t="s">
        <v>749</v>
      </c>
      <c r="E85" s="555">
        <v>3.7685926059003345E-2</v>
      </c>
      <c r="F85" s="555">
        <v>3.8941896041319618E-2</v>
      </c>
      <c r="G85" s="555">
        <v>4.0239724105987647E-2</v>
      </c>
      <c r="H85" s="555">
        <v>4.2601382112359247E-2</v>
      </c>
      <c r="I85" s="555">
        <v>4.3653228902136479E-2</v>
      </c>
      <c r="J85" s="555" t="s">
        <v>759</v>
      </c>
    </row>
    <row r="86" spans="1:10" ht="210">
      <c r="A86" s="554">
        <v>125</v>
      </c>
      <c r="B86" s="555" t="s">
        <v>39</v>
      </c>
      <c r="C86" s="555" t="s">
        <v>142</v>
      </c>
      <c r="D86" s="555" t="s">
        <v>749</v>
      </c>
      <c r="E86" s="555">
        <v>3.7685926059003345E-2</v>
      </c>
      <c r="F86" s="555">
        <v>3.8941896041319618E-2</v>
      </c>
      <c r="G86" s="555">
        <v>4.0239724105987647E-2</v>
      </c>
      <c r="H86" s="555">
        <v>4.260138211235924E-2</v>
      </c>
      <c r="I86" s="555">
        <v>4.3653228902136472E-2</v>
      </c>
      <c r="J86" s="555" t="s">
        <v>760</v>
      </c>
    </row>
    <row r="87" spans="1:10" ht="210">
      <c r="A87" s="554">
        <v>126</v>
      </c>
      <c r="B87" s="555" t="s">
        <v>39</v>
      </c>
      <c r="C87" s="555" t="s">
        <v>142</v>
      </c>
      <c r="D87" s="555" t="s">
        <v>761</v>
      </c>
      <c r="E87" s="555">
        <v>3.7685926059003345E-2</v>
      </c>
      <c r="F87" s="555">
        <v>3.8941896041319618E-2</v>
      </c>
      <c r="G87" s="555">
        <v>4.023972410598764E-2</v>
      </c>
      <c r="H87" s="555">
        <v>4.2601382112359233E-2</v>
      </c>
      <c r="I87" s="555">
        <v>4.3653228902136472E-2</v>
      </c>
      <c r="J87" s="555" t="s">
        <v>762</v>
      </c>
    </row>
    <row r="88" spans="1:10" ht="165">
      <c r="A88" s="554">
        <v>127</v>
      </c>
      <c r="B88" s="555" t="s">
        <v>39</v>
      </c>
      <c r="C88" s="555" t="s">
        <v>142</v>
      </c>
      <c r="D88" s="555" t="s">
        <v>149</v>
      </c>
      <c r="E88" s="555">
        <v>2.563167023549051E-3</v>
      </c>
      <c r="F88" s="555">
        <v>2.648590447566821E-3</v>
      </c>
      <c r="G88" s="555">
        <v>2.7368608032530607E-3</v>
      </c>
      <c r="H88" s="555">
        <v>2.8974863883416378E-3</v>
      </c>
      <c r="I88" s="555">
        <v>2.9690265967781196E-3</v>
      </c>
      <c r="J88" s="555" t="s">
        <v>751</v>
      </c>
    </row>
    <row r="89" spans="1:10" ht="150">
      <c r="A89" s="554">
        <v>128</v>
      </c>
      <c r="B89" s="555" t="s">
        <v>39</v>
      </c>
      <c r="C89" s="555" t="s">
        <v>142</v>
      </c>
      <c r="D89" s="555" t="s">
        <v>154</v>
      </c>
      <c r="E89" s="555">
        <v>2.563167023549051E-3</v>
      </c>
      <c r="F89" s="555">
        <v>2.648590447566821E-3</v>
      </c>
      <c r="G89" s="555">
        <v>2.7368608032530607E-3</v>
      </c>
      <c r="H89" s="555">
        <v>2.8974863883416378E-3</v>
      </c>
      <c r="I89" s="555">
        <v>2.9690265967781196E-3</v>
      </c>
      <c r="J89" s="555" t="s">
        <v>752</v>
      </c>
    </row>
    <row r="90" spans="1:10" ht="120">
      <c r="A90" s="554">
        <v>115</v>
      </c>
      <c r="B90" s="555" t="s">
        <v>39</v>
      </c>
      <c r="C90" s="555" t="s">
        <v>108</v>
      </c>
      <c r="D90" s="555" t="s">
        <v>219</v>
      </c>
      <c r="E90" s="555">
        <v>5.9191732809693987</v>
      </c>
      <c r="F90" s="555">
        <v>6.1164433161912086</v>
      </c>
      <c r="G90" s="555">
        <v>6.3202878281092039</v>
      </c>
      <c r="H90" s="555">
        <v>6.6912237299685815</v>
      </c>
      <c r="I90" s="555">
        <v>6.8564329755626785</v>
      </c>
      <c r="J90" s="555" t="s">
        <v>763</v>
      </c>
    </row>
    <row r="91" spans="1:10" ht="120">
      <c r="A91" s="554">
        <v>116</v>
      </c>
      <c r="B91" s="555" t="s">
        <v>39</v>
      </c>
      <c r="C91" s="555" t="s">
        <v>112</v>
      </c>
      <c r="D91" s="555" t="s">
        <v>219</v>
      </c>
      <c r="E91" s="555">
        <v>22756.948852021575</v>
      </c>
      <c r="F91" s="555">
        <v>23515.376404060396</v>
      </c>
      <c r="G91" s="555">
        <v>24299.080295007039</v>
      </c>
      <c r="H91" s="555">
        <v>25725.186432688799</v>
      </c>
      <c r="I91" s="555">
        <v>26360.352556977396</v>
      </c>
      <c r="J91" s="555" t="s">
        <v>763</v>
      </c>
    </row>
    <row r="92" spans="1:10" ht="120">
      <c r="A92" s="554">
        <v>117</v>
      </c>
      <c r="B92" s="555" t="s">
        <v>39</v>
      </c>
      <c r="C92" s="555" t="s">
        <v>114</v>
      </c>
      <c r="D92" s="555" t="s">
        <v>219</v>
      </c>
      <c r="E92" s="555">
        <v>227.57675605417438</v>
      </c>
      <c r="F92" s="555">
        <v>235.16127378181216</v>
      </c>
      <c r="G92" s="555">
        <v>242.99856297064062</v>
      </c>
      <c r="H92" s="555">
        <v>257.26007978086676</v>
      </c>
      <c r="I92" s="555">
        <v>263.61194386691096</v>
      </c>
      <c r="J92" s="555" t="s">
        <v>763</v>
      </c>
    </row>
    <row r="93" spans="1:10" ht="105">
      <c r="A93" s="554">
        <v>118</v>
      </c>
      <c r="B93" s="555" t="s">
        <v>39</v>
      </c>
      <c r="C93" s="555" t="s">
        <v>108</v>
      </c>
      <c r="D93" s="555" t="s">
        <v>227</v>
      </c>
      <c r="E93" s="555">
        <v>10.789542905182435</v>
      </c>
      <c r="F93" s="555">
        <v>11.149129186559888</v>
      </c>
      <c r="G93" s="555">
        <v>11.520699506083458</v>
      </c>
      <c r="H93" s="555">
        <v>12.196846095853312</v>
      </c>
      <c r="I93" s="555">
        <v>12.497991569901403</v>
      </c>
      <c r="J93" s="555" t="s">
        <v>764</v>
      </c>
    </row>
    <row r="94" spans="1:10" ht="105">
      <c r="A94" s="554">
        <v>119</v>
      </c>
      <c r="B94" s="555" t="s">
        <v>39</v>
      </c>
      <c r="C94" s="555" t="s">
        <v>112</v>
      </c>
      <c r="D94" s="555" t="s">
        <v>227</v>
      </c>
      <c r="E94" s="555">
        <v>41669.508633721016</v>
      </c>
      <c r="F94" s="555">
        <v>43058.240648422805</v>
      </c>
      <c r="G94" s="555">
        <v>44493.255344919817</v>
      </c>
      <c r="H94" s="555">
        <v>47104.551894520919</v>
      </c>
      <c r="I94" s="555">
        <v>48267.583919244193</v>
      </c>
      <c r="J94" s="555" t="s">
        <v>764</v>
      </c>
    </row>
    <row r="95" spans="1:10" ht="105">
      <c r="A95" s="554">
        <v>120</v>
      </c>
      <c r="B95" s="555" t="s">
        <v>39</v>
      </c>
      <c r="C95" s="555" t="s">
        <v>114</v>
      </c>
      <c r="D95" s="555" t="s">
        <v>227</v>
      </c>
      <c r="E95" s="555">
        <v>274.11790952173322</v>
      </c>
      <c r="F95" s="555">
        <v>283.25351800951603</v>
      </c>
      <c r="G95" s="555">
        <v>292.69359161812099</v>
      </c>
      <c r="H95" s="555">
        <v>309.87169557921982</v>
      </c>
      <c r="I95" s="555">
        <v>317.52256351064483</v>
      </c>
      <c r="J95" s="555" t="s">
        <v>764</v>
      </c>
    </row>
    <row r="96" spans="1:10" ht="120">
      <c r="A96" s="554">
        <v>121</v>
      </c>
      <c r="B96" s="555" t="s">
        <v>39</v>
      </c>
      <c r="C96" s="555" t="s">
        <v>108</v>
      </c>
      <c r="D96" s="555" t="s">
        <v>765</v>
      </c>
      <c r="E96" s="555">
        <v>6.9596880192404446E-4</v>
      </c>
      <c r="F96" s="555">
        <v>7.1916355962952456E-4</v>
      </c>
      <c r="G96" s="555">
        <v>7.4313133587193992E-4</v>
      </c>
      <c r="H96" s="555">
        <v>7.8674550341754793E-4</v>
      </c>
      <c r="I96" s="555">
        <v>8.0617059460259062E-4</v>
      </c>
      <c r="J96" s="555" t="s">
        <v>766</v>
      </c>
    </row>
    <row r="97" spans="1:10" ht="120">
      <c r="A97" s="554">
        <v>122</v>
      </c>
      <c r="B97" s="555" t="s">
        <v>39</v>
      </c>
      <c r="C97" s="555" t="s">
        <v>112</v>
      </c>
      <c r="D97" s="555" t="s">
        <v>765</v>
      </c>
      <c r="E97" s="555">
        <v>2.687850472946804</v>
      </c>
      <c r="F97" s="555">
        <v>2.7774292590880898</v>
      </c>
      <c r="G97" s="555">
        <v>2.8699934638779627</v>
      </c>
      <c r="H97" s="555">
        <v>3.0384325670971863</v>
      </c>
      <c r="I97" s="555">
        <v>3.1134527984414784</v>
      </c>
      <c r="J97" s="555" t="s">
        <v>766</v>
      </c>
    </row>
    <row r="98" spans="1:10" ht="120">
      <c r="A98" s="554">
        <v>123</v>
      </c>
      <c r="B98" s="555" t="s">
        <v>39</v>
      </c>
      <c r="C98" s="555" t="s">
        <v>114</v>
      </c>
      <c r="D98" s="555" t="s">
        <v>765</v>
      </c>
      <c r="E98" s="555">
        <v>1.7681704846285007E-2</v>
      </c>
      <c r="F98" s="555">
        <v>1.827098824317807E-2</v>
      </c>
      <c r="G98" s="555">
        <v>1.8879910861790566E-2</v>
      </c>
      <c r="H98" s="555">
        <v>1.998796748088888E-2</v>
      </c>
      <c r="I98" s="555">
        <v>2.0481479155545212E-2</v>
      </c>
      <c r="J98" s="555" t="s">
        <v>766</v>
      </c>
    </row>
    <row r="99" spans="1:10" ht="45">
      <c r="A99" s="554">
        <v>78</v>
      </c>
      <c r="B99" s="555" t="s">
        <v>39</v>
      </c>
      <c r="C99" s="555" t="s">
        <v>52</v>
      </c>
      <c r="D99" s="555" t="s">
        <v>53</v>
      </c>
      <c r="E99" s="555">
        <v>2045.6073286677167</v>
      </c>
      <c r="F99" s="555">
        <v>2139.0135641129127</v>
      </c>
      <c r="G99" s="555">
        <v>2236.6849020036134</v>
      </c>
      <c r="H99" s="555">
        <v>2434.7542935083475</v>
      </c>
      <c r="I99" s="555">
        <v>2478.7411538291985</v>
      </c>
      <c r="J99" s="555" t="s">
        <v>767</v>
      </c>
    </row>
    <row r="100" spans="1:10" ht="45">
      <c r="A100" s="554">
        <v>79</v>
      </c>
      <c r="B100" s="555" t="s">
        <v>39</v>
      </c>
      <c r="C100" s="555" t="s">
        <v>55</v>
      </c>
      <c r="D100" s="555" t="s">
        <v>53</v>
      </c>
      <c r="E100" s="555">
        <v>1879.2156065807903</v>
      </c>
      <c r="F100" s="555">
        <v>1969.672647795406</v>
      </c>
      <c r="G100" s="555">
        <v>2064.4838867277549</v>
      </c>
      <c r="H100" s="555">
        <v>2250.0948352515238</v>
      </c>
      <c r="I100" s="555">
        <v>2269.3410894003091</v>
      </c>
      <c r="J100" s="555" t="s">
        <v>767</v>
      </c>
    </row>
    <row r="101" spans="1:10" ht="60">
      <c r="A101" s="554">
        <v>80</v>
      </c>
      <c r="B101" s="555" t="s">
        <v>39</v>
      </c>
      <c r="C101" s="555" t="s">
        <v>56</v>
      </c>
      <c r="D101" s="555" t="s">
        <v>53</v>
      </c>
      <c r="E101" s="555">
        <v>4163975.6682137055</v>
      </c>
      <c r="F101" s="555">
        <v>4302749.71447659</v>
      </c>
      <c r="G101" s="555">
        <v>4446148.7243441334</v>
      </c>
      <c r="H101" s="555">
        <v>4707091.9332167748</v>
      </c>
      <c r="I101" s="555">
        <v>4823312.0954190707</v>
      </c>
      <c r="J101" s="555" t="s">
        <v>767</v>
      </c>
    </row>
    <row r="102" spans="1:10" ht="45">
      <c r="A102" s="554">
        <v>81</v>
      </c>
      <c r="B102" s="555" t="s">
        <v>39</v>
      </c>
      <c r="C102" s="555" t="s">
        <v>57</v>
      </c>
      <c r="D102" s="555" t="s">
        <v>53</v>
      </c>
      <c r="E102" s="555">
        <v>3152613.0685632708</v>
      </c>
      <c r="F102" s="555">
        <v>3259690.3227047226</v>
      </c>
      <c r="G102" s="555">
        <v>3370404.4133703909</v>
      </c>
      <c r="H102" s="555">
        <v>3558266.8477170351</v>
      </c>
      <c r="I102" s="555">
        <v>3616252.2067428171</v>
      </c>
      <c r="J102" s="555" t="s">
        <v>767</v>
      </c>
    </row>
    <row r="103" spans="1:10" ht="60">
      <c r="A103" s="554">
        <v>82</v>
      </c>
      <c r="B103" s="555" t="s">
        <v>39</v>
      </c>
      <c r="C103" s="555" t="s">
        <v>58</v>
      </c>
      <c r="D103" s="555" t="s">
        <v>53</v>
      </c>
      <c r="E103" s="555">
        <v>50326.729533214566</v>
      </c>
      <c r="F103" s="555">
        <v>54407.376475776771</v>
      </c>
      <c r="G103" s="555">
        <v>58818.894898053397</v>
      </c>
      <c r="H103" s="555">
        <v>62620.490431928076</v>
      </c>
      <c r="I103" s="555">
        <v>63389.065387287905</v>
      </c>
      <c r="J103" s="555" t="s">
        <v>767</v>
      </c>
    </row>
    <row r="104" spans="1:10" ht="60">
      <c r="A104" s="554">
        <v>83</v>
      </c>
      <c r="B104" s="555" t="s">
        <v>39</v>
      </c>
      <c r="C104" s="555" t="s">
        <v>60</v>
      </c>
      <c r="D104" s="555" t="s">
        <v>53</v>
      </c>
      <c r="E104" s="555">
        <v>39616.648223838019</v>
      </c>
      <c r="F104" s="555">
        <v>42014.825292674643</v>
      </c>
      <c r="G104" s="555">
        <v>44558.174997545459</v>
      </c>
      <c r="H104" s="555">
        <v>47241.966398463439</v>
      </c>
      <c r="I104" s="555">
        <v>48212.308545880493</v>
      </c>
      <c r="J104" s="555" t="s">
        <v>767</v>
      </c>
    </row>
    <row r="105" spans="1:10" ht="45">
      <c r="A105" s="554">
        <v>84</v>
      </c>
      <c r="B105" s="555" t="s">
        <v>39</v>
      </c>
      <c r="C105" s="555" t="s">
        <v>61</v>
      </c>
      <c r="D105" s="555" t="s">
        <v>53</v>
      </c>
      <c r="E105" s="555">
        <v>7306.4063528787756</v>
      </c>
      <c r="F105" s="555">
        <v>7640.0304568263064</v>
      </c>
      <c r="G105" s="555">
        <v>7988.8884578990555</v>
      </c>
      <c r="H105" s="555">
        <v>8696.3436180951976</v>
      </c>
      <c r="I105" s="555">
        <v>8853.4538665712698</v>
      </c>
      <c r="J105" s="555" t="s">
        <v>767</v>
      </c>
    </row>
    <row r="106" spans="1:10" ht="45">
      <c r="A106" s="554">
        <v>85</v>
      </c>
      <c r="B106" s="555" t="s">
        <v>39</v>
      </c>
      <c r="C106" s="555" t="s">
        <v>62</v>
      </c>
      <c r="D106" s="555" t="s">
        <v>53</v>
      </c>
      <c r="E106" s="555">
        <v>5396.1399023338818</v>
      </c>
      <c r="F106" s="555">
        <v>5655.8859622516011</v>
      </c>
      <c r="G106" s="555">
        <v>5928.1350367063606</v>
      </c>
      <c r="H106" s="555">
        <v>6461.1141382696542</v>
      </c>
      <c r="I106" s="555">
        <v>6516.3794732418783</v>
      </c>
      <c r="J106" s="555" t="s">
        <v>767</v>
      </c>
    </row>
    <row r="107" spans="1:10" ht="60">
      <c r="A107" s="554">
        <v>86</v>
      </c>
      <c r="B107" s="555" t="s">
        <v>39</v>
      </c>
      <c r="C107" s="555" t="s">
        <v>63</v>
      </c>
      <c r="D107" s="555" t="s">
        <v>53</v>
      </c>
      <c r="E107" s="555">
        <v>34835587.671396069</v>
      </c>
      <c r="F107" s="555">
        <v>35996563.58487419</v>
      </c>
      <c r="G107" s="555">
        <v>37196231.685330488</v>
      </c>
      <c r="H107" s="555">
        <v>39379267.983868189</v>
      </c>
      <c r="I107" s="555">
        <v>40351559.364071846</v>
      </c>
      <c r="J107" s="555" t="s">
        <v>767</v>
      </c>
    </row>
    <row r="108" spans="1:10" ht="45">
      <c r="A108" s="554">
        <v>87</v>
      </c>
      <c r="B108" s="555" t="s">
        <v>39</v>
      </c>
      <c r="C108" s="555" t="s">
        <v>64</v>
      </c>
      <c r="D108" s="555" t="s">
        <v>53</v>
      </c>
      <c r="E108" s="555">
        <v>21815455.059507266</v>
      </c>
      <c r="F108" s="555">
        <v>22556408.349624418</v>
      </c>
      <c r="G108" s="555">
        <v>23322527.824752968</v>
      </c>
      <c r="H108" s="555">
        <v>24622498.485512346</v>
      </c>
      <c r="I108" s="555">
        <v>25023745.63079327</v>
      </c>
      <c r="J108" s="555" t="s">
        <v>767</v>
      </c>
    </row>
    <row r="109" spans="1:10" ht="60">
      <c r="A109" s="554">
        <v>88</v>
      </c>
      <c r="B109" s="555" t="s">
        <v>39</v>
      </c>
      <c r="C109" s="555" t="s">
        <v>65</v>
      </c>
      <c r="D109" s="555" t="s">
        <v>53</v>
      </c>
      <c r="E109" s="555">
        <v>195129.59938028964</v>
      </c>
      <c r="F109" s="555">
        <v>210951.31103331997</v>
      </c>
      <c r="G109" s="555">
        <v>228055.8960199022</v>
      </c>
      <c r="H109" s="555">
        <v>242795.65400559228</v>
      </c>
      <c r="I109" s="555">
        <v>245775.61563878582</v>
      </c>
      <c r="J109" s="555" t="s">
        <v>767</v>
      </c>
    </row>
    <row r="110" spans="1:10" ht="60">
      <c r="A110" s="554">
        <v>89</v>
      </c>
      <c r="B110" s="555" t="s">
        <v>39</v>
      </c>
      <c r="C110" s="555" t="s">
        <v>66</v>
      </c>
      <c r="D110" s="555" t="s">
        <v>53</v>
      </c>
      <c r="E110" s="555">
        <v>120004.51135934365</v>
      </c>
      <c r="F110" s="555">
        <v>127268.93377269039</v>
      </c>
      <c r="G110" s="555">
        <v>134973.10492882825</v>
      </c>
      <c r="H110" s="555">
        <v>143102.69413177797</v>
      </c>
      <c r="I110" s="555">
        <v>146041.99971346755</v>
      </c>
      <c r="J110" s="555" t="s">
        <v>767</v>
      </c>
    </row>
    <row r="111" spans="1:10" ht="45">
      <c r="A111" s="554">
        <v>90</v>
      </c>
      <c r="B111" s="555" t="s">
        <v>39</v>
      </c>
      <c r="C111" s="555" t="s">
        <v>52</v>
      </c>
      <c r="D111" s="555" t="s">
        <v>53</v>
      </c>
      <c r="E111" s="555">
        <v>174.5346430703155</v>
      </c>
      <c r="F111" s="555">
        <v>182.50421950636925</v>
      </c>
      <c r="G111" s="555">
        <v>190.83770162586097</v>
      </c>
      <c r="H111" s="555">
        <v>207.73731381680304</v>
      </c>
      <c r="I111" s="555">
        <v>211.49034640438362</v>
      </c>
      <c r="J111" s="555" t="s">
        <v>767</v>
      </c>
    </row>
    <row r="112" spans="1:10" ht="45">
      <c r="A112" s="554">
        <v>91</v>
      </c>
      <c r="B112" s="555" t="s">
        <v>39</v>
      </c>
      <c r="C112" s="555" t="s">
        <v>55</v>
      </c>
      <c r="D112" s="555" t="s">
        <v>53</v>
      </c>
      <c r="E112" s="555">
        <v>160.33782268484541</v>
      </c>
      <c r="F112" s="555">
        <v>168.05576893011636</v>
      </c>
      <c r="G112" s="555">
        <v>176.14522261666008</v>
      </c>
      <c r="H112" s="555">
        <v>191.98185958825206</v>
      </c>
      <c r="I112" s="555">
        <v>193.62398222402038</v>
      </c>
      <c r="J112" s="555" t="s">
        <v>767</v>
      </c>
    </row>
    <row r="113" spans="1:10" ht="60">
      <c r="A113" s="554">
        <v>92</v>
      </c>
      <c r="B113" s="555" t="s">
        <v>39</v>
      </c>
      <c r="C113" s="555" t="s">
        <v>56</v>
      </c>
      <c r="D113" s="555" t="s">
        <v>53</v>
      </c>
      <c r="E113" s="555">
        <v>355277.37744197831</v>
      </c>
      <c r="F113" s="555">
        <v>367117.81147468725</v>
      </c>
      <c r="G113" s="555">
        <v>379352.85514759435</v>
      </c>
      <c r="H113" s="555">
        <v>401616.96673144912</v>
      </c>
      <c r="I113" s="555">
        <v>411533.06560501101</v>
      </c>
      <c r="J113" s="555" t="s">
        <v>767</v>
      </c>
    </row>
    <row r="114" spans="1:10" ht="45">
      <c r="A114" s="554">
        <v>93</v>
      </c>
      <c r="B114" s="555" t="s">
        <v>39</v>
      </c>
      <c r="C114" s="555" t="s">
        <v>57</v>
      </c>
      <c r="D114" s="555" t="s">
        <v>53</v>
      </c>
      <c r="E114" s="555">
        <v>268986.22670601611</v>
      </c>
      <c r="F114" s="555">
        <v>278122.23735215486</v>
      </c>
      <c r="G114" s="555">
        <v>287568.54898116732</v>
      </c>
      <c r="H114" s="555">
        <v>303597.28649374109</v>
      </c>
      <c r="I114" s="555">
        <v>308544.69443417917</v>
      </c>
      <c r="J114" s="555" t="s">
        <v>767</v>
      </c>
    </row>
    <row r="115" spans="1:10" ht="60">
      <c r="A115" s="554">
        <v>94</v>
      </c>
      <c r="B115" s="555" t="s">
        <v>39</v>
      </c>
      <c r="C115" s="555" t="s">
        <v>58</v>
      </c>
      <c r="D115" s="555" t="s">
        <v>53</v>
      </c>
      <c r="E115" s="555">
        <v>4293.9608461887365</v>
      </c>
      <c r="F115" s="555">
        <v>4642.1284772071131</v>
      </c>
      <c r="G115" s="555">
        <v>5018.5266169867755</v>
      </c>
      <c r="H115" s="555">
        <v>5342.8851144872024</v>
      </c>
      <c r="I115" s="555">
        <v>5408.4612168146596</v>
      </c>
      <c r="J115" s="555" t="s">
        <v>767</v>
      </c>
    </row>
    <row r="116" spans="1:10" ht="60">
      <c r="A116" s="554">
        <v>95</v>
      </c>
      <c r="B116" s="555" t="s">
        <v>39</v>
      </c>
      <c r="C116" s="555" t="s">
        <v>60</v>
      </c>
      <c r="D116" s="555" t="s">
        <v>53</v>
      </c>
      <c r="E116" s="555">
        <v>3380.1587726482899</v>
      </c>
      <c r="F116" s="555">
        <v>3584.7752564000484</v>
      </c>
      <c r="G116" s="555">
        <v>3801.7781125795527</v>
      </c>
      <c r="H116" s="555">
        <v>4030.7636894641814</v>
      </c>
      <c r="I116" s="555">
        <v>4113.5549065184441</v>
      </c>
      <c r="J116" s="555" t="s">
        <v>767</v>
      </c>
    </row>
    <row r="117" spans="1:10" ht="30">
      <c r="A117" s="554">
        <v>114</v>
      </c>
      <c r="B117" s="555" t="s">
        <v>39</v>
      </c>
      <c r="C117" s="555" t="s">
        <v>43</v>
      </c>
      <c r="D117" s="555" t="s">
        <v>44</v>
      </c>
      <c r="E117" s="555">
        <v>1756.6706579150623</v>
      </c>
      <c r="F117" s="555">
        <v>1815.2157394848437</v>
      </c>
      <c r="G117" s="555">
        <v>1875.711970270085</v>
      </c>
      <c r="H117" s="555">
        <v>1985.7969743463489</v>
      </c>
      <c r="I117" s="555">
        <v>2034.8271717025416</v>
      </c>
      <c r="J117" s="555" t="s">
        <v>48</v>
      </c>
    </row>
    <row r="118" spans="1:10" ht="45">
      <c r="A118" s="554">
        <v>96</v>
      </c>
      <c r="B118" s="555" t="s">
        <v>39</v>
      </c>
      <c r="C118" s="555" t="s">
        <v>61</v>
      </c>
      <c r="D118" s="555" t="s">
        <v>53</v>
      </c>
      <c r="E118" s="555">
        <v>623.39482610131301</v>
      </c>
      <c r="F118" s="555">
        <v>651.86019337200037</v>
      </c>
      <c r="G118" s="555">
        <v>681.62534225769173</v>
      </c>
      <c r="H118" s="555">
        <v>741.98660130417011</v>
      </c>
      <c r="I118" s="555">
        <v>755.39151081743375</v>
      </c>
      <c r="J118" s="555" t="s">
        <v>767</v>
      </c>
    </row>
    <row r="119" spans="1:10" ht="45">
      <c r="A119" s="554">
        <v>97</v>
      </c>
      <c r="B119" s="555" t="s">
        <v>39</v>
      </c>
      <c r="C119" s="555" t="s">
        <v>62</v>
      </c>
      <c r="D119" s="555" t="s">
        <v>53</v>
      </c>
      <c r="E119" s="555">
        <v>460.40769340845327</v>
      </c>
      <c r="F119" s="555">
        <v>482.56966223860309</v>
      </c>
      <c r="G119" s="555">
        <v>505.79840920791145</v>
      </c>
      <c r="H119" s="555">
        <v>551.27307873594452</v>
      </c>
      <c r="I119" s="555">
        <v>555.98840966889577</v>
      </c>
      <c r="J119" s="555" t="s">
        <v>767</v>
      </c>
    </row>
    <row r="120" spans="1:10" ht="60">
      <c r="A120" s="554">
        <v>98</v>
      </c>
      <c r="B120" s="555" t="s">
        <v>39</v>
      </c>
      <c r="C120" s="555" t="s">
        <v>63</v>
      </c>
      <c r="D120" s="555" t="s">
        <v>53</v>
      </c>
      <c r="E120" s="555">
        <v>2972230.6794489478</v>
      </c>
      <c r="F120" s="555">
        <v>3071287.0886788215</v>
      </c>
      <c r="G120" s="555">
        <v>3173644.7800996639</v>
      </c>
      <c r="H120" s="555">
        <v>3359905.0930322404</v>
      </c>
      <c r="I120" s="555">
        <v>3442862.6218922455</v>
      </c>
      <c r="J120" s="555" t="s">
        <v>767</v>
      </c>
    </row>
    <row r="121" spans="1:10" ht="45">
      <c r="A121" s="554">
        <v>99</v>
      </c>
      <c r="B121" s="555" t="s">
        <v>39</v>
      </c>
      <c r="C121" s="555" t="s">
        <v>64</v>
      </c>
      <c r="D121" s="555" t="s">
        <v>53</v>
      </c>
      <c r="E121" s="555">
        <v>1861331.1601241818</v>
      </c>
      <c r="F121" s="555">
        <v>1924550.5357149991</v>
      </c>
      <c r="G121" s="555">
        <v>1989917.1323569193</v>
      </c>
      <c r="H121" s="555">
        <v>2100832.8061999981</v>
      </c>
      <c r="I121" s="555">
        <v>2135067.8846058813</v>
      </c>
      <c r="J121" s="555" t="s">
        <v>767</v>
      </c>
    </row>
    <row r="122" spans="1:10" ht="60">
      <c r="A122" s="554">
        <v>100</v>
      </c>
      <c r="B122" s="555" t="s">
        <v>39</v>
      </c>
      <c r="C122" s="555" t="s">
        <v>65</v>
      </c>
      <c r="D122" s="555" t="s">
        <v>53</v>
      </c>
      <c r="E122" s="555">
        <v>16648.784203600502</v>
      </c>
      <c r="F122" s="555">
        <v>17998.719138533295</v>
      </c>
      <c r="G122" s="555">
        <v>19458.110974718849</v>
      </c>
      <c r="H122" s="555">
        <v>20715.731810801186</v>
      </c>
      <c r="I122" s="555">
        <v>20969.98712790127</v>
      </c>
      <c r="J122" s="555" t="s">
        <v>767</v>
      </c>
    </row>
    <row r="123" spans="1:10" ht="60">
      <c r="A123" s="554">
        <v>101</v>
      </c>
      <c r="B123" s="555" t="s">
        <v>39</v>
      </c>
      <c r="C123" s="555" t="s">
        <v>66</v>
      </c>
      <c r="D123" s="555" t="s">
        <v>53</v>
      </c>
      <c r="E123" s="555">
        <v>10238.98588130885</v>
      </c>
      <c r="F123" s="555">
        <v>10858.798567378586</v>
      </c>
      <c r="G123" s="555">
        <v>11516.131352632585</v>
      </c>
      <c r="H123" s="555">
        <v>12209.761518090208</v>
      </c>
      <c r="I123" s="555">
        <v>12460.547992789092</v>
      </c>
      <c r="J123" s="555" t="s">
        <v>767</v>
      </c>
    </row>
    <row r="124" spans="1:10" ht="45">
      <c r="A124" s="554">
        <v>102</v>
      </c>
      <c r="B124" s="555" t="s">
        <v>39</v>
      </c>
      <c r="C124" s="555" t="s">
        <v>52</v>
      </c>
      <c r="D124" s="555" t="s">
        <v>53</v>
      </c>
      <c r="E124" s="556">
        <v>2220.1419717380322</v>
      </c>
      <c r="F124" s="556">
        <v>2321.517783619282</v>
      </c>
      <c r="G124" s="556">
        <v>2427.5226036294744</v>
      </c>
      <c r="H124" s="557">
        <v>2642.4916073251507</v>
      </c>
      <c r="I124" s="557">
        <v>2690.2315002335827</v>
      </c>
      <c r="J124" s="555" t="s">
        <v>767</v>
      </c>
    </row>
    <row r="125" spans="1:10" ht="45">
      <c r="A125" s="554">
        <v>103</v>
      </c>
      <c r="B125" s="555" t="s">
        <v>39</v>
      </c>
      <c r="C125" s="555" t="s">
        <v>55</v>
      </c>
      <c r="D125" s="555" t="s">
        <v>53</v>
      </c>
      <c r="E125" s="556">
        <v>2039.5534292656355</v>
      </c>
      <c r="F125" s="556">
        <v>2137.728416725522</v>
      </c>
      <c r="G125" s="556">
        <v>2240.6291093444147</v>
      </c>
      <c r="H125" s="557">
        <v>2442.0766948397754</v>
      </c>
      <c r="I125" s="557">
        <v>2462.9650716243291</v>
      </c>
      <c r="J125" s="555" t="s">
        <v>767</v>
      </c>
    </row>
    <row r="126" spans="1:10" ht="60">
      <c r="A126" s="554">
        <v>104</v>
      </c>
      <c r="B126" s="555" t="s">
        <v>39</v>
      </c>
      <c r="C126" s="555" t="s">
        <v>56</v>
      </c>
      <c r="D126" s="555" t="s">
        <v>53</v>
      </c>
      <c r="E126" s="556">
        <v>4519253.0456556836</v>
      </c>
      <c r="F126" s="556">
        <v>4669867.5259512765</v>
      </c>
      <c r="G126" s="556">
        <v>4825501.5794917271</v>
      </c>
      <c r="H126" s="557">
        <v>5108708.8999482226</v>
      </c>
      <c r="I126" s="557">
        <v>5234845.1610240806</v>
      </c>
      <c r="J126" s="555" t="s">
        <v>767</v>
      </c>
    </row>
    <row r="127" spans="1:10" ht="45">
      <c r="A127" s="554">
        <v>105</v>
      </c>
      <c r="B127" s="555" t="s">
        <v>39</v>
      </c>
      <c r="C127" s="555" t="s">
        <v>57</v>
      </c>
      <c r="D127" s="555" t="s">
        <v>53</v>
      </c>
      <c r="E127" s="556">
        <v>3421599.2952692867</v>
      </c>
      <c r="F127" s="556">
        <v>3537812.5600568773</v>
      </c>
      <c r="G127" s="556">
        <v>3657972.9623515583</v>
      </c>
      <c r="H127" s="557">
        <v>3861864.1342107761</v>
      </c>
      <c r="I127" s="557">
        <v>3924796.9011769961</v>
      </c>
      <c r="J127" s="555" t="s">
        <v>767</v>
      </c>
    </row>
    <row r="128" spans="1:10" ht="60">
      <c r="A128" s="554">
        <v>106</v>
      </c>
      <c r="B128" s="555" t="s">
        <v>39</v>
      </c>
      <c r="C128" s="555" t="s">
        <v>58</v>
      </c>
      <c r="D128" s="555" t="s">
        <v>53</v>
      </c>
      <c r="E128" s="555">
        <v>54620.690379403299</v>
      </c>
      <c r="F128" s="555">
        <v>59049.50495298388</v>
      </c>
      <c r="G128" s="555">
        <v>63837.421515040172</v>
      </c>
      <c r="H128" s="555">
        <v>67963.375546415278</v>
      </c>
      <c r="I128" s="555">
        <v>68797.526604102561</v>
      </c>
      <c r="J128" s="555" t="s">
        <v>767</v>
      </c>
    </row>
    <row r="129" spans="1:10" ht="60">
      <c r="A129" s="554">
        <v>107</v>
      </c>
      <c r="B129" s="555" t="s">
        <v>39</v>
      </c>
      <c r="C129" s="555" t="s">
        <v>60</v>
      </c>
      <c r="D129" s="555" t="s">
        <v>53</v>
      </c>
      <c r="E129" s="555">
        <v>42996.806996486303</v>
      </c>
      <c r="F129" s="555">
        <v>45599.600549074683</v>
      </c>
      <c r="G129" s="555">
        <v>48359.953110125003</v>
      </c>
      <c r="H129" s="555">
        <v>51272.730087927608</v>
      </c>
      <c r="I129" s="555">
        <v>52325.863452398924</v>
      </c>
      <c r="J129" s="555" t="s">
        <v>767</v>
      </c>
    </row>
    <row r="130" spans="1:10" ht="45">
      <c r="A130" s="554">
        <v>108</v>
      </c>
      <c r="B130" s="555" t="s">
        <v>39</v>
      </c>
      <c r="C130" s="555" t="s">
        <v>61</v>
      </c>
      <c r="D130" s="555" t="s">
        <v>53</v>
      </c>
      <c r="E130" s="555">
        <v>7929.8011789800885</v>
      </c>
      <c r="F130" s="555">
        <v>8291.8906501983074</v>
      </c>
      <c r="G130" s="555">
        <v>8670.5138001567484</v>
      </c>
      <c r="H130" s="555">
        <v>9438.3302193993695</v>
      </c>
      <c r="I130" s="555">
        <v>9608.8453773887049</v>
      </c>
      <c r="J130" s="555" t="s">
        <v>767</v>
      </c>
    </row>
    <row r="131" spans="1:10" ht="45">
      <c r="A131" s="554">
        <v>109</v>
      </c>
      <c r="B131" s="555" t="s">
        <v>39</v>
      </c>
      <c r="C131" s="555" t="s">
        <v>62</v>
      </c>
      <c r="D131" s="555" t="s">
        <v>53</v>
      </c>
      <c r="E131" s="555">
        <v>5856.5475957423359</v>
      </c>
      <c r="F131" s="555">
        <v>6138.4556244902051</v>
      </c>
      <c r="G131" s="555">
        <v>6433.9334459142729</v>
      </c>
      <c r="H131" s="555">
        <v>7012.3872170055993</v>
      </c>
      <c r="I131" s="555">
        <v>7072.3678829107748</v>
      </c>
      <c r="J131" s="555" t="s">
        <v>767</v>
      </c>
    </row>
    <row r="132" spans="1:10" ht="60">
      <c r="A132" s="554">
        <v>110</v>
      </c>
      <c r="B132" s="555" t="s">
        <v>39</v>
      </c>
      <c r="C132" s="555" t="s">
        <v>63</v>
      </c>
      <c r="D132" s="555" t="s">
        <v>53</v>
      </c>
      <c r="E132" s="555">
        <v>3419490.3110347735</v>
      </c>
      <c r="F132" s="555">
        <v>3533452.6740335454</v>
      </c>
      <c r="G132" s="555">
        <v>3651213.0943446467</v>
      </c>
      <c r="H132" s="555">
        <v>3865501.7563274149</v>
      </c>
      <c r="I132" s="555">
        <v>3960942.6883269353</v>
      </c>
      <c r="J132" s="555" t="s">
        <v>767</v>
      </c>
    </row>
    <row r="133" spans="1:10" ht="45">
      <c r="A133" s="554">
        <v>111</v>
      </c>
      <c r="B133" s="555" t="s">
        <v>39</v>
      </c>
      <c r="C133" s="555" t="s">
        <v>64</v>
      </c>
      <c r="D133" s="555" t="s">
        <v>53</v>
      </c>
      <c r="E133" s="555">
        <v>23676786.219631448</v>
      </c>
      <c r="F133" s="555">
        <v>24480958.885339417</v>
      </c>
      <c r="G133" s="555">
        <v>25312444.957109887</v>
      </c>
      <c r="H133" s="555">
        <v>26723331.291712344</v>
      </c>
      <c r="I133" s="555">
        <v>27158813.515399151</v>
      </c>
      <c r="J133" s="555" t="s">
        <v>767</v>
      </c>
    </row>
    <row r="134" spans="1:10" ht="60">
      <c r="A134" s="554">
        <v>131</v>
      </c>
      <c r="B134" s="555" t="s">
        <v>39</v>
      </c>
      <c r="C134" s="555" t="s">
        <v>92</v>
      </c>
      <c r="D134" s="555" t="s">
        <v>93</v>
      </c>
      <c r="E134" s="555">
        <v>587.08961251266157</v>
      </c>
      <c r="F134" s="555">
        <v>584.15416445009828</v>
      </c>
      <c r="G134" s="555">
        <v>581.23339362784782</v>
      </c>
      <c r="H134" s="555">
        <v>578.32722665970857</v>
      </c>
      <c r="I134" s="555">
        <v>575.43559052641001</v>
      </c>
      <c r="J134" s="555" t="s">
        <v>739</v>
      </c>
    </row>
    <row r="135" spans="1:10" ht="60">
      <c r="A135" s="554">
        <v>132</v>
      </c>
      <c r="B135" s="555" t="s">
        <v>39</v>
      </c>
      <c r="C135" s="555" t="s">
        <v>95</v>
      </c>
      <c r="D135" s="555" t="s">
        <v>93</v>
      </c>
      <c r="E135" s="555">
        <v>0.1527043528777331</v>
      </c>
      <c r="F135" s="555">
        <v>0.15194083111334444</v>
      </c>
      <c r="G135" s="555">
        <v>0.15118112695777772</v>
      </c>
      <c r="H135" s="555">
        <v>0.15042522132298883</v>
      </c>
      <c r="I135" s="555">
        <v>0.1496730952163739</v>
      </c>
      <c r="J135" s="555" t="s">
        <v>739</v>
      </c>
    </row>
    <row r="136" spans="1:10" ht="75">
      <c r="A136" s="554">
        <v>133</v>
      </c>
      <c r="B136" s="555" t="s">
        <v>39</v>
      </c>
      <c r="C136" s="555" t="s">
        <v>96</v>
      </c>
      <c r="D136" s="555" t="s">
        <v>93</v>
      </c>
      <c r="E136" s="555">
        <v>0.98469522173561042</v>
      </c>
      <c r="F136" s="555">
        <v>0.97977174562693237</v>
      </c>
      <c r="G136" s="555">
        <v>0.9748728868987977</v>
      </c>
      <c r="H136" s="555">
        <v>0.96999852246430374</v>
      </c>
      <c r="I136" s="555">
        <v>0.96514852985198218</v>
      </c>
      <c r="J136" s="555" t="s">
        <v>739</v>
      </c>
    </row>
    <row r="137" spans="1:10" ht="60">
      <c r="A137" s="554">
        <v>134</v>
      </c>
      <c r="B137" s="555" t="s">
        <v>39</v>
      </c>
      <c r="C137" s="555" t="s">
        <v>97</v>
      </c>
      <c r="D137" s="555" t="s">
        <v>93</v>
      </c>
      <c r="E137" s="555">
        <v>716.45269077123089</v>
      </c>
      <c r="F137" s="555">
        <v>712.87042731737472</v>
      </c>
      <c r="G137" s="555">
        <v>709.30607518078784</v>
      </c>
      <c r="H137" s="555">
        <v>705.75954480488394</v>
      </c>
      <c r="I137" s="555">
        <v>702.23074708085949</v>
      </c>
      <c r="J137" s="555" t="s">
        <v>739</v>
      </c>
    </row>
    <row r="138" spans="1:10" ht="60">
      <c r="A138" s="554">
        <v>135</v>
      </c>
      <c r="B138" s="555" t="s">
        <v>39</v>
      </c>
      <c r="C138" s="555" t="s">
        <v>98</v>
      </c>
      <c r="D138" s="555" t="s">
        <v>93</v>
      </c>
      <c r="E138" s="555">
        <v>0.18635220617086276</v>
      </c>
      <c r="F138" s="555">
        <v>0.18542044514000844</v>
      </c>
      <c r="G138" s="555">
        <v>0.18449334291430838</v>
      </c>
      <c r="H138" s="555">
        <v>0.18357087619973683</v>
      </c>
      <c r="I138" s="555">
        <v>0.18265302181873816</v>
      </c>
      <c r="J138" s="555" t="s">
        <v>739</v>
      </c>
    </row>
    <row r="139" spans="1:10" ht="75">
      <c r="A139" s="554">
        <v>136</v>
      </c>
      <c r="B139" s="555" t="s">
        <v>39</v>
      </c>
      <c r="C139" s="555" t="s">
        <v>99</v>
      </c>
      <c r="D139" s="555" t="s">
        <v>93</v>
      </c>
      <c r="E139" s="555">
        <v>1.2016692616697195</v>
      </c>
      <c r="F139" s="555">
        <v>1.1956609153613709</v>
      </c>
      <c r="G139" s="555">
        <v>1.1896826107845639</v>
      </c>
      <c r="H139" s="555">
        <v>1.183734197730641</v>
      </c>
      <c r="I139" s="555">
        <v>1.1778155267419879</v>
      </c>
      <c r="J139" s="555" t="s">
        <v>739</v>
      </c>
    </row>
    <row r="140" spans="1:10" ht="60">
      <c r="A140" s="554">
        <v>112</v>
      </c>
      <c r="B140" s="555" t="s">
        <v>39</v>
      </c>
      <c r="C140" s="555" t="s">
        <v>65</v>
      </c>
      <c r="D140" s="555" t="s">
        <v>53</v>
      </c>
      <c r="E140" s="555">
        <v>211778.38358389013</v>
      </c>
      <c r="F140" s="555">
        <v>228950.03017185326</v>
      </c>
      <c r="G140" s="555">
        <v>247514.00699462101</v>
      </c>
      <c r="H140" s="555">
        <v>263511.38581639342</v>
      </c>
      <c r="I140" s="555">
        <v>266745.60276668705</v>
      </c>
      <c r="J140" s="555" t="s">
        <v>767</v>
      </c>
    </row>
    <row r="141" spans="1:10" ht="60">
      <c r="A141" s="554">
        <v>113</v>
      </c>
      <c r="B141" s="555" t="s">
        <v>39</v>
      </c>
      <c r="C141" s="555" t="s">
        <v>66</v>
      </c>
      <c r="D141" s="555" t="s">
        <v>53</v>
      </c>
      <c r="E141" s="555">
        <v>130243.4972406525</v>
      </c>
      <c r="F141" s="555">
        <v>138127.73234006899</v>
      </c>
      <c r="G141" s="555">
        <v>146489.23628146085</v>
      </c>
      <c r="H141" s="555">
        <v>155312.45564986818</v>
      </c>
      <c r="I141" s="555">
        <v>158502.54770625665</v>
      </c>
      <c r="J141" s="555" t="s">
        <v>767</v>
      </c>
    </row>
    <row r="142" spans="1:10" ht="45">
      <c r="A142" s="554">
        <v>139</v>
      </c>
      <c r="B142" s="555" t="s">
        <v>39</v>
      </c>
      <c r="C142" s="555" t="s">
        <v>52</v>
      </c>
      <c r="D142" s="555" t="s">
        <v>53</v>
      </c>
      <c r="E142" s="555">
        <v>20052.897097934729</v>
      </c>
      <c r="F142" s="555">
        <v>20968.549677703242</v>
      </c>
      <c r="G142" s="555">
        <v>21926.012657372681</v>
      </c>
      <c r="H142" s="555">
        <v>23867.668355625297</v>
      </c>
      <c r="I142" s="555">
        <v>24298.867428543039</v>
      </c>
      <c r="J142" s="555" t="s">
        <v>739</v>
      </c>
    </row>
    <row r="143" spans="1:10" ht="45">
      <c r="A143" s="554">
        <v>140</v>
      </c>
      <c r="B143" s="555" t="s">
        <v>39</v>
      </c>
      <c r="C143" s="555" t="s">
        <v>55</v>
      </c>
      <c r="D143" s="555" t="s">
        <v>53</v>
      </c>
      <c r="E143" s="555">
        <v>12754.842387079609</v>
      </c>
      <c r="F143" s="555">
        <v>13368.803499074229</v>
      </c>
      <c r="G143" s="555">
        <v>14012.317955249999</v>
      </c>
      <c r="H143" s="555">
        <v>15272.119324207626</v>
      </c>
      <c r="I143" s="555">
        <v>15402.749858218614</v>
      </c>
      <c r="J143" s="555" t="s">
        <v>739</v>
      </c>
    </row>
    <row r="144" spans="1:10" ht="60">
      <c r="A144" s="554">
        <v>141</v>
      </c>
      <c r="B144" s="555" t="s">
        <v>39</v>
      </c>
      <c r="C144" s="555" t="s">
        <v>56</v>
      </c>
      <c r="D144" s="555" t="s">
        <v>53</v>
      </c>
      <c r="E144" s="555">
        <v>94291378.792599902</v>
      </c>
      <c r="F144" s="555">
        <v>97433855.407591462</v>
      </c>
      <c r="G144" s="555">
        <v>100681062.26836179</v>
      </c>
      <c r="H144" s="555">
        <v>106590005.28620651</v>
      </c>
      <c r="I144" s="555">
        <v>109221759.2182018</v>
      </c>
      <c r="J144" s="555" t="s">
        <v>739</v>
      </c>
    </row>
    <row r="145" spans="1:10" ht="45">
      <c r="A145" s="554">
        <v>142</v>
      </c>
      <c r="B145" s="555" t="s">
        <v>39</v>
      </c>
      <c r="C145" s="555" t="s">
        <v>57</v>
      </c>
      <c r="D145" s="555" t="s">
        <v>53</v>
      </c>
      <c r="E145" s="555">
        <v>58318476.793748207</v>
      </c>
      <c r="F145" s="555">
        <v>60299240.758427307</v>
      </c>
      <c r="G145" s="555">
        <v>62347280.586597271</v>
      </c>
      <c r="H145" s="555">
        <v>65822445.720913827</v>
      </c>
      <c r="I145" s="555">
        <v>66895085.382419549</v>
      </c>
      <c r="J145" s="555" t="s">
        <v>739</v>
      </c>
    </row>
    <row r="146" spans="1:10" ht="60">
      <c r="A146" s="554">
        <v>143</v>
      </c>
      <c r="B146" s="555" t="s">
        <v>39</v>
      </c>
      <c r="C146" s="555" t="s">
        <v>58</v>
      </c>
      <c r="D146" s="555" t="s">
        <v>53</v>
      </c>
      <c r="E146" s="555">
        <v>1067270.5304584501</v>
      </c>
      <c r="F146" s="555">
        <v>1153808.1272265394</v>
      </c>
      <c r="G146" s="555">
        <v>1247362.4600898151</v>
      </c>
      <c r="H146" s="555">
        <v>1327982.2603363055</v>
      </c>
      <c r="I146" s="555">
        <v>1344281.3007848328</v>
      </c>
      <c r="J146" s="555" t="s">
        <v>739</v>
      </c>
    </row>
    <row r="147" spans="1:10" ht="60">
      <c r="A147" s="554">
        <v>144</v>
      </c>
      <c r="B147" s="555" t="s">
        <v>39</v>
      </c>
      <c r="C147" s="555" t="s">
        <v>60</v>
      </c>
      <c r="D147" s="555" t="s">
        <v>53</v>
      </c>
      <c r="E147" s="555">
        <v>582666.69684346463</v>
      </c>
      <c r="F147" s="555">
        <v>617938.17925786984</v>
      </c>
      <c r="G147" s="555">
        <v>655344.80596394185</v>
      </c>
      <c r="H147" s="555">
        <v>694816.99608346925</v>
      </c>
      <c r="I147" s="555">
        <v>709088.42183985841</v>
      </c>
      <c r="J147" s="555" t="s">
        <v>739</v>
      </c>
    </row>
    <row r="148" spans="1:10" ht="45">
      <c r="A148" s="554">
        <v>145</v>
      </c>
      <c r="B148" s="555" t="s">
        <v>39</v>
      </c>
      <c r="C148" s="555" t="s">
        <v>61</v>
      </c>
      <c r="D148" s="555" t="s">
        <v>53</v>
      </c>
      <c r="E148" s="555">
        <v>219568.99472999151</v>
      </c>
      <c r="F148" s="555">
        <v>229594.92342646912</v>
      </c>
      <c r="G148" s="555">
        <v>240078.65467539936</v>
      </c>
      <c r="H148" s="555">
        <v>261338.79418017916</v>
      </c>
      <c r="I148" s="555">
        <v>266060.20408452681</v>
      </c>
      <c r="J148" s="555" t="s">
        <v>739</v>
      </c>
    </row>
    <row r="149" spans="1:10" ht="45">
      <c r="A149" s="554">
        <v>146</v>
      </c>
      <c r="B149" s="555" t="s">
        <v>39</v>
      </c>
      <c r="C149" s="555" t="s">
        <v>62</v>
      </c>
      <c r="D149" s="555" t="s">
        <v>53</v>
      </c>
      <c r="E149" s="555">
        <v>138643.0601826249</v>
      </c>
      <c r="F149" s="555">
        <v>145316.71751345071</v>
      </c>
      <c r="G149" s="555">
        <v>152311.61488406372</v>
      </c>
      <c r="H149" s="555">
        <v>166005.45066140546</v>
      </c>
      <c r="I149" s="555">
        <v>167425.38329866956</v>
      </c>
      <c r="J149" s="555" t="s">
        <v>739</v>
      </c>
    </row>
    <row r="150" spans="1:10" ht="60">
      <c r="A150" s="554">
        <v>147</v>
      </c>
      <c r="B150" s="555" t="s">
        <v>39</v>
      </c>
      <c r="C150" s="555" t="s">
        <v>63</v>
      </c>
      <c r="D150" s="555" t="s">
        <v>53</v>
      </c>
      <c r="E150" s="555">
        <v>1031060456.3078518</v>
      </c>
      <c r="F150" s="555">
        <v>1065422912.4950365</v>
      </c>
      <c r="G150" s="555">
        <v>1100930576.4030609</v>
      </c>
      <c r="H150" s="555">
        <v>1165543879.9976227</v>
      </c>
      <c r="I150" s="555">
        <v>1194321669.0676241</v>
      </c>
      <c r="J150" s="555" t="s">
        <v>739</v>
      </c>
    </row>
    <row r="151" spans="1:10" ht="45">
      <c r="A151" s="554">
        <v>148</v>
      </c>
      <c r="B151" s="555" t="s">
        <v>39</v>
      </c>
      <c r="C151" s="555" t="s">
        <v>64</v>
      </c>
      <c r="D151" s="555" t="s">
        <v>53</v>
      </c>
      <c r="E151" s="555">
        <v>635527368.02568662</v>
      </c>
      <c r="F151" s="555">
        <v>657112803.3518641</v>
      </c>
      <c r="G151" s="555">
        <v>679431379.43902576</v>
      </c>
      <c r="H151" s="555">
        <v>717302096.79465449</v>
      </c>
      <c r="I151" s="555">
        <v>728991220.00902784</v>
      </c>
      <c r="J151" s="555" t="s">
        <v>739</v>
      </c>
    </row>
    <row r="152" spans="1:10" ht="60">
      <c r="A152" s="554">
        <v>149</v>
      </c>
      <c r="B152" s="555" t="s">
        <v>39</v>
      </c>
      <c r="C152" s="555" t="s">
        <v>65</v>
      </c>
      <c r="D152" s="555" t="s">
        <v>53</v>
      </c>
      <c r="E152" s="555">
        <v>12146941.391164841</v>
      </c>
      <c r="F152" s="555">
        <v>13131852.982064577</v>
      </c>
      <c r="G152" s="555">
        <v>14196624.252092609</v>
      </c>
      <c r="H152" s="555">
        <v>15114183.540589856</v>
      </c>
      <c r="I152" s="555">
        <v>15299688.043347411</v>
      </c>
      <c r="J152" s="555" t="s">
        <v>739</v>
      </c>
    </row>
    <row r="153" spans="1:10" ht="60">
      <c r="A153" s="554">
        <v>150</v>
      </c>
      <c r="B153" s="555" t="s">
        <v>39</v>
      </c>
      <c r="C153" s="555" t="s">
        <v>66</v>
      </c>
      <c r="D153" s="555" t="s">
        <v>53</v>
      </c>
      <c r="E153" s="555">
        <v>6637439.1637243759</v>
      </c>
      <c r="F153" s="555">
        <v>7039233.7402949389</v>
      </c>
      <c r="G153" s="555">
        <v>7465350.7818673402</v>
      </c>
      <c r="H153" s="555">
        <v>7914997.6588840839</v>
      </c>
      <c r="I153" s="555">
        <v>8077570.3968675807</v>
      </c>
      <c r="J153" s="555" t="s">
        <v>739</v>
      </c>
    </row>
    <row r="154" spans="1:10" ht="75">
      <c r="A154" s="554">
        <v>151</v>
      </c>
      <c r="B154" s="555" t="s">
        <v>39</v>
      </c>
      <c r="C154" s="555" t="s">
        <v>297</v>
      </c>
      <c r="D154" s="555" t="s">
        <v>298</v>
      </c>
      <c r="E154" s="555">
        <v>1.4509873965698979E-2</v>
      </c>
      <c r="F154" s="555">
        <v>1.4993448818538679E-2</v>
      </c>
      <c r="G154" s="555">
        <v>1.5493139913245932E-2</v>
      </c>
      <c r="H154" s="555">
        <v>1.6402427904972199E-2</v>
      </c>
      <c r="I154" s="555">
        <v>1.6807411036526335E-2</v>
      </c>
      <c r="J154" s="555" t="s">
        <v>768</v>
      </c>
    </row>
    <row r="155" spans="1:10" ht="75">
      <c r="A155" s="554">
        <v>152</v>
      </c>
      <c r="B155" s="555" t="s">
        <v>39</v>
      </c>
      <c r="C155" s="555" t="s">
        <v>300</v>
      </c>
      <c r="D155" s="555" t="s">
        <v>298</v>
      </c>
      <c r="E155" s="555">
        <v>9.2073666006794209E-3</v>
      </c>
      <c r="F155" s="555">
        <v>9.5142232253124289E-3</v>
      </c>
      <c r="G155" s="555">
        <v>9.831306551255907E-3</v>
      </c>
      <c r="H155" s="555">
        <v>1.0408303147174718E-2</v>
      </c>
      <c r="I155" s="555">
        <v>1.0665288712185479E-2</v>
      </c>
      <c r="J155" s="555" t="s">
        <v>768</v>
      </c>
    </row>
    <row r="156" spans="1:10" ht="75">
      <c r="A156" s="554">
        <v>153</v>
      </c>
      <c r="B156" s="555" t="s">
        <v>39</v>
      </c>
      <c r="C156" s="555" t="s">
        <v>301</v>
      </c>
      <c r="D156" s="555" t="s">
        <v>298</v>
      </c>
      <c r="E156" s="555">
        <v>1.2685712635121599E-2</v>
      </c>
      <c r="F156" s="555">
        <v>1.3108493124821059E-2</v>
      </c>
      <c r="G156" s="555">
        <v>1.3545363744701746E-2</v>
      </c>
      <c r="H156" s="555">
        <v>1.4340337304973506E-2</v>
      </c>
      <c r="I156" s="555">
        <v>1.4694406516126707E-2</v>
      </c>
      <c r="J156" s="555" t="s">
        <v>768</v>
      </c>
    </row>
    <row r="157" spans="1:10" ht="75">
      <c r="A157" s="554">
        <v>154</v>
      </c>
      <c r="B157" s="555" t="s">
        <v>39</v>
      </c>
      <c r="C157" s="555" t="s">
        <v>302</v>
      </c>
      <c r="D157" s="555" t="s">
        <v>298</v>
      </c>
      <c r="E157" s="555">
        <v>7.8411774966861674E-3</v>
      </c>
      <c r="F157" s="555">
        <v>8.1025027337636012E-3</v>
      </c>
      <c r="G157" s="555">
        <v>8.372537234157984E-3</v>
      </c>
      <c r="H157" s="555">
        <v>8.8639190721798624E-3</v>
      </c>
      <c r="I157" s="555">
        <v>9.082773117720622E-3</v>
      </c>
      <c r="J157" s="555" t="s">
        <v>768</v>
      </c>
    </row>
    <row r="158" spans="1:10" ht="75">
      <c r="A158" s="554">
        <v>155</v>
      </c>
      <c r="B158" s="555" t="s">
        <v>39</v>
      </c>
      <c r="C158" s="555" t="s">
        <v>303</v>
      </c>
      <c r="D158" s="555" t="s">
        <v>298</v>
      </c>
      <c r="E158" s="555">
        <v>5.2914865898880054E-3</v>
      </c>
      <c r="F158" s="555">
        <v>5.4678375254686553E-3</v>
      </c>
      <c r="G158" s="555">
        <v>5.6500657607366188E-3</v>
      </c>
      <c r="H158" s="555">
        <v>5.9816665193607108E-3</v>
      </c>
      <c r="I158" s="555">
        <v>6.1293564865386105E-3</v>
      </c>
      <c r="J158" s="555" t="s">
        <v>768</v>
      </c>
    </row>
    <row r="159" spans="1:10" ht="75">
      <c r="A159" s="554">
        <v>156</v>
      </c>
      <c r="B159" s="555" t="s">
        <v>39</v>
      </c>
      <c r="C159" s="555" t="s">
        <v>305</v>
      </c>
      <c r="D159" s="555" t="s">
        <v>298</v>
      </c>
      <c r="E159" s="555">
        <v>2.9448123186480548E-3</v>
      </c>
      <c r="F159" s="555">
        <v>3.0429549480738621E-3</v>
      </c>
      <c r="G159" s="555">
        <v>3.1443684058813687E-3</v>
      </c>
      <c r="H159" s="555">
        <v>3.3289104967061576E-3</v>
      </c>
      <c r="I159" s="555">
        <v>3.4111027554028601E-3</v>
      </c>
      <c r="J159" s="555" t="s">
        <v>768</v>
      </c>
    </row>
    <row r="160" spans="1:10" ht="75">
      <c r="A160" s="554">
        <v>157</v>
      </c>
      <c r="B160" s="555" t="s">
        <v>39</v>
      </c>
      <c r="C160" s="555" t="s">
        <v>306</v>
      </c>
      <c r="D160" s="555" t="s">
        <v>298</v>
      </c>
      <c r="E160" s="555">
        <v>0.158875718792549</v>
      </c>
      <c r="F160" s="555">
        <v>0.16417061677143763</v>
      </c>
      <c r="G160" s="555">
        <v>0.16964197937827516</v>
      </c>
      <c r="H160" s="555">
        <v>0.17959821908211088</v>
      </c>
      <c r="I160" s="555">
        <v>0.18403257780063756</v>
      </c>
      <c r="J160" s="555" t="s">
        <v>768</v>
      </c>
    </row>
    <row r="161" spans="1:10" ht="75">
      <c r="A161" s="554">
        <v>158</v>
      </c>
      <c r="B161" s="555" t="s">
        <v>39</v>
      </c>
      <c r="C161" s="555" t="s">
        <v>307</v>
      </c>
      <c r="D161" s="555" t="s">
        <v>298</v>
      </c>
      <c r="E161" s="555">
        <v>0.10008257593481465</v>
      </c>
      <c r="F161" s="555">
        <v>0.10341805748647433</v>
      </c>
      <c r="G161" s="555">
        <v>0.10686470161641044</v>
      </c>
      <c r="H161" s="555">
        <v>0.11313656067553737</v>
      </c>
      <c r="I161" s="555">
        <v>0.11592995192841125</v>
      </c>
      <c r="J161" s="555" t="s">
        <v>768</v>
      </c>
    </row>
    <row r="162" spans="1:10" ht="75">
      <c r="A162" s="554">
        <v>159</v>
      </c>
      <c r="B162" s="555" t="s">
        <v>39</v>
      </c>
      <c r="C162" s="555" t="s">
        <v>308</v>
      </c>
      <c r="D162" s="555" t="s">
        <v>298</v>
      </c>
      <c r="E162" s="555">
        <v>0.13871614590479686</v>
      </c>
      <c r="F162" s="555">
        <v>0.14333917984713002</v>
      </c>
      <c r="G162" s="555">
        <v>0.14811628700633753</v>
      </c>
      <c r="H162" s="555">
        <v>0.15680918992389259</v>
      </c>
      <c r="I162" s="555">
        <v>0.160680877527689</v>
      </c>
      <c r="J162" s="555" t="s">
        <v>768</v>
      </c>
    </row>
    <row r="163" spans="1:10" ht="75">
      <c r="A163" s="554">
        <v>160</v>
      </c>
      <c r="B163" s="555" t="s">
        <v>39</v>
      </c>
      <c r="C163" s="555" t="s">
        <v>309</v>
      </c>
      <c r="D163" s="555" t="s">
        <v>298</v>
      </c>
      <c r="E163" s="555">
        <v>8.5449469373408152E-2</v>
      </c>
      <c r="F163" s="555">
        <v>8.8297269063133843E-2</v>
      </c>
      <c r="G163" s="555">
        <v>9.1239978213763964E-2</v>
      </c>
      <c r="H163" s="555">
        <v>9.6594826683454219E-2</v>
      </c>
      <c r="I163" s="555">
        <v>9.8979795276447444E-2</v>
      </c>
      <c r="J163" s="555" t="s">
        <v>768</v>
      </c>
    </row>
    <row r="164" spans="1:10" ht="75">
      <c r="A164" s="554">
        <v>161</v>
      </c>
      <c r="B164" s="555" t="s">
        <v>39</v>
      </c>
      <c r="C164" s="555" t="s">
        <v>310</v>
      </c>
      <c r="D164" s="555" t="s">
        <v>298</v>
      </c>
      <c r="E164" s="555">
        <v>6.0224072196479156E-2</v>
      </c>
      <c r="F164" s="555">
        <v>6.2231177628177987E-2</v>
      </c>
      <c r="G164" s="555">
        <v>6.4305174455078593E-2</v>
      </c>
      <c r="H164" s="555">
        <v>6.8079226923802166E-2</v>
      </c>
      <c r="I164" s="555">
        <v>6.9760132864868873E-2</v>
      </c>
      <c r="J164" s="555" t="s">
        <v>768</v>
      </c>
    </row>
    <row r="165" spans="1:10" ht="75">
      <c r="A165" s="554">
        <v>162</v>
      </c>
      <c r="B165" s="555" t="s">
        <v>39</v>
      </c>
      <c r="C165" s="555" t="s">
        <v>311</v>
      </c>
      <c r="D165" s="555" t="s">
        <v>298</v>
      </c>
      <c r="E165" s="555">
        <v>3.3545786501100967E-2</v>
      </c>
      <c r="F165" s="555">
        <v>3.4663776830238913E-2</v>
      </c>
      <c r="G165" s="555">
        <v>3.5819026753096769E-2</v>
      </c>
      <c r="H165" s="555">
        <v>3.7921235284374993E-2</v>
      </c>
      <c r="I165" s="555">
        <v>3.8857527198403893E-2</v>
      </c>
      <c r="J165" s="555" t="s">
        <v>768</v>
      </c>
    </row>
    <row r="166" spans="1:10" ht="30">
      <c r="A166" s="554">
        <v>163</v>
      </c>
      <c r="B166" s="555" t="s">
        <v>39</v>
      </c>
      <c r="C166" s="555" t="s">
        <v>769</v>
      </c>
      <c r="D166" s="555" t="s">
        <v>44</v>
      </c>
      <c r="E166" s="555">
        <v>38121.456776673527</v>
      </c>
      <c r="F166" s="555">
        <v>39391.941819782362</v>
      </c>
      <c r="G166" s="555">
        <v>40704.768692958693</v>
      </c>
      <c r="H166" s="555">
        <v>43093.720034375212</v>
      </c>
      <c r="I166" s="555">
        <v>44157.722863160576</v>
      </c>
      <c r="J166" s="555"/>
    </row>
    <row r="167" spans="1:10" ht="120">
      <c r="A167" s="554">
        <v>164</v>
      </c>
      <c r="B167" s="555" t="s">
        <v>39</v>
      </c>
      <c r="C167" s="555" t="s">
        <v>142</v>
      </c>
      <c r="D167" s="555" t="s">
        <v>318</v>
      </c>
      <c r="E167" s="555">
        <v>1.5275889405384697E-2</v>
      </c>
      <c r="F167" s="555">
        <v>1.5784993480903699E-2</v>
      </c>
      <c r="G167" s="555">
        <v>1.6311064618230491E-2</v>
      </c>
      <c r="H167" s="555">
        <v>1.7268356379143843E-2</v>
      </c>
      <c r="I167" s="555">
        <v>1.7694719664124267E-2</v>
      </c>
      <c r="J167" s="555" t="s">
        <v>322</v>
      </c>
    </row>
    <row r="168" spans="1:10" ht="120">
      <c r="A168" s="554">
        <v>165</v>
      </c>
      <c r="B168" s="555" t="s">
        <v>39</v>
      </c>
      <c r="C168" s="555" t="s">
        <v>142</v>
      </c>
      <c r="D168" s="555" t="s">
        <v>318</v>
      </c>
      <c r="E168" s="555">
        <v>7.7179816548662586E-2</v>
      </c>
      <c r="F168" s="555">
        <v>7.9752011077570517E-2</v>
      </c>
      <c r="G168" s="555">
        <v>8.2409929892832148E-2</v>
      </c>
      <c r="H168" s="555">
        <v>8.7246545328447653E-2</v>
      </c>
      <c r="I168" s="555">
        <v>8.9400700758918025E-2</v>
      </c>
      <c r="J168" s="555" t="s">
        <v>322</v>
      </c>
    </row>
    <row r="169" spans="1:10" ht="210">
      <c r="A169" s="554">
        <v>169</v>
      </c>
      <c r="B169" s="555" t="s">
        <v>39</v>
      </c>
      <c r="C169" s="555" t="s">
        <v>142</v>
      </c>
      <c r="D169" s="555" t="s">
        <v>749</v>
      </c>
      <c r="E169" s="555">
        <v>9.3696894941894274E-2</v>
      </c>
      <c r="F169" s="555">
        <v>9.6819559018107043E-2</v>
      </c>
      <c r="G169" s="555">
        <v>0.10004629304177025</v>
      </c>
      <c r="H169" s="555">
        <v>0.10591798163356002</v>
      </c>
      <c r="I169" s="555">
        <v>0.10853314300713017</v>
      </c>
      <c r="J169" s="555" t="s">
        <v>770</v>
      </c>
    </row>
    <row r="170" spans="1:10" ht="210">
      <c r="A170" s="554">
        <v>168</v>
      </c>
      <c r="B170" s="555" t="s">
        <v>39</v>
      </c>
      <c r="C170" s="555" t="s">
        <v>142</v>
      </c>
      <c r="D170" s="555" t="s">
        <v>749</v>
      </c>
      <c r="E170" s="555">
        <v>9.3696894941894288E-2</v>
      </c>
      <c r="F170" s="555">
        <v>9.6819559018107071E-2</v>
      </c>
      <c r="G170" s="555">
        <v>0.10004629304177026</v>
      </c>
      <c r="H170" s="555">
        <v>0.10591798163356005</v>
      </c>
      <c r="I170" s="555">
        <v>0.1085331430071302</v>
      </c>
      <c r="J170" s="555" t="s">
        <v>770</v>
      </c>
    </row>
    <row r="171" spans="1:10" ht="210">
      <c r="A171" s="554">
        <v>167</v>
      </c>
      <c r="B171" s="555" t="s">
        <v>39</v>
      </c>
      <c r="C171" s="555" t="s">
        <v>142</v>
      </c>
      <c r="D171" s="555" t="s">
        <v>749</v>
      </c>
      <c r="E171" s="555">
        <v>9.369689494189426E-2</v>
      </c>
      <c r="F171" s="555">
        <v>9.6819559018107057E-2</v>
      </c>
      <c r="G171" s="555">
        <v>0.10004629304177025</v>
      </c>
      <c r="H171" s="555">
        <v>0.10591798163356003</v>
      </c>
      <c r="I171" s="555">
        <v>0.1085331430071302</v>
      </c>
      <c r="J171" s="555" t="s">
        <v>770</v>
      </c>
    </row>
    <row r="172" spans="1:10" ht="210">
      <c r="A172" s="554">
        <v>170</v>
      </c>
      <c r="B172" s="555" t="s">
        <v>39</v>
      </c>
      <c r="C172" s="555" t="s">
        <v>142</v>
      </c>
      <c r="D172" s="555" t="s">
        <v>761</v>
      </c>
      <c r="E172" s="555">
        <v>0.35615164741344224</v>
      </c>
      <c r="F172" s="555">
        <v>0.36802121849956682</v>
      </c>
      <c r="G172" s="555">
        <v>0.38028637028506973</v>
      </c>
      <c r="H172" s="555">
        <v>0.40260526960784343</v>
      </c>
      <c r="I172" s="555">
        <v>0.41254577011243976</v>
      </c>
      <c r="J172" s="555" t="s">
        <v>762</v>
      </c>
    </row>
    <row r="173" spans="1:10" ht="150">
      <c r="A173" s="554">
        <v>171</v>
      </c>
      <c r="B173" s="555" t="s">
        <v>39</v>
      </c>
      <c r="C173" s="555" t="s">
        <v>142</v>
      </c>
      <c r="D173" s="555" t="s">
        <v>154</v>
      </c>
      <c r="E173" s="555">
        <v>4.1436933762130007E-2</v>
      </c>
      <c r="F173" s="555">
        <v>4.2817914685432258E-2</v>
      </c>
      <c r="G173" s="555">
        <v>4.4244919967618618E-2</v>
      </c>
      <c r="H173" s="555">
        <v>4.6841641784288554E-2</v>
      </c>
      <c r="I173" s="555">
        <v>4.7998182443198423E-2</v>
      </c>
      <c r="J173" s="555" t="s">
        <v>771</v>
      </c>
    </row>
    <row r="174" spans="1:10" ht="409.5">
      <c r="A174" s="554">
        <v>172</v>
      </c>
      <c r="B174" s="555" t="s">
        <v>39</v>
      </c>
      <c r="C174" s="555" t="s">
        <v>142</v>
      </c>
      <c r="D174" s="555" t="s">
        <v>772</v>
      </c>
      <c r="E174" s="555">
        <v>0.20301641791332467</v>
      </c>
      <c r="F174" s="555">
        <v>0.20978240600175047</v>
      </c>
      <c r="G174" s="555">
        <v>0.21677388617245832</v>
      </c>
      <c r="H174" s="555">
        <v>0.22949628413182441</v>
      </c>
      <c r="I174" s="555">
        <v>0.23516264793882943</v>
      </c>
      <c r="J174" s="555" t="s">
        <v>773</v>
      </c>
    </row>
    <row r="175" spans="1:10" ht="135">
      <c r="A175" s="554">
        <v>173</v>
      </c>
      <c r="B175" s="555" t="s">
        <v>39</v>
      </c>
      <c r="C175" s="555" t="s">
        <v>142</v>
      </c>
      <c r="D175" s="555" t="s">
        <v>774</v>
      </c>
      <c r="E175" s="555">
        <v>1.1759343232438182E-2</v>
      </c>
      <c r="F175" s="555">
        <v>1.2151250335598458E-2</v>
      </c>
      <c r="G175" s="555">
        <v>1.2556218642473225E-2</v>
      </c>
      <c r="H175" s="555">
        <v>1.3293139556956751E-2</v>
      </c>
      <c r="I175" s="555">
        <v>1.362135299689088E-2</v>
      </c>
      <c r="J175" s="555" t="s">
        <v>775</v>
      </c>
    </row>
    <row r="176" spans="1:10" ht="135">
      <c r="A176" s="554">
        <v>174</v>
      </c>
      <c r="B176" s="555" t="s">
        <v>39</v>
      </c>
      <c r="C176" s="555" t="s">
        <v>142</v>
      </c>
      <c r="D176" s="555" t="s">
        <v>774</v>
      </c>
      <c r="E176" s="555">
        <v>1.1759343232438184E-2</v>
      </c>
      <c r="F176" s="555">
        <v>1.2151250335598463E-2</v>
      </c>
      <c r="G176" s="555">
        <v>1.255621864247323E-2</v>
      </c>
      <c r="H176" s="555">
        <v>1.3293139556956757E-2</v>
      </c>
      <c r="I176" s="555">
        <v>1.3621352996890887E-2</v>
      </c>
      <c r="J176" s="555" t="s">
        <v>776</v>
      </c>
    </row>
    <row r="177" spans="1:10" ht="135">
      <c r="A177" s="554">
        <v>175</v>
      </c>
      <c r="B177" s="555" t="s">
        <v>39</v>
      </c>
      <c r="C177" s="555" t="s">
        <v>142</v>
      </c>
      <c r="D177" s="555" t="s">
        <v>774</v>
      </c>
      <c r="E177" s="555">
        <v>1.1759343232438184E-2</v>
      </c>
      <c r="F177" s="555">
        <v>1.2151250335598461E-2</v>
      </c>
      <c r="G177" s="555">
        <v>1.2556218642473228E-2</v>
      </c>
      <c r="H177" s="555">
        <v>0.05</v>
      </c>
      <c r="I177" s="555">
        <v>0.05</v>
      </c>
      <c r="J177" s="555" t="s">
        <v>777</v>
      </c>
    </row>
    <row r="178" spans="1:10" ht="135">
      <c r="A178" s="554">
        <v>176</v>
      </c>
      <c r="B178" s="555" t="s">
        <v>39</v>
      </c>
      <c r="C178" s="555" t="s">
        <v>142</v>
      </c>
      <c r="D178" s="555" t="s">
        <v>271</v>
      </c>
      <c r="E178" s="555">
        <v>5.6159193172643524E-3</v>
      </c>
      <c r="F178" s="555">
        <v>5.8030827181199092E-3</v>
      </c>
      <c r="G178" s="555">
        <v>5.9964837688847392E-3</v>
      </c>
      <c r="H178" s="555">
        <v>6.3484157022539525E-3</v>
      </c>
      <c r="I178" s="555">
        <v>6.5051608674454352E-3</v>
      </c>
      <c r="J178" s="555" t="s">
        <v>778</v>
      </c>
    </row>
    <row r="179" spans="1:10" ht="60">
      <c r="A179" s="554">
        <v>177</v>
      </c>
      <c r="B179" s="555" t="s">
        <v>39</v>
      </c>
      <c r="C179" s="555" t="s">
        <v>92</v>
      </c>
      <c r="D179" s="555" t="s">
        <v>93</v>
      </c>
      <c r="E179" s="555">
        <v>292.93386693769145</v>
      </c>
      <c r="F179" s="555">
        <v>291.46919760300301</v>
      </c>
      <c r="G179" s="555">
        <v>290.01185161498802</v>
      </c>
      <c r="H179" s="555">
        <v>288.56179235691309</v>
      </c>
      <c r="I179" s="555">
        <v>287.11898339512851</v>
      </c>
      <c r="J179" s="555" t="s">
        <v>739</v>
      </c>
    </row>
    <row r="180" spans="1:10" ht="60">
      <c r="A180" s="554">
        <v>178</v>
      </c>
      <c r="B180" s="555" t="s">
        <v>39</v>
      </c>
      <c r="C180" s="555" t="s">
        <v>95</v>
      </c>
      <c r="D180" s="555" t="s">
        <v>93</v>
      </c>
      <c r="E180" s="555">
        <v>6.2935963617522572E-2</v>
      </c>
      <c r="F180" s="555">
        <v>6.2621283799434962E-2</v>
      </c>
      <c r="G180" s="555">
        <v>6.2308177380437785E-2</v>
      </c>
      <c r="H180" s="555">
        <v>6.1996636493535595E-2</v>
      </c>
      <c r="I180" s="555">
        <v>6.1686653311067915E-2</v>
      </c>
      <c r="J180" s="555" t="s">
        <v>739</v>
      </c>
    </row>
    <row r="181" spans="1:10" ht="75">
      <c r="A181" s="554">
        <v>179</v>
      </c>
      <c r="B181" s="555" t="s">
        <v>39</v>
      </c>
      <c r="C181" s="555" t="s">
        <v>96</v>
      </c>
      <c r="D181" s="555" t="s">
        <v>93</v>
      </c>
      <c r="E181" s="555">
        <v>0.46665993497270553</v>
      </c>
      <c r="F181" s="555">
        <v>0.46432663529784202</v>
      </c>
      <c r="G181" s="555">
        <v>0.46200500212135281</v>
      </c>
      <c r="H181" s="555">
        <v>0.45969497711074603</v>
      </c>
      <c r="I181" s="555">
        <v>0.45739650222519229</v>
      </c>
      <c r="J181" s="555" t="s">
        <v>739</v>
      </c>
    </row>
    <row r="182" spans="1:10" ht="60">
      <c r="A182" s="554">
        <v>180</v>
      </c>
      <c r="B182" s="555" t="s">
        <v>39</v>
      </c>
      <c r="C182" s="555" t="s">
        <v>97</v>
      </c>
      <c r="D182" s="555" t="s">
        <v>93</v>
      </c>
      <c r="E182" s="555">
        <v>409.87968010410589</v>
      </c>
      <c r="F182" s="555">
        <v>407.83028170358534</v>
      </c>
      <c r="G182" s="555">
        <v>405.79113029506743</v>
      </c>
      <c r="H182" s="555">
        <v>403.76217464359212</v>
      </c>
      <c r="I182" s="555">
        <v>401.74336377037417</v>
      </c>
      <c r="J182" s="555" t="s">
        <v>739</v>
      </c>
    </row>
    <row r="183" spans="1:10" ht="60">
      <c r="A183" s="554">
        <v>181</v>
      </c>
      <c r="B183" s="555" t="s">
        <v>39</v>
      </c>
      <c r="C183" s="555" t="s">
        <v>98</v>
      </c>
      <c r="D183" s="555" t="s">
        <v>93</v>
      </c>
      <c r="E183" s="555">
        <v>8.8061421181050314E-2</v>
      </c>
      <c r="F183" s="555">
        <v>8.7621114075145057E-2</v>
      </c>
      <c r="G183" s="555">
        <v>8.718300850476933E-2</v>
      </c>
      <c r="H183" s="555">
        <v>8.6747093462245489E-2</v>
      </c>
      <c r="I183" s="555">
        <v>8.6313357994934267E-2</v>
      </c>
      <c r="J183" s="555" t="s">
        <v>739</v>
      </c>
    </row>
    <row r="184" spans="1:10" ht="75">
      <c r="A184" s="554">
        <v>182</v>
      </c>
      <c r="B184" s="555" t="s">
        <v>39</v>
      </c>
      <c r="C184" s="555" t="s">
        <v>99</v>
      </c>
      <c r="D184" s="555" t="s">
        <v>93</v>
      </c>
      <c r="E184" s="555">
        <v>0.65296111666289669</v>
      </c>
      <c r="F184" s="555">
        <v>0.64969631107958226</v>
      </c>
      <c r="G184" s="555">
        <v>0.64644782952418434</v>
      </c>
      <c r="H184" s="555">
        <v>0.6432155903765634</v>
      </c>
      <c r="I184" s="555">
        <v>0.63999951242468056</v>
      </c>
      <c r="J184" s="555" t="s">
        <v>739</v>
      </c>
    </row>
    <row r="185" spans="1:10" ht="120">
      <c r="A185" s="554">
        <v>183</v>
      </c>
      <c r="B185" s="555" t="s">
        <v>39</v>
      </c>
      <c r="C185" s="555" t="s">
        <v>142</v>
      </c>
      <c r="D185" s="555" t="s">
        <v>369</v>
      </c>
      <c r="E185" s="555" t="s">
        <v>167</v>
      </c>
      <c r="F185" s="555" t="s">
        <v>167</v>
      </c>
      <c r="G185" s="555" t="s">
        <v>167</v>
      </c>
      <c r="H185" s="555" t="s">
        <v>167</v>
      </c>
      <c r="I185" s="555" t="s">
        <v>167</v>
      </c>
      <c r="J185" s="555" t="s">
        <v>779</v>
      </c>
    </row>
    <row r="186" spans="1:10" ht="75">
      <c r="A186" s="554">
        <v>184</v>
      </c>
      <c r="B186" s="555" t="s">
        <v>39</v>
      </c>
      <c r="C186" s="555" t="s">
        <v>142</v>
      </c>
      <c r="D186" s="555" t="s">
        <v>369</v>
      </c>
      <c r="E186" s="555" t="s">
        <v>167</v>
      </c>
      <c r="F186" s="555" t="s">
        <v>167</v>
      </c>
      <c r="G186" s="555" t="s">
        <v>167</v>
      </c>
      <c r="H186" s="555" t="s">
        <v>167</v>
      </c>
      <c r="I186" s="555" t="s">
        <v>167</v>
      </c>
      <c r="J186" s="555" t="s">
        <v>780</v>
      </c>
    </row>
    <row r="187" spans="1:10" ht="60">
      <c r="A187" s="554">
        <v>185</v>
      </c>
      <c r="B187" s="555" t="s">
        <v>39</v>
      </c>
      <c r="C187" s="555" t="s">
        <v>142</v>
      </c>
      <c r="D187" s="555" t="s">
        <v>379</v>
      </c>
      <c r="E187" s="555" t="s">
        <v>167</v>
      </c>
      <c r="F187" s="555" t="s">
        <v>167</v>
      </c>
      <c r="G187" s="555" t="s">
        <v>167</v>
      </c>
      <c r="H187" s="555" t="s">
        <v>167</v>
      </c>
      <c r="I187" s="555" t="s">
        <v>167</v>
      </c>
      <c r="J187" s="555" t="s">
        <v>383</v>
      </c>
    </row>
    <row r="188" spans="1:10" ht="60">
      <c r="A188" s="554">
        <v>186</v>
      </c>
      <c r="B188" s="555" t="s">
        <v>39</v>
      </c>
      <c r="C188" s="555" t="s">
        <v>142</v>
      </c>
      <c r="D188" s="555" t="s">
        <v>379</v>
      </c>
      <c r="E188" s="555" t="s">
        <v>167</v>
      </c>
      <c r="F188" s="555" t="s">
        <v>167</v>
      </c>
      <c r="G188" s="555" t="s">
        <v>167</v>
      </c>
      <c r="H188" s="555" t="s">
        <v>167</v>
      </c>
      <c r="I188" s="555" t="s">
        <v>167</v>
      </c>
      <c r="J188" s="555" t="s">
        <v>383</v>
      </c>
    </row>
    <row r="189" spans="1:10" ht="75">
      <c r="A189" s="554">
        <v>187</v>
      </c>
      <c r="B189" s="555" t="s">
        <v>39</v>
      </c>
      <c r="C189" s="555" t="s">
        <v>142</v>
      </c>
      <c r="D189" s="555" t="s">
        <v>389</v>
      </c>
      <c r="E189" s="555" t="s">
        <v>167</v>
      </c>
      <c r="F189" s="555" t="s">
        <v>167</v>
      </c>
      <c r="G189" s="555" t="s">
        <v>167</v>
      </c>
      <c r="H189" s="555" t="s">
        <v>167</v>
      </c>
      <c r="I189" s="555" t="s">
        <v>167</v>
      </c>
      <c r="J189" s="555" t="s">
        <v>781</v>
      </c>
    </row>
    <row r="190" spans="1:10" ht="45">
      <c r="A190" s="554">
        <v>188</v>
      </c>
      <c r="B190" s="555" t="s">
        <v>39</v>
      </c>
      <c r="C190" s="555" t="s">
        <v>52</v>
      </c>
      <c r="D190" s="555" t="s">
        <v>53</v>
      </c>
      <c r="E190" s="555">
        <v>6596.8139663280799</v>
      </c>
      <c r="F190" s="555">
        <v>6898.0367620678226</v>
      </c>
      <c r="G190" s="555">
        <v>7213.0139509337632</v>
      </c>
      <c r="H190" s="555">
        <v>7851.7616274155089</v>
      </c>
      <c r="I190" s="555">
        <v>7993.6134532439301</v>
      </c>
      <c r="J190" s="555" t="s">
        <v>739</v>
      </c>
    </row>
    <row r="191" spans="1:10" ht="45">
      <c r="A191" s="554">
        <v>189</v>
      </c>
      <c r="B191" s="555" t="s">
        <v>39</v>
      </c>
      <c r="C191" s="555" t="s">
        <v>55</v>
      </c>
      <c r="D191" s="555" t="s">
        <v>53</v>
      </c>
      <c r="E191" s="555">
        <v>4195.9683923210259</v>
      </c>
      <c r="F191" s="555">
        <v>4397.9435592312257</v>
      </c>
      <c r="G191" s="555">
        <v>4609.6409080632575</v>
      </c>
      <c r="H191" s="555">
        <v>5024.0785439295905</v>
      </c>
      <c r="I191" s="555">
        <v>5067.05215153272</v>
      </c>
      <c r="J191" s="555" t="s">
        <v>739</v>
      </c>
    </row>
    <row r="192" spans="1:10" ht="60">
      <c r="A192" s="554">
        <v>190</v>
      </c>
      <c r="B192" s="555" t="s">
        <v>39</v>
      </c>
      <c r="C192" s="555" t="s">
        <v>56</v>
      </c>
      <c r="D192" s="555" t="s">
        <v>53</v>
      </c>
      <c r="E192" s="555">
        <v>31019093.225557778</v>
      </c>
      <c r="F192" s="555">
        <v>32052875.702044468</v>
      </c>
      <c r="G192" s="555">
        <v>33121111.352288358</v>
      </c>
      <c r="H192" s="555">
        <v>35064979.993112803</v>
      </c>
      <c r="I192" s="555">
        <v>35930749.712557152</v>
      </c>
      <c r="J192" s="555" t="s">
        <v>739</v>
      </c>
    </row>
    <row r="193" spans="1:11" ht="45">
      <c r="A193" s="554">
        <v>191</v>
      </c>
      <c r="B193" s="555" t="s">
        <v>39</v>
      </c>
      <c r="C193" s="555" t="s">
        <v>57</v>
      </c>
      <c r="D193" s="555" t="s">
        <v>53</v>
      </c>
      <c r="E193" s="555">
        <v>19185065.396241453</v>
      </c>
      <c r="F193" s="555">
        <v>19836678.543328326</v>
      </c>
      <c r="G193" s="555">
        <v>20510423.472855706</v>
      </c>
      <c r="H193" s="555">
        <v>21653650.697400577</v>
      </c>
      <c r="I193" s="555">
        <v>22006517.63055744</v>
      </c>
      <c r="J193" s="555" t="s">
        <v>739</v>
      </c>
      <c r="K193" s="339"/>
    </row>
    <row r="194" spans="1:11" ht="60">
      <c r="A194" s="554">
        <v>192</v>
      </c>
      <c r="B194" s="555" t="s">
        <v>39</v>
      </c>
      <c r="C194" s="555" t="s">
        <v>58</v>
      </c>
      <c r="D194" s="555" t="s">
        <v>53</v>
      </c>
      <c r="E194" s="555">
        <v>351100.64679401362</v>
      </c>
      <c r="F194" s="555">
        <v>379568.97354920325</v>
      </c>
      <c r="G194" s="555">
        <v>410345.60031933337</v>
      </c>
      <c r="H194" s="555">
        <v>436867.14589109027</v>
      </c>
      <c r="I194" s="555">
        <v>442229.05131270963</v>
      </c>
      <c r="J194" s="555" t="s">
        <v>739</v>
      </c>
      <c r="K194" s="339"/>
    </row>
    <row r="195" spans="1:11" ht="60">
      <c r="A195" s="554">
        <v>193</v>
      </c>
      <c r="B195" s="555" t="s">
        <v>39</v>
      </c>
      <c r="C195" s="555" t="s">
        <v>60</v>
      </c>
      <c r="D195" s="555" t="s">
        <v>53</v>
      </c>
      <c r="E195" s="555">
        <v>191680.22379405162</v>
      </c>
      <c r="F195" s="555">
        <v>203283.50518865904</v>
      </c>
      <c r="G195" s="555">
        <v>215589.18632204755</v>
      </c>
      <c r="H195" s="555">
        <v>228574.37712965778</v>
      </c>
      <c r="I195" s="555">
        <v>233269.25689138848</v>
      </c>
      <c r="J195" s="555" t="s">
        <v>739</v>
      </c>
      <c r="K195" s="339"/>
    </row>
    <row r="196" spans="1:11" ht="45">
      <c r="A196" s="554">
        <v>194</v>
      </c>
      <c r="B196" s="555" t="s">
        <v>39</v>
      </c>
      <c r="C196" s="555" t="s">
        <v>61</v>
      </c>
      <c r="D196" s="555" t="s">
        <v>53</v>
      </c>
      <c r="E196" s="555">
        <v>72231.748057820674</v>
      </c>
      <c r="F196" s="555">
        <v>75529.98402478949</v>
      </c>
      <c r="G196" s="555">
        <v>78978.82358071061</v>
      </c>
      <c r="H196" s="555">
        <v>85972.784828617238</v>
      </c>
      <c r="I196" s="555">
        <v>87525.989966291236</v>
      </c>
      <c r="J196" s="555" t="s">
        <v>739</v>
      </c>
      <c r="K196" s="339"/>
    </row>
    <row r="197" spans="1:11" ht="45">
      <c r="A197" s="554">
        <v>195</v>
      </c>
      <c r="B197" s="555" t="s">
        <v>39</v>
      </c>
      <c r="C197" s="555" t="s">
        <v>62</v>
      </c>
      <c r="D197" s="555" t="s">
        <v>53</v>
      </c>
      <c r="E197" s="555">
        <v>45609.493295679466</v>
      </c>
      <c r="F197" s="555">
        <v>47804.930477223352</v>
      </c>
      <c r="G197" s="555">
        <v>50106.046193427959</v>
      </c>
      <c r="H197" s="555">
        <v>54610.915822359275</v>
      </c>
      <c r="I197" s="555">
        <v>55078.03194064393</v>
      </c>
      <c r="J197" s="555" t="s">
        <v>739</v>
      </c>
      <c r="K197" s="339"/>
    </row>
    <row r="198" spans="1:11" ht="60">
      <c r="A198" s="554">
        <v>196</v>
      </c>
      <c r="B198" s="555" t="s">
        <v>39</v>
      </c>
      <c r="C198" s="555" t="s">
        <v>63</v>
      </c>
      <c r="D198" s="555" t="s">
        <v>53</v>
      </c>
      <c r="E198" s="555">
        <v>339188596.29518348</v>
      </c>
      <c r="F198" s="555">
        <v>350492834.76934904</v>
      </c>
      <c r="G198" s="555">
        <v>362173812.9360531</v>
      </c>
      <c r="H198" s="555">
        <v>383429691.39997345</v>
      </c>
      <c r="I198" s="555">
        <v>392896738.47700554</v>
      </c>
      <c r="J198" s="555" t="s">
        <v>739</v>
      </c>
      <c r="K198" s="339"/>
    </row>
    <row r="199" spans="1:11" ht="45">
      <c r="A199" s="554">
        <v>197</v>
      </c>
      <c r="B199" s="555" t="s">
        <v>39</v>
      </c>
      <c r="C199" s="555" t="s">
        <v>64</v>
      </c>
      <c r="D199" s="555" t="s">
        <v>53</v>
      </c>
      <c r="E199" s="555">
        <v>209069831.50117296</v>
      </c>
      <c r="F199" s="555">
        <v>216170805.51672629</v>
      </c>
      <c r="G199" s="555">
        <v>223512961.302062</v>
      </c>
      <c r="H199" s="555">
        <v>235971314.62359801</v>
      </c>
      <c r="I199" s="555">
        <v>239816692.72024468</v>
      </c>
      <c r="J199" s="555" t="s">
        <v>739</v>
      </c>
      <c r="K199" s="339"/>
    </row>
    <row r="200" spans="1:11" ht="60">
      <c r="A200" s="554">
        <v>198</v>
      </c>
      <c r="B200" s="555" t="s">
        <v>39</v>
      </c>
      <c r="C200" s="555" t="s">
        <v>65</v>
      </c>
      <c r="D200" s="555" t="s">
        <v>53</v>
      </c>
      <c r="E200" s="555">
        <v>3995986.8255473995</v>
      </c>
      <c r="F200" s="555">
        <v>4319993.801033996</v>
      </c>
      <c r="G200" s="555">
        <v>4670272.2645777613</v>
      </c>
      <c r="H200" s="555">
        <v>4972122.3114677984</v>
      </c>
      <c r="I200" s="555">
        <v>5033147.8425235488</v>
      </c>
      <c r="J200" s="555" t="s">
        <v>739</v>
      </c>
      <c r="K200" s="339"/>
    </row>
    <row r="201" spans="1:11" ht="60">
      <c r="A201" s="554">
        <v>199</v>
      </c>
      <c r="B201" s="555" t="s">
        <v>39</v>
      </c>
      <c r="C201" s="555" t="s">
        <v>66</v>
      </c>
      <c r="D201" s="555" t="s">
        <v>53</v>
      </c>
      <c r="E201" s="555">
        <v>2183522.4687020159</v>
      </c>
      <c r="F201" s="555">
        <v>2315701.0791726471</v>
      </c>
      <c r="G201" s="555">
        <v>2455881.0660048109</v>
      </c>
      <c r="H201" s="555">
        <v>2603801.6773625263</v>
      </c>
      <c r="I201" s="555">
        <v>2657283.3315711934</v>
      </c>
      <c r="J201" s="555" t="s">
        <v>739</v>
      </c>
      <c r="K201" s="339"/>
    </row>
    <row r="202" spans="1:11" ht="30">
      <c r="A202" s="554">
        <v>200</v>
      </c>
      <c r="B202" s="555" t="s">
        <v>39</v>
      </c>
      <c r="C202" s="555" t="s">
        <v>43</v>
      </c>
      <c r="D202" s="555" t="s">
        <v>44</v>
      </c>
      <c r="E202" s="555">
        <v>9436.5060046885974</v>
      </c>
      <c r="F202" s="555">
        <v>9750.9992258789171</v>
      </c>
      <c r="G202" s="555">
        <v>10075.973655487429</v>
      </c>
      <c r="H202" s="555">
        <v>10667.329694430309</v>
      </c>
      <c r="I202" s="555">
        <v>10930.71073838303</v>
      </c>
      <c r="J202" s="555" t="s">
        <v>48</v>
      </c>
      <c r="K202" s="339"/>
    </row>
    <row r="203" spans="1:11" ht="120">
      <c r="A203" s="554">
        <v>201</v>
      </c>
      <c r="B203" s="555" t="s">
        <v>39</v>
      </c>
      <c r="C203" s="555" t="s">
        <v>399</v>
      </c>
      <c r="D203" s="555" t="s">
        <v>219</v>
      </c>
      <c r="E203" s="561" t="s">
        <v>167</v>
      </c>
      <c r="F203" s="561" t="s">
        <v>167</v>
      </c>
      <c r="G203" s="561" t="s">
        <v>167</v>
      </c>
      <c r="H203" s="555" t="s">
        <v>167</v>
      </c>
      <c r="I203" s="555" t="s">
        <v>167</v>
      </c>
      <c r="J203" s="555" t="s">
        <v>782</v>
      </c>
      <c r="K203" s="339"/>
    </row>
    <row r="204" spans="1:11" ht="120">
      <c r="A204" s="554">
        <v>202</v>
      </c>
      <c r="B204" s="555" t="s">
        <v>39</v>
      </c>
      <c r="C204" s="555" t="s">
        <v>402</v>
      </c>
      <c r="D204" s="555" t="s">
        <v>219</v>
      </c>
      <c r="E204" s="561" t="s">
        <v>167</v>
      </c>
      <c r="F204" s="561" t="s">
        <v>167</v>
      </c>
      <c r="G204" s="561" t="s">
        <v>167</v>
      </c>
      <c r="H204" s="555" t="s">
        <v>167</v>
      </c>
      <c r="I204" s="555" t="s">
        <v>167</v>
      </c>
      <c r="J204" s="555" t="s">
        <v>782</v>
      </c>
      <c r="K204" s="560" t="s">
        <v>783</v>
      </c>
    </row>
    <row r="205" spans="1:11" ht="120">
      <c r="A205" s="554">
        <v>203</v>
      </c>
      <c r="B205" s="555" t="s">
        <v>39</v>
      </c>
      <c r="C205" s="555" t="s">
        <v>404</v>
      </c>
      <c r="D205" s="555" t="s">
        <v>219</v>
      </c>
      <c r="E205" s="561" t="s">
        <v>167</v>
      </c>
      <c r="F205" s="561" t="s">
        <v>167</v>
      </c>
      <c r="G205" s="561" t="s">
        <v>167</v>
      </c>
      <c r="H205" s="555" t="s">
        <v>167</v>
      </c>
      <c r="I205" s="555" t="s">
        <v>167</v>
      </c>
      <c r="J205" s="555" t="s">
        <v>782</v>
      </c>
      <c r="K205" s="339"/>
    </row>
    <row r="206" spans="1:11" ht="108.95" customHeight="1">
      <c r="A206" s="554">
        <v>204</v>
      </c>
      <c r="B206" s="555" t="s">
        <v>39</v>
      </c>
      <c r="C206" s="555" t="s">
        <v>408</v>
      </c>
      <c r="D206" s="555" t="s">
        <v>765</v>
      </c>
      <c r="E206" s="561" t="s">
        <v>167</v>
      </c>
      <c r="F206" s="561" t="s">
        <v>167</v>
      </c>
      <c r="G206" s="561" t="s">
        <v>167</v>
      </c>
      <c r="H206" s="555" t="s">
        <v>167</v>
      </c>
      <c r="I206" s="555" t="s">
        <v>167</v>
      </c>
      <c r="J206" s="555" t="s">
        <v>784</v>
      </c>
      <c r="K206" s="339"/>
    </row>
    <row r="207" spans="1:11" ht="114.95" customHeight="1">
      <c r="A207" s="554">
        <v>205</v>
      </c>
      <c r="B207" s="555" t="s">
        <v>39</v>
      </c>
      <c r="C207" s="555" t="s">
        <v>411</v>
      </c>
      <c r="D207" s="555" t="s">
        <v>765</v>
      </c>
      <c r="E207" s="561" t="s">
        <v>167</v>
      </c>
      <c r="F207" s="561" t="s">
        <v>167</v>
      </c>
      <c r="G207" s="561" t="s">
        <v>167</v>
      </c>
      <c r="H207" s="555" t="s">
        <v>167</v>
      </c>
      <c r="I207" s="555" t="s">
        <v>167</v>
      </c>
      <c r="J207" s="555" t="s">
        <v>784</v>
      </c>
      <c r="K207" s="339"/>
    </row>
    <row r="208" spans="1:11" ht="117" customHeight="1">
      <c r="A208" s="554">
        <v>206</v>
      </c>
      <c r="B208" s="555" t="s">
        <v>39</v>
      </c>
      <c r="C208" s="555" t="s">
        <v>412</v>
      </c>
      <c r="D208" s="555" t="s">
        <v>765</v>
      </c>
      <c r="E208" s="561" t="s">
        <v>167</v>
      </c>
      <c r="F208" s="561" t="s">
        <v>167</v>
      </c>
      <c r="G208" s="561" t="s">
        <v>167</v>
      </c>
      <c r="H208" s="555" t="s">
        <v>167</v>
      </c>
      <c r="I208" s="555" t="s">
        <v>167</v>
      </c>
      <c r="J208" s="555" t="s">
        <v>784</v>
      </c>
      <c r="K208" s="339"/>
    </row>
    <row r="209" spans="1:10" ht="111" customHeight="1">
      <c r="A209" s="554">
        <v>207</v>
      </c>
      <c r="B209" s="555" t="s">
        <v>39</v>
      </c>
      <c r="C209" s="555" t="s">
        <v>408</v>
      </c>
      <c r="D209" s="555" t="s">
        <v>416</v>
      </c>
      <c r="E209" s="555" t="s">
        <v>167</v>
      </c>
      <c r="F209" s="555" t="s">
        <v>167</v>
      </c>
      <c r="G209" s="555" t="s">
        <v>167</v>
      </c>
      <c r="H209" s="555" t="s">
        <v>167</v>
      </c>
      <c r="I209" s="555" t="s">
        <v>167</v>
      </c>
      <c r="J209" s="555" t="s">
        <v>785</v>
      </c>
    </row>
    <row r="210" spans="1:10" ht="138" customHeight="1">
      <c r="A210" s="554">
        <v>208</v>
      </c>
      <c r="B210" s="555" t="s">
        <v>39</v>
      </c>
      <c r="C210" s="555" t="s">
        <v>411</v>
      </c>
      <c r="D210" s="555" t="s">
        <v>416</v>
      </c>
      <c r="E210" s="555" t="s">
        <v>167</v>
      </c>
      <c r="F210" s="555" t="s">
        <v>167</v>
      </c>
      <c r="G210" s="555" t="s">
        <v>167</v>
      </c>
      <c r="H210" s="555" t="s">
        <v>167</v>
      </c>
      <c r="I210" s="555" t="s">
        <v>167</v>
      </c>
      <c r="J210" s="555" t="s">
        <v>785</v>
      </c>
    </row>
    <row r="211" spans="1:10" ht="105">
      <c r="A211" s="554">
        <v>209</v>
      </c>
      <c r="B211" s="555" t="s">
        <v>39</v>
      </c>
      <c r="C211" s="555" t="s">
        <v>412</v>
      </c>
      <c r="D211" s="555" t="s">
        <v>416</v>
      </c>
      <c r="E211" s="555" t="s">
        <v>167</v>
      </c>
      <c r="F211" s="555" t="s">
        <v>167</v>
      </c>
      <c r="G211" s="555" t="s">
        <v>167</v>
      </c>
      <c r="H211" s="555" t="s">
        <v>167</v>
      </c>
      <c r="I211" s="555" t="s">
        <v>167</v>
      </c>
      <c r="J211" s="555" t="s">
        <v>785</v>
      </c>
    </row>
    <row r="212" spans="1:10" ht="210">
      <c r="A212" s="554">
        <v>210</v>
      </c>
      <c r="B212" s="555" t="s">
        <v>39</v>
      </c>
      <c r="C212" s="555" t="s">
        <v>142</v>
      </c>
      <c r="D212" s="555" t="s">
        <v>749</v>
      </c>
      <c r="E212" s="555">
        <v>9.3696894941894288E-2</v>
      </c>
      <c r="F212" s="555">
        <v>9.6819559018107071E-2</v>
      </c>
      <c r="G212" s="555">
        <v>0.10004629304177028</v>
      </c>
      <c r="H212" s="555">
        <v>0.10591798163356006</v>
      </c>
      <c r="I212" s="555">
        <v>0.10853314300713021</v>
      </c>
      <c r="J212" s="555" t="s">
        <v>770</v>
      </c>
    </row>
    <row r="213" spans="1:10" ht="204.6" customHeight="1">
      <c r="A213" s="554">
        <v>211</v>
      </c>
      <c r="B213" s="555" t="s">
        <v>39</v>
      </c>
      <c r="C213" s="555" t="s">
        <v>142</v>
      </c>
      <c r="D213" s="555" t="s">
        <v>761</v>
      </c>
      <c r="E213" s="555" t="s">
        <v>167</v>
      </c>
      <c r="F213" s="555" t="s">
        <v>167</v>
      </c>
      <c r="G213" s="555" t="s">
        <v>167</v>
      </c>
      <c r="H213" s="555" t="s">
        <v>167</v>
      </c>
      <c r="I213" s="555" t="s">
        <v>167</v>
      </c>
      <c r="J213" s="555" t="s">
        <v>786</v>
      </c>
    </row>
    <row r="214" spans="1:10" ht="74.45" customHeight="1">
      <c r="A214" s="554">
        <v>212</v>
      </c>
      <c r="B214" s="555" t="s">
        <v>39</v>
      </c>
      <c r="C214" s="555" t="s">
        <v>142</v>
      </c>
      <c r="D214" s="555" t="s">
        <v>416</v>
      </c>
      <c r="E214" s="555" t="s">
        <v>167</v>
      </c>
      <c r="F214" s="555" t="s">
        <v>167</v>
      </c>
      <c r="G214" s="555" t="s">
        <v>167</v>
      </c>
      <c r="H214" s="555" t="s">
        <v>167</v>
      </c>
      <c r="I214" s="555" t="s">
        <v>167</v>
      </c>
      <c r="J214" s="555" t="s">
        <v>787</v>
      </c>
    </row>
    <row r="215" spans="1:10" ht="60">
      <c r="A215" s="554">
        <v>213</v>
      </c>
      <c r="B215" s="555" t="s">
        <v>39</v>
      </c>
      <c r="C215" s="555" t="s">
        <v>92</v>
      </c>
      <c r="D215" s="555" t="s">
        <v>93</v>
      </c>
      <c r="E215" s="555">
        <v>292.93386693769145</v>
      </c>
      <c r="F215" s="555">
        <v>291.46919760300301</v>
      </c>
      <c r="G215" s="555">
        <v>290.01185161498802</v>
      </c>
      <c r="H215" s="555">
        <v>288.56179235691309</v>
      </c>
      <c r="I215" s="555">
        <v>287.11898339512851</v>
      </c>
      <c r="J215" s="555" t="s">
        <v>739</v>
      </c>
    </row>
    <row r="216" spans="1:10" ht="60">
      <c r="A216" s="554">
        <v>214</v>
      </c>
      <c r="B216" s="555" t="s">
        <v>39</v>
      </c>
      <c r="C216" s="555" t="s">
        <v>95</v>
      </c>
      <c r="D216" s="555" t="s">
        <v>93</v>
      </c>
      <c r="E216" s="555">
        <v>6.2935963617522572E-2</v>
      </c>
      <c r="F216" s="555">
        <v>6.2621283799434962E-2</v>
      </c>
      <c r="G216" s="555">
        <v>6.2308177380437785E-2</v>
      </c>
      <c r="H216" s="555">
        <v>6.1996636493535595E-2</v>
      </c>
      <c r="I216" s="555">
        <v>6.1686653311067915E-2</v>
      </c>
      <c r="J216" s="555" t="s">
        <v>739</v>
      </c>
    </row>
    <row r="217" spans="1:10" ht="75">
      <c r="A217" s="554">
        <v>215</v>
      </c>
      <c r="B217" s="555" t="s">
        <v>39</v>
      </c>
      <c r="C217" s="555" t="s">
        <v>96</v>
      </c>
      <c r="D217" s="555" t="s">
        <v>93</v>
      </c>
      <c r="E217" s="555">
        <v>0.46665993497270547</v>
      </c>
      <c r="F217" s="555">
        <v>0.46432663529784196</v>
      </c>
      <c r="G217" s="555">
        <v>0.46200500212135276</v>
      </c>
      <c r="H217" s="555">
        <v>0.45969497711074597</v>
      </c>
      <c r="I217" s="555">
        <v>0.45739650222519224</v>
      </c>
      <c r="J217" s="555" t="s">
        <v>739</v>
      </c>
    </row>
    <row r="218" spans="1:10" ht="60">
      <c r="A218" s="554">
        <v>216</v>
      </c>
      <c r="B218" s="555" t="s">
        <v>39</v>
      </c>
      <c r="C218" s="555" t="s">
        <v>97</v>
      </c>
      <c r="D218" s="555" t="s">
        <v>93</v>
      </c>
      <c r="E218" s="555">
        <v>409.87968010410589</v>
      </c>
      <c r="F218" s="555">
        <v>407.83028170358534</v>
      </c>
      <c r="G218" s="555">
        <v>405.79113029506743</v>
      </c>
      <c r="H218" s="555">
        <v>403.76217464359212</v>
      </c>
      <c r="I218" s="555">
        <v>401.74336377037417</v>
      </c>
      <c r="J218" s="555" t="s">
        <v>739</v>
      </c>
    </row>
    <row r="219" spans="1:10" ht="60">
      <c r="A219" s="554">
        <v>217</v>
      </c>
      <c r="B219" s="555" t="s">
        <v>39</v>
      </c>
      <c r="C219" s="555" t="s">
        <v>98</v>
      </c>
      <c r="D219" s="555" t="s">
        <v>93</v>
      </c>
      <c r="E219" s="555">
        <v>8.8061421181050301E-2</v>
      </c>
      <c r="F219" s="555">
        <v>8.7621114075145043E-2</v>
      </c>
      <c r="G219" s="555">
        <v>8.7183008504769316E-2</v>
      </c>
      <c r="H219" s="555">
        <v>8.6747093462245475E-2</v>
      </c>
      <c r="I219" s="555">
        <v>8.6313357994934253E-2</v>
      </c>
      <c r="J219" s="555" t="s">
        <v>739</v>
      </c>
    </row>
    <row r="220" spans="1:10" ht="75">
      <c r="A220" s="554">
        <v>218</v>
      </c>
      <c r="B220" s="555" t="s">
        <v>39</v>
      </c>
      <c r="C220" s="555" t="s">
        <v>99</v>
      </c>
      <c r="D220" s="555" t="s">
        <v>93</v>
      </c>
      <c r="E220" s="555">
        <v>0.65296111666289658</v>
      </c>
      <c r="F220" s="555">
        <v>0.64969631107958214</v>
      </c>
      <c r="G220" s="555">
        <v>0.64644782952418423</v>
      </c>
      <c r="H220" s="555">
        <v>0.64321559037656328</v>
      </c>
      <c r="I220" s="555">
        <v>0.63999951242468045</v>
      </c>
      <c r="J220" s="555" t="s">
        <v>739</v>
      </c>
    </row>
    <row r="221" spans="1:10" ht="45">
      <c r="A221" s="554">
        <v>219</v>
      </c>
      <c r="B221" s="555" t="s">
        <v>39</v>
      </c>
      <c r="C221" s="555" t="s">
        <v>438</v>
      </c>
      <c r="D221" s="555" t="s">
        <v>439</v>
      </c>
      <c r="E221" s="555" t="s">
        <v>167</v>
      </c>
      <c r="F221" s="555" t="s">
        <v>167</v>
      </c>
      <c r="G221" s="555" t="s">
        <v>167</v>
      </c>
      <c r="H221" s="555" t="s">
        <v>167</v>
      </c>
      <c r="I221" s="555" t="s">
        <v>167</v>
      </c>
      <c r="J221" s="555" t="s">
        <v>788</v>
      </c>
    </row>
    <row r="222" spans="1:10" ht="120">
      <c r="A222" s="554">
        <v>220</v>
      </c>
      <c r="B222" s="555" t="s">
        <v>39</v>
      </c>
      <c r="C222" s="555" t="s">
        <v>142</v>
      </c>
      <c r="D222" s="555" t="s">
        <v>446</v>
      </c>
      <c r="E222" s="555">
        <v>1.4186644883065102E-2</v>
      </c>
      <c r="F222" s="555">
        <v>1.4659447384853532E-2</v>
      </c>
      <c r="G222" s="555">
        <v>1.5148007115186128E-2</v>
      </c>
      <c r="H222" s="555">
        <v>1.6037039360783208E-2</v>
      </c>
      <c r="I222" s="555">
        <v>1.6433000889089524E-2</v>
      </c>
      <c r="J222" s="555" t="s">
        <v>789</v>
      </c>
    </row>
    <row r="223" spans="1:10" ht="105">
      <c r="A223" s="554">
        <v>221</v>
      </c>
      <c r="B223" s="555" t="s">
        <v>39</v>
      </c>
      <c r="C223" s="555" t="s">
        <v>753</v>
      </c>
      <c r="D223" s="555" t="s">
        <v>452</v>
      </c>
      <c r="E223" s="555">
        <v>51924.088203341635</v>
      </c>
      <c r="F223" s="555">
        <v>53654.577618420226</v>
      </c>
      <c r="G223" s="555">
        <v>55442.739565060117</v>
      </c>
      <c r="H223" s="555">
        <v>58696.658241145575</v>
      </c>
      <c r="I223" s="555">
        <v>60145.904450547052</v>
      </c>
      <c r="J223" s="555" t="s">
        <v>790</v>
      </c>
    </row>
    <row r="224" spans="1:10" ht="150">
      <c r="A224" s="554">
        <v>222</v>
      </c>
      <c r="B224" s="555" t="s">
        <v>39</v>
      </c>
      <c r="C224" s="555" t="s">
        <v>142</v>
      </c>
      <c r="D224" s="555" t="s">
        <v>458</v>
      </c>
      <c r="E224" s="555" t="s">
        <v>167</v>
      </c>
      <c r="F224" s="555" t="s">
        <v>167</v>
      </c>
      <c r="G224" s="555" t="s">
        <v>167</v>
      </c>
      <c r="H224" s="555" t="s">
        <v>167</v>
      </c>
      <c r="I224" s="555" t="s">
        <v>167</v>
      </c>
      <c r="J224" s="555" t="s">
        <v>791</v>
      </c>
    </row>
    <row r="225" spans="1:10" ht="45">
      <c r="A225" s="554">
        <v>223</v>
      </c>
      <c r="B225" s="555" t="s">
        <v>39</v>
      </c>
      <c r="C225" s="555" t="s">
        <v>792</v>
      </c>
      <c r="D225" s="555" t="s">
        <v>53</v>
      </c>
      <c r="E225" s="555">
        <v>676.02408997536736</v>
      </c>
      <c r="F225" s="555">
        <v>706.89260732468142</v>
      </c>
      <c r="G225" s="555">
        <v>739.17063859143536</v>
      </c>
      <c r="H225" s="555">
        <v>804.62781518024349</v>
      </c>
      <c r="I225" s="555">
        <v>819.16441602369275</v>
      </c>
      <c r="J225" s="555" t="s">
        <v>739</v>
      </c>
    </row>
    <row r="226" spans="1:10" ht="45">
      <c r="A226" s="554">
        <v>224</v>
      </c>
      <c r="B226" s="555" t="s">
        <v>39</v>
      </c>
      <c r="C226" s="555" t="s">
        <v>792</v>
      </c>
      <c r="D226" s="555" t="s">
        <v>53</v>
      </c>
      <c r="E226" s="555">
        <v>406.57401239875924</v>
      </c>
      <c r="F226" s="555">
        <v>426.14466840414565</v>
      </c>
      <c r="G226" s="555">
        <v>446.65736832970646</v>
      </c>
      <c r="H226" s="555">
        <v>486.81486160625241</v>
      </c>
      <c r="I226" s="555">
        <v>490.97884723169926</v>
      </c>
      <c r="J226" s="555" t="s">
        <v>739</v>
      </c>
    </row>
    <row r="227" spans="1:10" ht="45">
      <c r="A227" s="554">
        <v>225</v>
      </c>
      <c r="B227" s="555" t="s">
        <v>39</v>
      </c>
      <c r="C227" s="555" t="s">
        <v>793</v>
      </c>
      <c r="D227" s="555" t="s">
        <v>53</v>
      </c>
      <c r="E227" s="555">
        <v>3443987.4168884717</v>
      </c>
      <c r="F227" s="555">
        <v>3558766.2021653564</v>
      </c>
      <c r="G227" s="555">
        <v>3677370.253900833</v>
      </c>
      <c r="H227" s="555">
        <v>3893194.0721666589</v>
      </c>
      <c r="I227" s="555">
        <v>3989318.7395773963</v>
      </c>
      <c r="J227" s="555" t="s">
        <v>739</v>
      </c>
    </row>
    <row r="228" spans="1:10" ht="45">
      <c r="A228" s="554">
        <v>226</v>
      </c>
      <c r="B228" s="555" t="s">
        <v>39</v>
      </c>
      <c r="C228" s="555" t="s">
        <v>793</v>
      </c>
      <c r="D228" s="555" t="s">
        <v>53</v>
      </c>
      <c r="E228" s="555">
        <v>2067666.9880479064</v>
      </c>
      <c r="F228" s="555">
        <v>2137894.4783056923</v>
      </c>
      <c r="G228" s="555">
        <v>2210507.2174533703</v>
      </c>
      <c r="H228" s="555">
        <v>2333718.3268870739</v>
      </c>
      <c r="I228" s="555">
        <v>2371748.4974282226</v>
      </c>
      <c r="J228" s="555" t="s">
        <v>739</v>
      </c>
    </row>
    <row r="229" spans="1:10" ht="45">
      <c r="A229" s="554">
        <v>227</v>
      </c>
      <c r="B229" s="555" t="s">
        <v>39</v>
      </c>
      <c r="C229" s="555" t="s">
        <v>794</v>
      </c>
      <c r="D229" s="555" t="s">
        <v>53</v>
      </c>
      <c r="E229" s="555">
        <v>52361.373370805348</v>
      </c>
      <c r="F229" s="555">
        <v>56606.995530952241</v>
      </c>
      <c r="G229" s="555">
        <v>61196.865871892282</v>
      </c>
      <c r="H229" s="555">
        <v>65152.154939953522</v>
      </c>
      <c r="I229" s="555">
        <v>65951.802375308645</v>
      </c>
      <c r="J229" s="555" t="s">
        <v>739</v>
      </c>
    </row>
    <row r="230" spans="1:10" ht="45">
      <c r="A230" s="554">
        <v>228</v>
      </c>
      <c r="B230" s="555" t="s">
        <v>39</v>
      </c>
      <c r="C230" s="555" t="s">
        <v>794</v>
      </c>
      <c r="D230" s="555" t="s">
        <v>53</v>
      </c>
      <c r="E230" s="555">
        <v>30819.674920961261</v>
      </c>
      <c r="F230" s="555">
        <v>32685.330926154929</v>
      </c>
      <c r="G230" s="555">
        <v>34663.923629696052</v>
      </c>
      <c r="H230" s="555">
        <v>36751.772608353291</v>
      </c>
      <c r="I230" s="555">
        <v>37506.647916747163</v>
      </c>
      <c r="J230" s="555" t="s">
        <v>739</v>
      </c>
    </row>
    <row r="231" spans="1:10" ht="45">
      <c r="A231" s="554">
        <v>229</v>
      </c>
      <c r="B231" s="555" t="s">
        <v>39</v>
      </c>
      <c r="C231" s="555" t="s">
        <v>792</v>
      </c>
      <c r="D231" s="555" t="s">
        <v>53</v>
      </c>
      <c r="E231" s="555">
        <v>8081.5310417933315</v>
      </c>
      <c r="F231" s="555">
        <v>8450.5487807643021</v>
      </c>
      <c r="G231" s="555">
        <v>8836.4165560676247</v>
      </c>
      <c r="H231" s="555">
        <v>9618.9244760588717</v>
      </c>
      <c r="I231" s="555">
        <v>9792.7022935960758</v>
      </c>
      <c r="J231" s="555" t="s">
        <v>739</v>
      </c>
    </row>
    <row r="232" spans="1:10" ht="45">
      <c r="A232" s="554">
        <v>230</v>
      </c>
      <c r="B232" s="555" t="s">
        <v>39</v>
      </c>
      <c r="C232" s="555" t="s">
        <v>792</v>
      </c>
      <c r="D232" s="555" t="s">
        <v>53</v>
      </c>
      <c r="E232" s="555">
        <v>4860.3896676326531</v>
      </c>
      <c r="F232" s="555">
        <v>5094.3471054830597</v>
      </c>
      <c r="G232" s="555">
        <v>5339.5662088517756</v>
      </c>
      <c r="H232" s="555">
        <v>5819.6290250849052</v>
      </c>
      <c r="I232" s="555">
        <v>5869.4073977622111</v>
      </c>
      <c r="J232" s="555" t="s">
        <v>739</v>
      </c>
    </row>
    <row r="233" spans="1:10" ht="45">
      <c r="A233" s="554">
        <v>231</v>
      </c>
      <c r="B233" s="555" t="s">
        <v>39</v>
      </c>
      <c r="C233" s="555" t="s">
        <v>793</v>
      </c>
      <c r="D233" s="555" t="s">
        <v>53</v>
      </c>
      <c r="E233" s="555">
        <v>41799714.521067731</v>
      </c>
      <c r="F233" s="555">
        <v>43192785.945812739</v>
      </c>
      <c r="G233" s="555">
        <v>44632284.673152432</v>
      </c>
      <c r="H233" s="555">
        <v>47251740.814635329</v>
      </c>
      <c r="I233" s="555">
        <v>48418406.99828577</v>
      </c>
      <c r="J233" s="555" t="s">
        <v>739</v>
      </c>
    </row>
    <row r="234" spans="1:10" ht="45">
      <c r="A234" s="554">
        <v>232</v>
      </c>
      <c r="B234" s="555" t="s">
        <v>39</v>
      </c>
      <c r="C234" s="555" t="s">
        <v>793</v>
      </c>
      <c r="D234" s="555" t="s">
        <v>53</v>
      </c>
      <c r="E234" s="555">
        <v>25095297.793835469</v>
      </c>
      <c r="F234" s="555">
        <v>25947649.643296823</v>
      </c>
      <c r="G234" s="555">
        <v>26828951.28571336</v>
      </c>
      <c r="H234" s="555">
        <v>28324365.924831253</v>
      </c>
      <c r="I234" s="555">
        <v>28785938.538021497</v>
      </c>
      <c r="J234" s="555" t="s">
        <v>739</v>
      </c>
    </row>
    <row r="235" spans="1:10" ht="45">
      <c r="A235" s="554">
        <v>233</v>
      </c>
      <c r="B235" s="555" t="s">
        <v>39</v>
      </c>
      <c r="C235" s="555" t="s">
        <v>794</v>
      </c>
      <c r="D235" s="555" t="s">
        <v>53</v>
      </c>
      <c r="E235" s="555">
        <v>518483.77764732618</v>
      </c>
      <c r="F235" s="555">
        <v>560524.0465391943</v>
      </c>
      <c r="G235" s="555">
        <v>605973.07050633267</v>
      </c>
      <c r="H235" s="555">
        <v>645138.45303312072</v>
      </c>
      <c r="I235" s="555">
        <v>653056.58421224076</v>
      </c>
      <c r="J235" s="555" t="s">
        <v>739</v>
      </c>
    </row>
    <row r="236" spans="1:10" ht="45">
      <c r="A236" s="554">
        <v>234</v>
      </c>
      <c r="B236" s="555" t="s">
        <v>39</v>
      </c>
      <c r="C236" s="555" t="s">
        <v>794</v>
      </c>
      <c r="D236" s="555" t="s">
        <v>53</v>
      </c>
      <c r="E236" s="555">
        <v>305177.27955149597</v>
      </c>
      <c r="F236" s="555">
        <v>323651.0572828984</v>
      </c>
      <c r="G236" s="555">
        <v>343243.13734719669</v>
      </c>
      <c r="H236" s="555">
        <v>363917.07609103573</v>
      </c>
      <c r="I236" s="555">
        <v>371391.87242185482</v>
      </c>
      <c r="J236" s="555" t="s">
        <v>739</v>
      </c>
    </row>
    <row r="237" spans="1:10" ht="30">
      <c r="A237" s="554">
        <v>235</v>
      </c>
      <c r="B237" s="555" t="s">
        <v>39</v>
      </c>
      <c r="C237" s="555" t="s">
        <v>769</v>
      </c>
      <c r="D237" s="555" t="s">
        <v>44</v>
      </c>
      <c r="E237" s="555">
        <v>1046.2355046550006</v>
      </c>
      <c r="F237" s="555">
        <v>1081.1037041579891</v>
      </c>
      <c r="G237" s="555">
        <v>1117.1339664385939</v>
      </c>
      <c r="H237" s="555">
        <v>1182.6982424033188</v>
      </c>
      <c r="I237" s="555">
        <v>1211.8995801971507</v>
      </c>
      <c r="J237" s="555" t="s">
        <v>48</v>
      </c>
    </row>
    <row r="238" spans="1:10" ht="210">
      <c r="A238" s="554">
        <v>236</v>
      </c>
      <c r="B238" s="555" t="s">
        <v>39</v>
      </c>
      <c r="C238" s="555" t="s">
        <v>142</v>
      </c>
      <c r="D238" s="555" t="s">
        <v>749</v>
      </c>
      <c r="E238" s="555" t="s">
        <v>795</v>
      </c>
      <c r="F238" s="555" t="s">
        <v>795</v>
      </c>
      <c r="G238" s="555" t="s">
        <v>795</v>
      </c>
      <c r="H238" s="555" t="s">
        <v>795</v>
      </c>
      <c r="I238" s="555" t="s">
        <v>795</v>
      </c>
      <c r="J238" s="555" t="s">
        <v>770</v>
      </c>
    </row>
    <row r="239" spans="1:10" ht="210">
      <c r="A239" s="554">
        <v>237</v>
      </c>
      <c r="B239" s="555" t="s">
        <v>39</v>
      </c>
      <c r="C239" s="555" t="s">
        <v>142</v>
      </c>
      <c r="D239" s="555" t="s">
        <v>749</v>
      </c>
      <c r="E239" s="555">
        <v>0</v>
      </c>
      <c r="F239" s="555">
        <v>0</v>
      </c>
      <c r="G239" s="555">
        <v>0</v>
      </c>
      <c r="H239" s="555">
        <v>0</v>
      </c>
      <c r="I239" s="555">
        <v>0</v>
      </c>
      <c r="J239" s="555" t="s">
        <v>770</v>
      </c>
    </row>
    <row r="240" spans="1:10" ht="210">
      <c r="A240" s="554">
        <v>238</v>
      </c>
      <c r="B240" s="555" t="s">
        <v>39</v>
      </c>
      <c r="C240" s="555" t="s">
        <v>142</v>
      </c>
      <c r="D240" s="555" t="s">
        <v>749</v>
      </c>
      <c r="E240" s="555">
        <v>0.49279394107471564</v>
      </c>
      <c r="F240" s="555">
        <v>0.50921743021727084</v>
      </c>
      <c r="G240" s="555">
        <v>0.5261882698305469</v>
      </c>
      <c r="H240" s="555">
        <v>0.55707011029821596</v>
      </c>
      <c r="I240" s="555">
        <v>0.57082441539687701</v>
      </c>
      <c r="J240" s="555" t="s">
        <v>770</v>
      </c>
    </row>
    <row r="241" spans="1:10" ht="180">
      <c r="A241" s="554">
        <v>239</v>
      </c>
      <c r="B241" s="555" t="s">
        <v>39</v>
      </c>
      <c r="C241" s="555" t="s">
        <v>142</v>
      </c>
      <c r="D241" s="555" t="s">
        <v>474</v>
      </c>
      <c r="E241" s="555" t="s">
        <v>167</v>
      </c>
      <c r="F241" s="555" t="s">
        <v>167</v>
      </c>
      <c r="G241" s="555" t="s">
        <v>167</v>
      </c>
      <c r="H241" s="555" t="s">
        <v>167</v>
      </c>
      <c r="I241" s="555" t="s">
        <v>167</v>
      </c>
      <c r="J241" s="555" t="s">
        <v>796</v>
      </c>
    </row>
    <row r="242" spans="1:10" ht="180">
      <c r="A242" s="554">
        <v>240</v>
      </c>
      <c r="B242" s="555" t="s">
        <v>39</v>
      </c>
      <c r="C242" s="555" t="s">
        <v>142</v>
      </c>
      <c r="D242" s="555" t="s">
        <v>474</v>
      </c>
      <c r="E242" s="555" t="s">
        <v>167</v>
      </c>
      <c r="F242" s="555" t="s">
        <v>167</v>
      </c>
      <c r="G242" s="555" t="s">
        <v>167</v>
      </c>
      <c r="H242" s="555" t="s">
        <v>167</v>
      </c>
      <c r="I242" s="555" t="s">
        <v>167</v>
      </c>
      <c r="J242" s="555" t="s">
        <v>797</v>
      </c>
    </row>
    <row r="243" spans="1:10" ht="180">
      <c r="A243" s="554">
        <v>241</v>
      </c>
      <c r="B243" s="555" t="s">
        <v>39</v>
      </c>
      <c r="C243" s="555" t="s">
        <v>142</v>
      </c>
      <c r="D243" s="555" t="s">
        <v>474</v>
      </c>
      <c r="E243" s="555" t="s">
        <v>167</v>
      </c>
      <c r="F243" s="555" t="s">
        <v>167</v>
      </c>
      <c r="G243" s="555" t="s">
        <v>167</v>
      </c>
      <c r="H243" s="555" t="s">
        <v>167</v>
      </c>
      <c r="I243" s="555" t="s">
        <v>167</v>
      </c>
      <c r="J243" s="555" t="s">
        <v>798</v>
      </c>
    </row>
    <row r="244" spans="1:10" ht="45">
      <c r="A244" s="554">
        <v>242</v>
      </c>
      <c r="B244" s="555" t="s">
        <v>39</v>
      </c>
      <c r="C244" s="555" t="s">
        <v>799</v>
      </c>
      <c r="D244" s="555" t="s">
        <v>93</v>
      </c>
      <c r="E244" s="555">
        <v>645.8541665847365</v>
      </c>
      <c r="F244" s="555">
        <v>642.6248957518128</v>
      </c>
      <c r="G244" s="555">
        <v>639.41177127305377</v>
      </c>
      <c r="H244" s="555">
        <v>636.21471241668849</v>
      </c>
      <c r="I244" s="555">
        <v>633.03363885460499</v>
      </c>
      <c r="J244" s="555" t="s">
        <v>739</v>
      </c>
    </row>
    <row r="245" spans="1:10" ht="45">
      <c r="A245" s="554">
        <v>243</v>
      </c>
      <c r="B245" s="555" t="s">
        <v>39</v>
      </c>
      <c r="C245" s="555" t="s">
        <v>800</v>
      </c>
      <c r="D245" s="555" t="s">
        <v>93</v>
      </c>
      <c r="E245" s="555">
        <v>0.12339609867903148</v>
      </c>
      <c r="F245" s="555">
        <v>0.12277911818563632</v>
      </c>
      <c r="G245" s="555">
        <v>0.12216522259470813</v>
      </c>
      <c r="H245" s="555">
        <v>0.12155439648173459</v>
      </c>
      <c r="I245" s="555">
        <v>0.12094662449932592</v>
      </c>
      <c r="J245" s="555" t="s">
        <v>739</v>
      </c>
    </row>
    <row r="246" spans="1:10" ht="45">
      <c r="A246" s="554">
        <v>244</v>
      </c>
      <c r="B246" s="555" t="s">
        <v>39</v>
      </c>
      <c r="C246" s="555" t="s">
        <v>801</v>
      </c>
      <c r="D246" s="555" t="s">
        <v>93</v>
      </c>
      <c r="E246" s="555">
        <v>0.9242388365030243</v>
      </c>
      <c r="F246" s="555">
        <v>0.91961764232050913</v>
      </c>
      <c r="G246" s="555">
        <v>0.91501955410890656</v>
      </c>
      <c r="H246" s="555">
        <v>0.91044445633836202</v>
      </c>
      <c r="I246" s="555">
        <v>0.90589223405667019</v>
      </c>
      <c r="J246" s="555" t="s">
        <v>739</v>
      </c>
    </row>
    <row r="247" spans="1:10" ht="45">
      <c r="A247" s="554">
        <v>245</v>
      </c>
      <c r="B247" s="555" t="s">
        <v>39</v>
      </c>
      <c r="C247" s="555" t="s">
        <v>799</v>
      </c>
      <c r="D247" s="555" t="s">
        <v>93</v>
      </c>
      <c r="E247" s="555">
        <v>787.61683518185328</v>
      </c>
      <c r="F247" s="555">
        <v>783.67875100594404</v>
      </c>
      <c r="G247" s="555">
        <v>779.76035725091435</v>
      </c>
      <c r="H247" s="555">
        <v>775.86155546465977</v>
      </c>
      <c r="I247" s="555">
        <v>771.98224768733644</v>
      </c>
      <c r="J247" s="555" t="s">
        <v>739</v>
      </c>
    </row>
    <row r="248" spans="1:10" ht="45">
      <c r="A248" s="554">
        <v>246</v>
      </c>
      <c r="B248" s="555" t="s">
        <v>39</v>
      </c>
      <c r="C248" s="555" t="s">
        <v>800</v>
      </c>
      <c r="D248" s="555" t="s">
        <v>93</v>
      </c>
      <c r="E248" s="555">
        <v>0.15048109889775743</v>
      </c>
      <c r="F248" s="555">
        <v>0.14972869340326864</v>
      </c>
      <c r="G248" s="555">
        <v>0.1489800499362523</v>
      </c>
      <c r="H248" s="555">
        <v>0.14823514968657103</v>
      </c>
      <c r="I248" s="555">
        <v>0.14749397393813818</v>
      </c>
      <c r="J248" s="555" t="s">
        <v>739</v>
      </c>
    </row>
    <row r="249" spans="1:10" ht="45">
      <c r="A249" s="554">
        <v>247</v>
      </c>
      <c r="B249" s="555" t="s">
        <v>39</v>
      </c>
      <c r="C249" s="555" t="s">
        <v>801</v>
      </c>
      <c r="D249" s="555" t="s">
        <v>93</v>
      </c>
      <c r="E249" s="555">
        <v>1.1271059397325469</v>
      </c>
      <c r="F249" s="555">
        <v>1.1214704100338841</v>
      </c>
      <c r="G249" s="555">
        <v>1.1158630579837148</v>
      </c>
      <c r="H249" s="555">
        <v>1.1102837426937961</v>
      </c>
      <c r="I249" s="555">
        <v>1.1047323239803271</v>
      </c>
      <c r="J249" s="555" t="s">
        <v>739</v>
      </c>
    </row>
    <row r="250" spans="1:10" ht="75">
      <c r="A250" s="554">
        <v>248</v>
      </c>
      <c r="B250" s="555" t="s">
        <v>39</v>
      </c>
      <c r="C250" s="555" t="s">
        <v>297</v>
      </c>
      <c r="D250" s="555" t="s">
        <v>298</v>
      </c>
      <c r="E250" s="555">
        <v>9.9858476131225223E-4</v>
      </c>
      <c r="F250" s="555">
        <v>1.0318648904257843E-3</v>
      </c>
      <c r="G250" s="555">
        <v>1.0662541562262791E-3</v>
      </c>
      <c r="H250" s="555">
        <v>1.1288323105457837E-3</v>
      </c>
      <c r="I250" s="555">
        <v>1.1567036748811662E-3</v>
      </c>
      <c r="J250" s="555" t="s">
        <v>768</v>
      </c>
    </row>
    <row r="251" spans="1:10" ht="75">
      <c r="A251" s="554">
        <v>249</v>
      </c>
      <c r="B251" s="555" t="s">
        <v>39</v>
      </c>
      <c r="C251" s="555" t="s">
        <v>300</v>
      </c>
      <c r="D251" s="555" t="s">
        <v>298</v>
      </c>
      <c r="E251" s="555">
        <v>5.9915088059546754E-4</v>
      </c>
      <c r="F251" s="555">
        <v>6.1911895885704692E-4</v>
      </c>
      <c r="G251" s="555">
        <v>6.3975251915724773E-4</v>
      </c>
      <c r="H251" s="555">
        <v>6.7729941324093E-4</v>
      </c>
      <c r="I251" s="555">
        <v>6.940222325066644E-4</v>
      </c>
      <c r="J251" s="555" t="s">
        <v>768</v>
      </c>
    </row>
    <row r="252" spans="1:10" ht="75">
      <c r="A252" s="554">
        <v>250</v>
      </c>
      <c r="B252" s="555" t="s">
        <v>39</v>
      </c>
      <c r="C252" s="555" t="s">
        <v>301</v>
      </c>
      <c r="D252" s="555" t="s">
        <v>298</v>
      </c>
      <c r="E252" s="555">
        <v>7.765318394133612E-4</v>
      </c>
      <c r="F252" s="555">
        <v>8.0241154525073491E-4</v>
      </c>
      <c r="G252" s="555">
        <v>8.2915375168400823E-4</v>
      </c>
      <c r="H252" s="555">
        <v>8.7781655044028028E-4</v>
      </c>
      <c r="I252" s="555">
        <v>8.994902256782972E-4</v>
      </c>
      <c r="J252" s="555" t="s">
        <v>768</v>
      </c>
    </row>
    <row r="253" spans="1:10" ht="75">
      <c r="A253" s="554">
        <v>251</v>
      </c>
      <c r="B253" s="555" t="s">
        <v>39</v>
      </c>
      <c r="C253" s="555" t="s">
        <v>302</v>
      </c>
      <c r="D253" s="555" t="s">
        <v>298</v>
      </c>
      <c r="E253" s="555">
        <v>4.6591912216197826E-4</v>
      </c>
      <c r="F253" s="555">
        <v>4.8144694628142275E-4</v>
      </c>
      <c r="G253" s="555">
        <v>4.9749227077897063E-4</v>
      </c>
      <c r="H253" s="555">
        <v>5.2668995119294537E-4</v>
      </c>
      <c r="I253" s="555">
        <v>5.3969415685249612E-4</v>
      </c>
      <c r="J253" s="555" t="s">
        <v>768</v>
      </c>
    </row>
    <row r="254" spans="1:10" ht="75">
      <c r="A254" s="554">
        <v>252</v>
      </c>
      <c r="B254" s="555" t="s">
        <v>39</v>
      </c>
      <c r="C254" s="555" t="s">
        <v>303</v>
      </c>
      <c r="D254" s="555" t="s">
        <v>298</v>
      </c>
      <c r="E254" s="555">
        <v>1.8314022057511656E-4</v>
      </c>
      <c r="F254" s="555">
        <v>1.8924378876757647E-4</v>
      </c>
      <c r="G254" s="555">
        <v>1.9555077237890512E-4</v>
      </c>
      <c r="H254" s="555">
        <v>2.0702759180302418E-4</v>
      </c>
      <c r="I254" s="555">
        <v>2.1213919375197006E-4</v>
      </c>
      <c r="J254" s="555" t="s">
        <v>768</v>
      </c>
    </row>
    <row r="255" spans="1:10" ht="75">
      <c r="A255" s="554">
        <v>253</v>
      </c>
      <c r="B255" s="555" t="s">
        <v>39</v>
      </c>
      <c r="C255" s="555" t="s">
        <v>305</v>
      </c>
      <c r="D255" s="555" t="s">
        <v>298</v>
      </c>
      <c r="E255" s="555">
        <v>1.0988413671147334E-4</v>
      </c>
      <c r="F255" s="555">
        <v>1.135462777724697E-4</v>
      </c>
      <c r="G255" s="555">
        <v>1.1733046808963712E-4</v>
      </c>
      <c r="H255" s="555">
        <v>1.2421656001773725E-4</v>
      </c>
      <c r="I255" s="555">
        <v>1.2728352130897486E-4</v>
      </c>
      <c r="J255" s="555" t="s">
        <v>768</v>
      </c>
    </row>
    <row r="256" spans="1:10" ht="75">
      <c r="A256" s="554">
        <v>254</v>
      </c>
      <c r="B256" s="555" t="s">
        <v>39</v>
      </c>
      <c r="C256" s="555" t="s">
        <v>306</v>
      </c>
      <c r="D256" s="555" t="s">
        <v>298</v>
      </c>
      <c r="E256" s="555">
        <v>1.1937583092195435E-2</v>
      </c>
      <c r="F256" s="555">
        <v>1.2335430447776652E-2</v>
      </c>
      <c r="G256" s="555">
        <v>1.2746536979618302E-2</v>
      </c>
      <c r="H256" s="555">
        <v>1.3494627623384617E-2</v>
      </c>
      <c r="I256" s="555">
        <v>1.3827815891959085E-2</v>
      </c>
      <c r="J256" s="555" t="s">
        <v>768</v>
      </c>
    </row>
    <row r="257" spans="1:10" ht="75">
      <c r="A257" s="554">
        <v>255</v>
      </c>
      <c r="B257" s="555" t="s">
        <v>39</v>
      </c>
      <c r="C257" s="555" t="s">
        <v>307</v>
      </c>
      <c r="D257" s="555" t="s">
        <v>298</v>
      </c>
      <c r="E257" s="555">
        <v>7.1625501399314312E-3</v>
      </c>
      <c r="F257" s="555">
        <v>7.4012585627655815E-3</v>
      </c>
      <c r="G257" s="555">
        <v>7.6479224916721159E-3</v>
      </c>
      <c r="H257" s="555">
        <v>8.0967768957677759E-3</v>
      </c>
      <c r="I257" s="555">
        <v>8.296689864856285E-3</v>
      </c>
      <c r="J257" s="555" t="s">
        <v>768</v>
      </c>
    </row>
    <row r="258" spans="1:10" ht="75">
      <c r="A258" s="554">
        <v>256</v>
      </c>
      <c r="B258" s="555" t="s">
        <v>39</v>
      </c>
      <c r="C258" s="555" t="s">
        <v>308</v>
      </c>
      <c r="D258" s="555" t="s">
        <v>298</v>
      </c>
      <c r="E258" s="555">
        <v>9.4247757831018922E-3</v>
      </c>
      <c r="F258" s="555">
        <v>9.7388780677347356E-3</v>
      </c>
      <c r="G258" s="555">
        <v>1.0063448531927718E-2</v>
      </c>
      <c r="H258" s="555">
        <v>1.0654069474917711E-2</v>
      </c>
      <c r="I258" s="555">
        <v>1.0917123118240817E-2</v>
      </c>
      <c r="J258" s="555" t="s">
        <v>768</v>
      </c>
    </row>
    <row r="259" spans="1:10" ht="75">
      <c r="A259" s="554">
        <v>257</v>
      </c>
      <c r="B259" s="555" t="s">
        <v>39</v>
      </c>
      <c r="C259" s="555" t="s">
        <v>309</v>
      </c>
      <c r="D259" s="555" t="s">
        <v>298</v>
      </c>
      <c r="E259" s="555">
        <v>5.6548656945652927E-3</v>
      </c>
      <c r="F259" s="555">
        <v>5.8433270728337804E-3</v>
      </c>
      <c r="G259" s="555">
        <v>6.0380693590879331E-3</v>
      </c>
      <c r="H259" s="555">
        <v>6.3924419389634292E-3</v>
      </c>
      <c r="I259" s="555">
        <v>6.5502741312289791E-3</v>
      </c>
      <c r="J259" s="555" t="s">
        <v>768</v>
      </c>
    </row>
    <row r="260" spans="1:10" ht="75">
      <c r="A260" s="554">
        <v>258</v>
      </c>
      <c r="B260" s="555" t="s">
        <v>39</v>
      </c>
      <c r="C260" s="555" t="s">
        <v>310</v>
      </c>
      <c r="D260" s="555" t="s">
        <v>298</v>
      </c>
      <c r="E260" s="555">
        <v>1.8134595655180871E-3</v>
      </c>
      <c r="F260" s="555">
        <v>1.8738972677751315E-3</v>
      </c>
      <c r="G260" s="555">
        <v>1.9363491951759648E-3</v>
      </c>
      <c r="H260" s="555">
        <v>2.0499929808011764E-3</v>
      </c>
      <c r="I260" s="555">
        <v>2.1006082056836579E-3</v>
      </c>
      <c r="J260" s="555" t="s">
        <v>768</v>
      </c>
    </row>
    <row r="261" spans="1:10" ht="75">
      <c r="A261" s="554">
        <v>259</v>
      </c>
      <c r="B261" s="555" t="s">
        <v>39</v>
      </c>
      <c r="C261" s="555" t="s">
        <v>311</v>
      </c>
      <c r="D261" s="555" t="s">
        <v>298</v>
      </c>
      <c r="E261" s="555">
        <v>1.0880757825470985E-3</v>
      </c>
      <c r="F261" s="555">
        <v>1.1243384053422722E-3</v>
      </c>
      <c r="G261" s="555">
        <v>1.1618095632717424E-3</v>
      </c>
      <c r="H261" s="555">
        <v>1.2299958373563481E-3</v>
      </c>
      <c r="I261" s="555">
        <v>1.2603649734925981E-3</v>
      </c>
      <c r="J261" s="555" t="s">
        <v>768</v>
      </c>
    </row>
    <row r="262" spans="1:10" ht="45">
      <c r="A262" s="554">
        <v>260</v>
      </c>
      <c r="B262" s="555" t="s">
        <v>39</v>
      </c>
      <c r="C262" s="555" t="s">
        <v>792</v>
      </c>
      <c r="D262" s="555" t="s">
        <v>53</v>
      </c>
      <c r="E262" s="555">
        <v>68.078653473838287</v>
      </c>
      <c r="F262" s="555">
        <v>74.107351327499131</v>
      </c>
      <c r="G262" s="555">
        <v>75.446192671893613</v>
      </c>
      <c r="H262" s="555">
        <v>82.127322168714784</v>
      </c>
      <c r="I262" s="555">
        <v>83.611054247303855</v>
      </c>
      <c r="J262" s="555" t="s">
        <v>739</v>
      </c>
    </row>
    <row r="263" spans="1:10" ht="45">
      <c r="A263" s="554">
        <v>261</v>
      </c>
      <c r="B263" s="555" t="s">
        <v>39</v>
      </c>
      <c r="C263" s="555" t="s">
        <v>792</v>
      </c>
      <c r="D263" s="555" t="s">
        <v>53</v>
      </c>
      <c r="E263" s="555">
        <v>40.943823913984609</v>
      </c>
      <c r="F263" s="555">
        <v>44.624948306246345</v>
      </c>
      <c r="G263" s="555">
        <v>45.006649149705424</v>
      </c>
      <c r="H263" s="555">
        <v>49.053048781234693</v>
      </c>
      <c r="I263" s="555">
        <v>49.472625515879685</v>
      </c>
      <c r="J263" s="555" t="s">
        <v>739</v>
      </c>
    </row>
    <row r="264" spans="1:10" ht="45">
      <c r="A264" s="554">
        <v>262</v>
      </c>
      <c r="B264" s="555" t="s">
        <v>39</v>
      </c>
      <c r="C264" s="555" t="s">
        <v>793</v>
      </c>
      <c r="D264" s="555" t="s">
        <v>53</v>
      </c>
      <c r="E264" s="555">
        <v>332009.16967821243</v>
      </c>
      <c r="F264" s="555">
        <v>351494.69377609418</v>
      </c>
      <c r="G264" s="555">
        <v>360173.25176975271</v>
      </c>
      <c r="H264" s="555">
        <v>381311.71786565619</v>
      </c>
      <c r="I264" s="555">
        <v>390726.47124815441</v>
      </c>
      <c r="J264" s="555" t="s">
        <v>739</v>
      </c>
    </row>
    <row r="265" spans="1:10" ht="45">
      <c r="A265" s="554">
        <v>263</v>
      </c>
      <c r="B265" s="555" t="s">
        <v>39</v>
      </c>
      <c r="C265" s="555" t="s">
        <v>793</v>
      </c>
      <c r="D265" s="555" t="s">
        <v>53</v>
      </c>
      <c r="E265" s="555">
        <v>200452.24778073607</v>
      </c>
      <c r="F265" s="555">
        <v>211625.22366723762</v>
      </c>
      <c r="G265" s="555">
        <v>215073.85894346185</v>
      </c>
      <c r="H265" s="555">
        <v>227061.82648384414</v>
      </c>
      <c r="I265" s="555">
        <v>230762.01595618878</v>
      </c>
      <c r="J265" s="555" t="s">
        <v>739</v>
      </c>
    </row>
    <row r="266" spans="1:10" ht="45">
      <c r="A266" s="554">
        <v>264</v>
      </c>
      <c r="B266" s="555" t="s">
        <v>39</v>
      </c>
      <c r="C266" s="555" t="s">
        <v>794</v>
      </c>
      <c r="D266" s="555" t="s">
        <v>53</v>
      </c>
      <c r="E266" s="555">
        <v>128951.32745688046</v>
      </c>
      <c r="F266" s="555">
        <v>137285.73753712684</v>
      </c>
      <c r="G266" s="555">
        <v>138970.71922397322</v>
      </c>
      <c r="H266" s="555">
        <v>147952.70479947396</v>
      </c>
      <c r="I266" s="555">
        <v>149768.60791205391</v>
      </c>
      <c r="J266" s="555" t="s">
        <v>739</v>
      </c>
    </row>
    <row r="267" spans="1:10" ht="45">
      <c r="A267" s="554">
        <v>265</v>
      </c>
      <c r="B267" s="555" t="s">
        <v>39</v>
      </c>
      <c r="C267" s="555" t="s">
        <v>794</v>
      </c>
      <c r="D267" s="555" t="s">
        <v>53</v>
      </c>
      <c r="E267" s="555">
        <v>76793.762680266504</v>
      </c>
      <c r="F267" s="555">
        <v>81419.141523470651</v>
      </c>
      <c r="G267" s="555">
        <v>83091.477174369968</v>
      </c>
      <c r="H267" s="555">
        <v>88096.174784683462</v>
      </c>
      <c r="I267" s="555">
        <v>89905.655590346505</v>
      </c>
      <c r="J267" s="555" t="s">
        <v>739</v>
      </c>
    </row>
    <row r="268" spans="1:10" ht="45">
      <c r="A268" s="554">
        <v>266</v>
      </c>
      <c r="B268" s="555" t="s">
        <v>39</v>
      </c>
      <c r="C268" s="555" t="s">
        <v>792</v>
      </c>
      <c r="D268" s="555" t="s">
        <v>53</v>
      </c>
      <c r="E268" s="555">
        <v>753.56745623509482</v>
      </c>
      <c r="F268" s="555">
        <v>820.29954146558498</v>
      </c>
      <c r="G268" s="555">
        <v>835.11927150894485</v>
      </c>
      <c r="H268" s="555">
        <v>909.07316899065029</v>
      </c>
      <c r="I268" s="555">
        <v>925.49670487369247</v>
      </c>
      <c r="J268" s="555" t="s">
        <v>739</v>
      </c>
    </row>
    <row r="269" spans="1:10" ht="45">
      <c r="A269" s="554">
        <v>267</v>
      </c>
      <c r="B269" s="555" t="s">
        <v>39</v>
      </c>
      <c r="C269" s="555" t="s">
        <v>792</v>
      </c>
      <c r="D269" s="555" t="s">
        <v>53</v>
      </c>
      <c r="E269" s="555">
        <v>453.21009833509379</v>
      </c>
      <c r="F269" s="555">
        <v>493.95672599023152</v>
      </c>
      <c r="G269" s="555">
        <v>498.18179976844277</v>
      </c>
      <c r="H269" s="555">
        <v>542.97168502100465</v>
      </c>
      <c r="I269" s="555">
        <v>547.61600973202962</v>
      </c>
      <c r="J269" s="555" t="s">
        <v>739</v>
      </c>
    </row>
    <row r="270" spans="1:10" ht="45">
      <c r="A270" s="554">
        <v>268</v>
      </c>
      <c r="B270" s="555" t="s">
        <v>39</v>
      </c>
      <c r="C270" s="555" t="s">
        <v>793</v>
      </c>
      <c r="D270" s="555" t="s">
        <v>53</v>
      </c>
      <c r="E270" s="555">
        <v>3416127.574048162</v>
      </c>
      <c r="F270" s="555">
        <v>3616619.1334531913</v>
      </c>
      <c r="G270" s="555">
        <v>3705915.044448202</v>
      </c>
      <c r="H270" s="555">
        <v>3923414.1483834535</v>
      </c>
      <c r="I270" s="555">
        <v>4020284.9627166456</v>
      </c>
      <c r="J270" s="555" t="s">
        <v>739</v>
      </c>
    </row>
    <row r="271" spans="1:10" ht="45">
      <c r="A271" s="554">
        <v>269</v>
      </c>
      <c r="B271" s="555" t="s">
        <v>39</v>
      </c>
      <c r="C271" s="555" t="s">
        <v>793</v>
      </c>
      <c r="D271" s="555" t="s">
        <v>53</v>
      </c>
      <c r="E271" s="555">
        <v>2056560.1584205988</v>
      </c>
      <c r="F271" s="555">
        <v>2171190.4372703899</v>
      </c>
      <c r="G271" s="555">
        <v>2206572.060517461</v>
      </c>
      <c r="H271" s="555">
        <v>2329563.8288659872</v>
      </c>
      <c r="I271" s="555">
        <v>2367526.2978913039</v>
      </c>
      <c r="J271" s="555" t="s">
        <v>739</v>
      </c>
    </row>
    <row r="272" spans="1:10" ht="45">
      <c r="A272" s="554">
        <v>270</v>
      </c>
      <c r="B272" s="555" t="s">
        <v>39</v>
      </c>
      <c r="C272" s="555" t="s">
        <v>794</v>
      </c>
      <c r="D272" s="555" t="s">
        <v>53</v>
      </c>
      <c r="E272" s="555">
        <v>639024.85504376807</v>
      </c>
      <c r="F272" s="555">
        <v>680326.44765579968</v>
      </c>
      <c r="G272" s="555">
        <v>688676.46001645923</v>
      </c>
      <c r="H272" s="555">
        <v>733187.14589760185</v>
      </c>
      <c r="I272" s="555">
        <v>742185.94603541319</v>
      </c>
      <c r="J272" s="555" t="s">
        <v>739</v>
      </c>
    </row>
    <row r="273" spans="1:10" ht="45">
      <c r="A273" s="554">
        <v>271</v>
      </c>
      <c r="B273" s="555" t="s">
        <v>39</v>
      </c>
      <c r="C273" s="555" t="s">
        <v>794</v>
      </c>
      <c r="D273" s="555" t="s">
        <v>53</v>
      </c>
      <c r="E273" s="555">
        <v>380595.1114908976</v>
      </c>
      <c r="F273" s="555">
        <v>403518.80366426322</v>
      </c>
      <c r="G273" s="555">
        <v>411807.01290534763</v>
      </c>
      <c r="H273" s="555">
        <v>436610.63469044032</v>
      </c>
      <c r="I273" s="555">
        <v>445578.54464738967</v>
      </c>
      <c r="J273" s="555" t="s">
        <v>739</v>
      </c>
    </row>
    <row r="274" spans="1:10" ht="45">
      <c r="A274" s="554">
        <v>272</v>
      </c>
      <c r="B274" s="555" t="s">
        <v>39</v>
      </c>
      <c r="C274" s="555" t="s">
        <v>769</v>
      </c>
      <c r="D274" s="555" t="s">
        <v>44</v>
      </c>
      <c r="E274" s="555">
        <v>101.67043606130515</v>
      </c>
      <c r="F274" s="555">
        <v>105.05883669612247</v>
      </c>
      <c r="G274" s="555">
        <v>108.56016355912188</v>
      </c>
      <c r="H274" s="555">
        <v>114.93152879927919</v>
      </c>
      <c r="I274" s="555">
        <v>117.76923860157784</v>
      </c>
      <c r="J274" s="555" t="s">
        <v>802</v>
      </c>
    </row>
    <row r="275" spans="1:10" ht="210">
      <c r="A275" s="554">
        <v>273</v>
      </c>
      <c r="B275" s="555" t="s">
        <v>39</v>
      </c>
      <c r="C275" s="555" t="s">
        <v>142</v>
      </c>
      <c r="D275" s="555" t="s">
        <v>749</v>
      </c>
      <c r="E275" s="555">
        <v>1.0432380567299792E-2</v>
      </c>
      <c r="F275" s="555">
        <v>1.0780063594011508E-2</v>
      </c>
      <c r="G275" s="555">
        <v>1.1139333955587361E-2</v>
      </c>
      <c r="H275" s="555">
        <v>1.1793098309253626E-2</v>
      </c>
      <c r="I275" s="555">
        <v>1.208427507355201E-2</v>
      </c>
      <c r="J275" s="555" t="s">
        <v>803</v>
      </c>
    </row>
    <row r="276" spans="1:10" ht="210">
      <c r="A276" s="554">
        <v>274</v>
      </c>
      <c r="B276" s="555" t="s">
        <v>39</v>
      </c>
      <c r="C276" s="555" t="s">
        <v>142</v>
      </c>
      <c r="D276" s="555" t="s">
        <v>749</v>
      </c>
      <c r="E276" s="555">
        <v>1.0432380567299792E-2</v>
      </c>
      <c r="F276" s="555">
        <v>1.0780063594011508E-2</v>
      </c>
      <c r="G276" s="555">
        <v>1.1139333955587361E-2</v>
      </c>
      <c r="H276" s="555">
        <v>1.1793098309253626E-2</v>
      </c>
      <c r="I276" s="555">
        <v>1.2084275073552008E-2</v>
      </c>
      <c r="J276" s="555" t="s">
        <v>804</v>
      </c>
    </row>
    <row r="277" spans="1:10" ht="210">
      <c r="A277" s="554">
        <v>275</v>
      </c>
      <c r="B277" s="555" t="s">
        <v>39</v>
      </c>
      <c r="C277" s="555" t="s">
        <v>142</v>
      </c>
      <c r="D277" s="555" t="s">
        <v>749</v>
      </c>
      <c r="E277" s="555">
        <v>1.0432380567299792E-2</v>
      </c>
      <c r="F277" s="555">
        <v>1.0780063594011506E-2</v>
      </c>
      <c r="G277" s="555">
        <v>1.1139333955587357E-2</v>
      </c>
      <c r="H277" s="555">
        <v>1.1793098309253623E-2</v>
      </c>
      <c r="I277" s="555">
        <v>1.2084275073552007E-2</v>
      </c>
      <c r="J277" s="555" t="s">
        <v>805</v>
      </c>
    </row>
    <row r="278" spans="1:10" ht="45">
      <c r="A278" s="554">
        <v>276</v>
      </c>
      <c r="B278" s="555" t="s">
        <v>39</v>
      </c>
      <c r="C278" s="555" t="s">
        <v>799</v>
      </c>
      <c r="D278" s="555" t="s">
        <v>93</v>
      </c>
      <c r="E278" s="555">
        <v>560.7661096516083</v>
      </c>
      <c r="F278" s="555">
        <v>557.96227910335028</v>
      </c>
      <c r="G278" s="555">
        <v>555.17246770783356</v>
      </c>
      <c r="H278" s="555">
        <v>552.39660536929443</v>
      </c>
      <c r="I278" s="555">
        <v>549.63462234244798</v>
      </c>
      <c r="J278" s="555" t="s">
        <v>739</v>
      </c>
    </row>
    <row r="279" spans="1:10" ht="45">
      <c r="A279" s="554">
        <v>277</v>
      </c>
      <c r="B279" s="555" t="s">
        <v>39</v>
      </c>
      <c r="C279" s="555" t="s">
        <v>800</v>
      </c>
      <c r="D279" s="555" t="s">
        <v>93</v>
      </c>
      <c r="E279" s="555">
        <v>0.12193248907846088</v>
      </c>
      <c r="F279" s="555">
        <v>0.12132282663306858</v>
      </c>
      <c r="G279" s="555">
        <v>0.12071621249990323</v>
      </c>
      <c r="H279" s="555">
        <v>0.12011263143740372</v>
      </c>
      <c r="I279" s="555">
        <v>0.1195120682802167</v>
      </c>
      <c r="J279" s="555" t="s">
        <v>739</v>
      </c>
    </row>
    <row r="280" spans="1:10" ht="45">
      <c r="A280" s="554">
        <v>278</v>
      </c>
      <c r="B280" s="555" t="s">
        <v>39</v>
      </c>
      <c r="C280" s="555" t="s">
        <v>801</v>
      </c>
      <c r="D280" s="555" t="s">
        <v>93</v>
      </c>
      <c r="E280" s="555">
        <v>0.95029347729776137</v>
      </c>
      <c r="F280" s="555">
        <v>0.94554200991127257</v>
      </c>
      <c r="G280" s="555">
        <v>0.94081429986171616</v>
      </c>
      <c r="H280" s="555">
        <v>0.93611022836240754</v>
      </c>
      <c r="I280" s="555">
        <v>0.93142967722059544</v>
      </c>
      <c r="J280" s="555" t="s">
        <v>739</v>
      </c>
    </row>
    <row r="281" spans="1:10" ht="45">
      <c r="A281" s="554">
        <v>279</v>
      </c>
      <c r="B281" s="555" t="s">
        <v>39</v>
      </c>
      <c r="C281" s="555" t="s">
        <v>799</v>
      </c>
      <c r="D281" s="555" t="s">
        <v>93</v>
      </c>
      <c r="E281" s="555">
        <v>455.63153795905856</v>
      </c>
      <c r="F281" s="555">
        <v>453.35338026926325</v>
      </c>
      <c r="G281" s="555">
        <v>451.08661336791693</v>
      </c>
      <c r="H281" s="555">
        <v>448.83118030107732</v>
      </c>
      <c r="I281" s="555">
        <v>446.58702439957193</v>
      </c>
      <c r="J281" s="555" t="s">
        <v>739</v>
      </c>
    </row>
    <row r="282" spans="1:10" ht="45">
      <c r="A282" s="554">
        <v>280</v>
      </c>
      <c r="B282" s="555" t="s">
        <v>39</v>
      </c>
      <c r="C282" s="555" t="s">
        <v>800</v>
      </c>
      <c r="D282" s="555" t="s">
        <v>93</v>
      </c>
      <c r="E282" s="555">
        <v>9.9072120389927174E-2</v>
      </c>
      <c r="F282" s="555">
        <v>9.857675978797753E-2</v>
      </c>
      <c r="G282" s="555">
        <v>9.8083875989037644E-2</v>
      </c>
      <c r="H282" s="555">
        <v>9.7593456609092452E-2</v>
      </c>
      <c r="I282" s="555">
        <v>9.7105489326046984E-2</v>
      </c>
      <c r="J282" s="555" t="s">
        <v>739</v>
      </c>
    </row>
    <row r="283" spans="1:10" ht="45">
      <c r="A283" s="554">
        <v>281</v>
      </c>
      <c r="B283" s="555" t="s">
        <v>39</v>
      </c>
      <c r="C283" s="555" t="s">
        <v>801</v>
      </c>
      <c r="D283" s="555" t="s">
        <v>93</v>
      </c>
      <c r="E283" s="555">
        <v>0.77212882719079434</v>
      </c>
      <c r="F283" s="555">
        <v>0.76826818305484035</v>
      </c>
      <c r="G283" s="555">
        <v>0.76442684213956613</v>
      </c>
      <c r="H283" s="555">
        <v>0.76060470792886825</v>
      </c>
      <c r="I283" s="555">
        <v>0.75680168438922391</v>
      </c>
      <c r="J283" s="555" t="s">
        <v>739</v>
      </c>
    </row>
    <row r="284" spans="1:10" ht="45">
      <c r="A284" s="554">
        <v>282</v>
      </c>
      <c r="B284" s="555" t="s">
        <v>806</v>
      </c>
      <c r="C284" s="555" t="s">
        <v>511</v>
      </c>
      <c r="D284" s="555" t="s">
        <v>53</v>
      </c>
      <c r="E284" s="555">
        <v>1212</v>
      </c>
      <c r="F284" s="555">
        <v>1257</v>
      </c>
      <c r="G284" s="555">
        <v>1267</v>
      </c>
      <c r="H284" s="555">
        <v>1327</v>
      </c>
      <c r="I284" s="555">
        <v>1323</v>
      </c>
      <c r="J284" s="555" t="s">
        <v>515</v>
      </c>
    </row>
    <row r="285" spans="1:10" ht="45">
      <c r="A285" s="554">
        <v>283</v>
      </c>
      <c r="B285" s="555" t="s">
        <v>806</v>
      </c>
      <c r="C285" s="555" t="s">
        <v>517</v>
      </c>
      <c r="D285" s="555" t="s">
        <v>53</v>
      </c>
      <c r="E285" s="555">
        <v>42</v>
      </c>
      <c r="F285" s="555">
        <v>42</v>
      </c>
      <c r="G285" s="555">
        <v>49</v>
      </c>
      <c r="H285" s="555">
        <v>56</v>
      </c>
      <c r="I285" s="555">
        <v>55</v>
      </c>
      <c r="J285" s="555" t="s">
        <v>515</v>
      </c>
    </row>
    <row r="286" spans="1:10" ht="45">
      <c r="A286" s="554">
        <v>284</v>
      </c>
      <c r="B286" s="555" t="s">
        <v>806</v>
      </c>
      <c r="C286" s="555" t="s">
        <v>520</v>
      </c>
      <c r="D286" s="555" t="s">
        <v>53</v>
      </c>
      <c r="E286" s="555">
        <v>272</v>
      </c>
      <c r="F286" s="555">
        <v>275</v>
      </c>
      <c r="G286" s="555">
        <v>311</v>
      </c>
      <c r="H286" s="555">
        <v>389</v>
      </c>
      <c r="I286" s="555">
        <v>415</v>
      </c>
      <c r="J286" s="555" t="s">
        <v>515</v>
      </c>
    </row>
    <row r="287" spans="1:10" ht="45">
      <c r="A287" s="554">
        <v>285</v>
      </c>
      <c r="B287" s="555" t="s">
        <v>806</v>
      </c>
      <c r="C287" s="555" t="s">
        <v>523</v>
      </c>
      <c r="D287" s="555" t="s">
        <v>524</v>
      </c>
      <c r="E287" s="555">
        <v>12</v>
      </c>
      <c r="F287" s="555">
        <v>12</v>
      </c>
      <c r="G287" s="555">
        <v>12</v>
      </c>
      <c r="H287" s="555">
        <v>12</v>
      </c>
      <c r="I287" s="555">
        <v>12</v>
      </c>
      <c r="J287" s="555" t="s">
        <v>526</v>
      </c>
    </row>
    <row r="288" spans="1:10" ht="45">
      <c r="A288" s="554">
        <v>286</v>
      </c>
      <c r="B288" s="555" t="s">
        <v>806</v>
      </c>
      <c r="C288" s="555" t="s">
        <v>523</v>
      </c>
      <c r="D288" s="555" t="s">
        <v>524</v>
      </c>
      <c r="E288" s="555">
        <v>12</v>
      </c>
      <c r="F288" s="555">
        <v>12</v>
      </c>
      <c r="G288" s="555">
        <v>12</v>
      </c>
      <c r="H288" s="555">
        <v>12</v>
      </c>
      <c r="I288" s="555">
        <v>12</v>
      </c>
      <c r="J288" s="555" t="s">
        <v>529</v>
      </c>
    </row>
    <row r="289" spans="1:10" ht="60">
      <c r="A289" s="554">
        <v>287</v>
      </c>
      <c r="B289" s="555" t="s">
        <v>806</v>
      </c>
      <c r="C289" s="555" t="s">
        <v>523</v>
      </c>
      <c r="D289" s="555" t="s">
        <v>531</v>
      </c>
      <c r="E289" s="555">
        <v>10</v>
      </c>
      <c r="F289" s="555">
        <v>10</v>
      </c>
      <c r="G289" s="555">
        <v>10</v>
      </c>
      <c r="H289" s="555">
        <v>10</v>
      </c>
      <c r="I289" s="555">
        <v>10</v>
      </c>
      <c r="J289" s="555" t="s">
        <v>533</v>
      </c>
    </row>
    <row r="290" spans="1:10" ht="60">
      <c r="A290" s="554">
        <v>288</v>
      </c>
      <c r="B290" s="555" t="s">
        <v>806</v>
      </c>
      <c r="C290" s="555" t="s">
        <v>523</v>
      </c>
      <c r="D290" s="555" t="s">
        <v>531</v>
      </c>
      <c r="E290" s="555">
        <v>10</v>
      </c>
      <c r="F290" s="555">
        <v>10</v>
      </c>
      <c r="G290" s="555">
        <v>10</v>
      </c>
      <c r="H290" s="555">
        <v>10</v>
      </c>
      <c r="I290" s="555">
        <v>10</v>
      </c>
      <c r="J290" s="555" t="s">
        <v>529</v>
      </c>
    </row>
    <row r="291" spans="1:10" ht="45">
      <c r="A291" s="554">
        <v>289</v>
      </c>
      <c r="B291" s="555" t="s">
        <v>806</v>
      </c>
      <c r="C291" s="555" t="s">
        <v>523</v>
      </c>
      <c r="D291" s="555" t="s">
        <v>538</v>
      </c>
      <c r="E291" s="555">
        <v>21</v>
      </c>
      <c r="F291" s="555">
        <v>21</v>
      </c>
      <c r="G291" s="555">
        <v>21</v>
      </c>
      <c r="H291" s="555">
        <v>20</v>
      </c>
      <c r="I291" s="555">
        <v>20</v>
      </c>
      <c r="J291" s="555" t="s">
        <v>540</v>
      </c>
    </row>
    <row r="292" spans="1:10" ht="45">
      <c r="A292" s="554">
        <v>290</v>
      </c>
      <c r="B292" s="555" t="s">
        <v>806</v>
      </c>
      <c r="C292" s="555" t="s">
        <v>523</v>
      </c>
      <c r="D292" s="555" t="s">
        <v>538</v>
      </c>
      <c r="E292" s="555">
        <v>1</v>
      </c>
      <c r="F292" s="555">
        <v>1</v>
      </c>
      <c r="G292" s="555">
        <v>1</v>
      </c>
      <c r="H292" s="555">
        <v>1</v>
      </c>
      <c r="I292" s="555">
        <v>1</v>
      </c>
      <c r="J292" s="555" t="s">
        <v>543</v>
      </c>
    </row>
    <row r="293" spans="1:10" ht="30">
      <c r="A293" s="554">
        <v>291</v>
      </c>
      <c r="B293" s="555" t="s">
        <v>806</v>
      </c>
      <c r="C293" s="555" t="s">
        <v>523</v>
      </c>
      <c r="D293" s="555" t="s">
        <v>546</v>
      </c>
      <c r="E293" s="555">
        <v>25</v>
      </c>
      <c r="F293" s="555">
        <v>25</v>
      </c>
      <c r="G293" s="555">
        <v>25</v>
      </c>
      <c r="H293" s="555">
        <v>25</v>
      </c>
      <c r="I293" s="555">
        <v>25</v>
      </c>
      <c r="J293" s="555" t="s">
        <v>548</v>
      </c>
    </row>
    <row r="294" spans="1:10" ht="60">
      <c r="A294" s="554">
        <v>292</v>
      </c>
      <c r="B294" s="555" t="s">
        <v>806</v>
      </c>
      <c r="C294" s="555" t="s">
        <v>523</v>
      </c>
      <c r="D294" s="555" t="s">
        <v>552</v>
      </c>
      <c r="E294" s="555">
        <v>138</v>
      </c>
      <c r="F294" s="555">
        <v>138</v>
      </c>
      <c r="G294" s="555">
        <v>138</v>
      </c>
      <c r="H294" s="555">
        <v>138</v>
      </c>
      <c r="I294" s="555">
        <v>138</v>
      </c>
      <c r="J294" s="555" t="s">
        <v>807</v>
      </c>
    </row>
    <row r="295" spans="1:10" ht="60">
      <c r="A295" s="554">
        <v>293</v>
      </c>
      <c r="B295" s="555" t="s">
        <v>806</v>
      </c>
      <c r="C295" s="555" t="s">
        <v>523</v>
      </c>
      <c r="D295" s="555" t="s">
        <v>552</v>
      </c>
      <c r="E295" s="555">
        <v>3600</v>
      </c>
      <c r="F295" s="555">
        <v>3600</v>
      </c>
      <c r="G295" s="555">
        <v>3600</v>
      </c>
      <c r="H295" s="555">
        <v>3600</v>
      </c>
      <c r="I295" s="555">
        <v>3600</v>
      </c>
      <c r="J295" s="555" t="s">
        <v>808</v>
      </c>
    </row>
    <row r="296" spans="1:10" ht="60">
      <c r="A296" s="554">
        <v>294</v>
      </c>
      <c r="B296" s="555" t="s">
        <v>806</v>
      </c>
      <c r="C296" s="555" t="s">
        <v>559</v>
      </c>
      <c r="D296" s="555" t="s">
        <v>552</v>
      </c>
      <c r="E296" s="555">
        <v>0.2</v>
      </c>
      <c r="F296" s="555">
        <v>0.2</v>
      </c>
      <c r="G296" s="555">
        <v>0.2</v>
      </c>
      <c r="H296" s="555">
        <v>0.2</v>
      </c>
      <c r="I296" s="555">
        <v>0.2</v>
      </c>
      <c r="J296" s="555" t="s">
        <v>561</v>
      </c>
    </row>
    <row r="297" spans="1:10" ht="30">
      <c r="A297" s="554">
        <v>301</v>
      </c>
      <c r="B297" s="555" t="s">
        <v>39</v>
      </c>
      <c r="C297" s="555" t="s">
        <v>523</v>
      </c>
      <c r="D297" s="555" t="s">
        <v>574</v>
      </c>
      <c r="E297" s="555">
        <v>3</v>
      </c>
      <c r="F297" s="555">
        <v>3</v>
      </c>
      <c r="G297" s="555">
        <v>3</v>
      </c>
      <c r="H297" s="555">
        <v>4</v>
      </c>
      <c r="I297" s="555">
        <v>5</v>
      </c>
      <c r="J297" s="555" t="s">
        <v>577</v>
      </c>
    </row>
    <row r="298" spans="1:10" ht="30">
      <c r="A298" s="554">
        <v>302</v>
      </c>
      <c r="B298" s="555" t="s">
        <v>39</v>
      </c>
      <c r="C298" s="555" t="s">
        <v>523</v>
      </c>
      <c r="D298" s="555" t="s">
        <v>580</v>
      </c>
      <c r="E298" s="555">
        <v>7000</v>
      </c>
      <c r="F298" s="555">
        <v>7000</v>
      </c>
      <c r="G298" s="555">
        <v>7000</v>
      </c>
      <c r="H298" s="555">
        <v>7000</v>
      </c>
      <c r="I298" s="555">
        <v>7000</v>
      </c>
      <c r="J298" s="555">
        <v>7000</v>
      </c>
    </row>
    <row r="299" spans="1:10" ht="30">
      <c r="A299" s="554">
        <v>303</v>
      </c>
      <c r="B299" s="555" t="s">
        <v>39</v>
      </c>
      <c r="C299" s="555" t="s">
        <v>584</v>
      </c>
      <c r="D299" s="555" t="s">
        <v>580</v>
      </c>
      <c r="E299" s="555">
        <v>0.13</v>
      </c>
      <c r="F299" s="555">
        <v>0.13</v>
      </c>
      <c r="G299" s="555">
        <v>0.13</v>
      </c>
      <c r="H299" s="555">
        <v>0.13</v>
      </c>
      <c r="I299" s="555">
        <v>0.13</v>
      </c>
      <c r="J299" s="555">
        <v>0.13</v>
      </c>
    </row>
    <row r="300" spans="1:10" ht="180">
      <c r="A300" s="554">
        <v>304</v>
      </c>
      <c r="B300" s="555" t="s">
        <v>39</v>
      </c>
      <c r="C300" s="555" t="s">
        <v>584</v>
      </c>
      <c r="D300" s="555" t="s">
        <v>589</v>
      </c>
      <c r="E300" s="555">
        <v>4.7E-2</v>
      </c>
      <c r="F300" s="555">
        <v>5.7000000000000002E-2</v>
      </c>
      <c r="G300" s="555">
        <v>6.7000000000000004E-2</v>
      </c>
      <c r="H300" s="555">
        <v>7.0000000000000007E-2</v>
      </c>
      <c r="I300" s="555">
        <v>0.08</v>
      </c>
      <c r="J300" s="555" t="s">
        <v>591</v>
      </c>
    </row>
    <row r="301" spans="1:10" ht="60">
      <c r="A301" s="554">
        <v>305</v>
      </c>
      <c r="B301" s="555" t="s">
        <v>39</v>
      </c>
      <c r="C301" s="555" t="s">
        <v>584</v>
      </c>
      <c r="D301" s="555" t="s">
        <v>589</v>
      </c>
      <c r="E301" s="555"/>
      <c r="F301" s="555"/>
      <c r="G301" s="555"/>
      <c r="H301" s="555"/>
      <c r="I301" s="555"/>
      <c r="J301" s="555" t="s">
        <v>594</v>
      </c>
    </row>
    <row r="302" spans="1:10" ht="30">
      <c r="A302" s="554">
        <v>306</v>
      </c>
      <c r="B302" s="555" t="s">
        <v>39</v>
      </c>
      <c r="C302" s="555" t="s">
        <v>523</v>
      </c>
      <c r="D302" s="555" t="s">
        <v>589</v>
      </c>
      <c r="E302" s="555"/>
      <c r="F302" s="555"/>
      <c r="G302" s="555"/>
      <c r="H302" s="555"/>
      <c r="I302" s="555"/>
      <c r="J302" s="555" t="s">
        <v>598</v>
      </c>
    </row>
  </sheetData>
  <mergeCells count="1">
    <mergeCell ref="E1:G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F105C-DF9B-40E9-9592-1420BB0A3530}">
  <sheetPr>
    <tabColor rgb="FF00B0F0"/>
    <pageSetUpPr fitToPage="1"/>
  </sheetPr>
  <dimension ref="A1:Y332"/>
  <sheetViews>
    <sheetView showGridLines="0" tabSelected="1" zoomScale="80" zoomScaleNormal="80" zoomScaleSheetLayoutView="70" workbookViewId="0">
      <pane xSplit="9" ySplit="2" topLeftCell="J306" activePane="bottomRight" state="frozen"/>
      <selection pane="topRight" sqref="A1:A2"/>
      <selection pane="bottomLeft" sqref="A1:A2"/>
      <selection pane="bottomRight" activeCell="R308" sqref="R308"/>
    </sheetView>
  </sheetViews>
  <sheetFormatPr defaultColWidth="49.7109375" defaultRowHeight="15"/>
  <cols>
    <col min="1" max="1" width="13.85546875" style="15" customWidth="1"/>
    <col min="2" max="2" width="6.7109375" style="13" customWidth="1"/>
    <col min="3" max="3" width="5.28515625" style="13" customWidth="1"/>
    <col min="4" max="4" width="6.85546875" style="13" customWidth="1"/>
    <col min="5" max="5" width="7.28515625" style="15" customWidth="1"/>
    <col min="6" max="6" width="14.7109375" style="15" customWidth="1"/>
    <col min="7" max="7" width="20.7109375" style="13" customWidth="1"/>
    <col min="8" max="8" width="13.5703125" style="13" customWidth="1"/>
    <col min="9" max="9" width="49.7109375" style="13" customWidth="1"/>
    <col min="10" max="10" width="32.85546875" style="13" customWidth="1"/>
    <col min="11" max="11" width="15.42578125" style="520" customWidth="1"/>
    <col min="12" max="12" width="13.140625" style="524" bestFit="1" customWidth="1"/>
    <col min="13" max="13" width="12.42578125" style="524" bestFit="1" customWidth="1"/>
    <col min="14" max="14" width="13.42578125" style="524" bestFit="1" customWidth="1"/>
    <col min="15" max="15" width="21.85546875" style="13" customWidth="1"/>
    <col min="16" max="16" width="20.42578125" style="431" customWidth="1"/>
    <col min="17" max="17" width="20.42578125" style="533" customWidth="1"/>
    <col min="18" max="19" width="20.42578125" style="532" customWidth="1"/>
    <col min="20" max="20" width="45.28515625" style="16" hidden="1" customWidth="1"/>
    <col min="21" max="21" width="57.28515625" style="13" hidden="1" customWidth="1"/>
    <col min="22" max="22" width="15.7109375" style="13" hidden="1" customWidth="1"/>
    <col min="23" max="23" width="6.7109375" style="13" hidden="1" customWidth="1"/>
    <col min="24" max="24" width="15.42578125" style="492" hidden="1" customWidth="1"/>
    <col min="25" max="25" width="17.5703125" style="14" customWidth="1"/>
    <col min="26" max="16384" width="49.7109375" style="14"/>
  </cols>
  <sheetData>
    <row r="1" spans="1:25">
      <c r="A1" s="752" t="s">
        <v>16</v>
      </c>
      <c r="P1" s="764"/>
      <c r="Q1" s="765"/>
      <c r="R1" s="766"/>
      <c r="S1" s="767"/>
    </row>
    <row r="2" spans="1:25" s="18" customFormat="1" ht="50.45" customHeight="1">
      <c r="A2" s="752"/>
      <c r="B2" s="565" t="s">
        <v>22</v>
      </c>
      <c r="C2" s="565" t="s">
        <v>23</v>
      </c>
      <c r="D2" s="565" t="s">
        <v>24</v>
      </c>
      <c r="E2" s="335" t="s">
        <v>25</v>
      </c>
      <c r="F2" s="335" t="s">
        <v>26</v>
      </c>
      <c r="G2" s="335" t="s">
        <v>27</v>
      </c>
      <c r="H2" s="335" t="s">
        <v>28</v>
      </c>
      <c r="I2" s="335" t="s">
        <v>29</v>
      </c>
      <c r="J2" s="335" t="s">
        <v>30</v>
      </c>
      <c r="K2" s="521" t="s">
        <v>809</v>
      </c>
      <c r="L2" s="521" t="s">
        <v>810</v>
      </c>
      <c r="M2" s="521" t="s">
        <v>811</v>
      </c>
      <c r="N2" s="521" t="s">
        <v>812</v>
      </c>
      <c r="O2" s="417" t="s">
        <v>31</v>
      </c>
      <c r="P2" s="566" t="s">
        <v>32</v>
      </c>
      <c r="Q2" s="529" t="s">
        <v>813</v>
      </c>
      <c r="R2" s="529" t="s">
        <v>33</v>
      </c>
      <c r="S2" s="530" t="s">
        <v>34</v>
      </c>
      <c r="T2" s="335" t="s">
        <v>35</v>
      </c>
      <c r="U2" s="335" t="s">
        <v>36</v>
      </c>
      <c r="V2" s="335" t="s">
        <v>37</v>
      </c>
      <c r="W2" s="336" t="s">
        <v>38</v>
      </c>
      <c r="X2" s="493"/>
    </row>
    <row r="3" spans="1:25" s="18" customFormat="1" ht="30">
      <c r="A3" s="30">
        <v>0</v>
      </c>
      <c r="B3" s="19" t="s">
        <v>39</v>
      </c>
      <c r="C3" s="19" t="s">
        <v>40</v>
      </c>
      <c r="D3" s="19" t="s">
        <v>41</v>
      </c>
      <c r="E3" s="20" t="s">
        <v>42</v>
      </c>
      <c r="F3" s="19" t="s">
        <v>43</v>
      </c>
      <c r="G3" s="19" t="s">
        <v>44</v>
      </c>
      <c r="H3" s="19" t="s">
        <v>30</v>
      </c>
      <c r="I3" s="19" t="s">
        <v>45</v>
      </c>
      <c r="J3" s="19" t="s">
        <v>46</v>
      </c>
      <c r="K3" s="522" t="s">
        <v>814</v>
      </c>
      <c r="L3" s="525" t="s">
        <v>815</v>
      </c>
      <c r="M3" s="525" t="s">
        <v>816</v>
      </c>
      <c r="N3" s="525" t="s">
        <v>817</v>
      </c>
      <c r="O3" s="19" t="s">
        <v>47</v>
      </c>
      <c r="P3" s="430">
        <v>2016</v>
      </c>
      <c r="Q3" s="418">
        <f ca="1">SUMIF(INDIRECT("'"&amp;K3&amp;"'!c:c"),A3,INDIRECT("'"&amp;K3&amp;"'!d:d"))</f>
        <v>239527.02912665569</v>
      </c>
      <c r="R3" s="337" t="str">
        <f ca="1">IF($N3 = "N","N/A",SUMIF(INDIRECT("'"&amp;K3&amp;"'!h:h"),L3,INDIRECT("'"&amp;K3&amp;"'!d:d")))</f>
        <v>N/A</v>
      </c>
      <c r="S3" s="337" t="str">
        <f t="shared" ref="S3:S66" ca="1" si="0">IF($N3 = "N","N/A",SUMIF(INDIRECT("'"&amp;K3&amp;"'!h:h"),M3,INDIRECT("'"&amp;K3&amp;"'!j:j")))</f>
        <v>N/A</v>
      </c>
      <c r="T3" s="21" t="s">
        <v>48</v>
      </c>
      <c r="U3" s="19" t="s">
        <v>49</v>
      </c>
      <c r="V3" s="29"/>
      <c r="W3" s="21"/>
      <c r="X3" s="493"/>
      <c r="Y3" s="494"/>
    </row>
    <row r="4" spans="1:25" ht="45">
      <c r="A4" s="30">
        <v>1</v>
      </c>
      <c r="B4" s="19" t="s">
        <v>39</v>
      </c>
      <c r="C4" s="19" t="s">
        <v>50</v>
      </c>
      <c r="D4" s="19" t="s">
        <v>41</v>
      </c>
      <c r="E4" s="20" t="s">
        <v>51</v>
      </c>
      <c r="F4" s="19" t="s">
        <v>52</v>
      </c>
      <c r="G4" s="19" t="s">
        <v>53</v>
      </c>
      <c r="H4" s="19" t="s">
        <v>30</v>
      </c>
      <c r="I4" s="19" t="s">
        <v>54</v>
      </c>
      <c r="J4" s="22" t="s">
        <v>52</v>
      </c>
      <c r="K4" s="522" t="s">
        <v>814</v>
      </c>
      <c r="L4" s="525" t="s">
        <v>368</v>
      </c>
      <c r="M4" s="525" t="s">
        <v>818</v>
      </c>
      <c r="N4" s="525" t="s">
        <v>817</v>
      </c>
      <c r="O4" s="19" t="s">
        <v>47</v>
      </c>
      <c r="P4" s="430">
        <v>2016</v>
      </c>
      <c r="Q4" s="418">
        <f ca="1">SUMIF(INDIRECT("'"&amp;K4&amp;"'!c:c"),A4,INDIRECT("'"&amp;K4&amp;"'!d:d"))</f>
        <v>98609.066312581621</v>
      </c>
      <c r="R4" s="337" t="str">
        <f t="shared" ref="R4:R66" ca="1" si="1">IF($N4 = "N","N/A",SUMIF(INDIRECT("'"&amp;K4&amp;"'!h:h"),L4,INDIRECT("'"&amp;K4&amp;"'!j:j")))</f>
        <v>N/A</v>
      </c>
      <c r="S4" s="337" t="str">
        <f t="shared" ca="1" si="0"/>
        <v>N/A</v>
      </c>
      <c r="T4" s="433" t="s">
        <v>48</v>
      </c>
      <c r="U4" s="19"/>
      <c r="V4" s="29"/>
      <c r="W4" s="21"/>
      <c r="Y4" s="494"/>
    </row>
    <row r="5" spans="1:25" ht="45">
      <c r="A5" s="31">
        <v>2</v>
      </c>
      <c r="B5" s="22" t="s">
        <v>39</v>
      </c>
      <c r="C5" s="22" t="s">
        <v>50</v>
      </c>
      <c r="D5" s="22" t="s">
        <v>41</v>
      </c>
      <c r="E5" s="23" t="s">
        <v>51</v>
      </c>
      <c r="F5" s="22" t="s">
        <v>55</v>
      </c>
      <c r="G5" s="22" t="s">
        <v>53</v>
      </c>
      <c r="H5" s="22" t="s">
        <v>30</v>
      </c>
      <c r="I5" s="22" t="s">
        <v>54</v>
      </c>
      <c r="J5" s="22" t="s">
        <v>55</v>
      </c>
      <c r="K5" s="522" t="s">
        <v>814</v>
      </c>
      <c r="L5" s="525" t="s">
        <v>373</v>
      </c>
      <c r="M5" s="525" t="s">
        <v>316</v>
      </c>
      <c r="N5" s="525" t="s">
        <v>817</v>
      </c>
      <c r="O5" s="22" t="s">
        <v>47</v>
      </c>
      <c r="P5" s="70">
        <v>2016</v>
      </c>
      <c r="Q5" s="418">
        <f t="shared" ref="Q5:Q50" ca="1" si="2">SUMIF(INDIRECT("'"&amp;K5&amp;"'!c:c"),A5,INDIRECT("'"&amp;K5&amp;"'!d:d"))</f>
        <v>89176.917538019159</v>
      </c>
      <c r="R5" s="337" t="str">
        <f t="shared" ca="1" si="1"/>
        <v>N/A</v>
      </c>
      <c r="S5" s="337" t="str">
        <f t="shared" ca="1" si="0"/>
        <v>N/A</v>
      </c>
      <c r="T5" s="433" t="s">
        <v>48</v>
      </c>
      <c r="U5" s="22"/>
      <c r="V5" s="24"/>
      <c r="W5" s="21"/>
      <c r="Y5" s="494"/>
    </row>
    <row r="6" spans="1:25" ht="45">
      <c r="A6" s="31">
        <v>3</v>
      </c>
      <c r="B6" s="22" t="s">
        <v>39</v>
      </c>
      <c r="C6" s="22" t="s">
        <v>50</v>
      </c>
      <c r="D6" s="22" t="s">
        <v>41</v>
      </c>
      <c r="E6" s="23" t="s">
        <v>51</v>
      </c>
      <c r="F6" s="22" t="s">
        <v>56</v>
      </c>
      <c r="G6" s="22" t="s">
        <v>53</v>
      </c>
      <c r="H6" s="22" t="s">
        <v>30</v>
      </c>
      <c r="I6" s="22" t="s">
        <v>54</v>
      </c>
      <c r="J6" s="22" t="s">
        <v>56</v>
      </c>
      <c r="K6" s="522" t="s">
        <v>814</v>
      </c>
      <c r="L6" s="525" t="s">
        <v>819</v>
      </c>
      <c r="M6" s="525" t="s">
        <v>820</v>
      </c>
      <c r="N6" s="525" t="s">
        <v>817</v>
      </c>
      <c r="O6" s="22" t="s">
        <v>47</v>
      </c>
      <c r="P6" s="70">
        <v>2016</v>
      </c>
      <c r="Q6" s="418">
        <f t="shared" ca="1" si="2"/>
        <v>372063992.70350373</v>
      </c>
      <c r="R6" s="337" t="str">
        <f t="shared" ca="1" si="1"/>
        <v>N/A</v>
      </c>
      <c r="S6" s="337" t="str">
        <f t="shared" ca="1" si="0"/>
        <v>N/A</v>
      </c>
      <c r="T6" s="433" t="s">
        <v>48</v>
      </c>
      <c r="U6" s="22"/>
      <c r="V6" s="24"/>
      <c r="W6" s="21"/>
      <c r="Y6" s="494"/>
    </row>
    <row r="7" spans="1:25" ht="45">
      <c r="A7" s="31">
        <v>4</v>
      </c>
      <c r="B7" s="22" t="s">
        <v>39</v>
      </c>
      <c r="C7" s="22" t="s">
        <v>50</v>
      </c>
      <c r="D7" s="22" t="s">
        <v>41</v>
      </c>
      <c r="E7" s="23" t="s">
        <v>51</v>
      </c>
      <c r="F7" s="22" t="s">
        <v>57</v>
      </c>
      <c r="G7" s="22" t="s">
        <v>53</v>
      </c>
      <c r="H7" s="22" t="s">
        <v>30</v>
      </c>
      <c r="I7" s="22" t="s">
        <v>54</v>
      </c>
      <c r="J7" s="22" t="s">
        <v>57</v>
      </c>
      <c r="K7" s="522" t="s">
        <v>814</v>
      </c>
      <c r="L7" s="525" t="s">
        <v>821</v>
      </c>
      <c r="M7" s="525" t="s">
        <v>226</v>
      </c>
      <c r="N7" s="525" t="s">
        <v>817</v>
      </c>
      <c r="O7" s="22" t="s">
        <v>47</v>
      </c>
      <c r="P7" s="70">
        <v>2016</v>
      </c>
      <c r="Q7" s="418">
        <f t="shared" ca="1" si="2"/>
        <v>316429661.90514046</v>
      </c>
      <c r="R7" s="337" t="str">
        <f t="shared" ca="1" si="1"/>
        <v>N/A</v>
      </c>
      <c r="S7" s="337" t="str">
        <f t="shared" ca="1" si="0"/>
        <v>N/A</v>
      </c>
      <c r="T7" s="433" t="s">
        <v>48</v>
      </c>
      <c r="U7" s="22"/>
      <c r="V7" s="24"/>
      <c r="W7" s="21"/>
      <c r="Y7" s="494"/>
    </row>
    <row r="8" spans="1:25" ht="45">
      <c r="A8" s="31">
        <v>5</v>
      </c>
      <c r="B8" s="22" t="s">
        <v>39</v>
      </c>
      <c r="C8" s="22" t="s">
        <v>50</v>
      </c>
      <c r="D8" s="22" t="s">
        <v>41</v>
      </c>
      <c r="E8" s="23" t="s">
        <v>51</v>
      </c>
      <c r="F8" s="22" t="s">
        <v>58</v>
      </c>
      <c r="G8" s="22" t="s">
        <v>53</v>
      </c>
      <c r="H8" s="22" t="s">
        <v>30</v>
      </c>
      <c r="I8" s="22" t="s">
        <v>54</v>
      </c>
      <c r="J8" s="22" t="s">
        <v>58</v>
      </c>
      <c r="K8" s="522" t="s">
        <v>814</v>
      </c>
      <c r="L8" s="525" t="s">
        <v>822</v>
      </c>
      <c r="M8" s="525" t="s">
        <v>234</v>
      </c>
      <c r="N8" s="525" t="s">
        <v>817</v>
      </c>
      <c r="O8" s="22" t="s">
        <v>47</v>
      </c>
      <c r="P8" s="70">
        <v>2016</v>
      </c>
      <c r="Q8" s="418">
        <f t="shared" ca="1" si="2"/>
        <v>3668704.3719318081</v>
      </c>
      <c r="R8" s="337" t="str">
        <f t="shared" ca="1" si="1"/>
        <v>N/A</v>
      </c>
      <c r="S8" s="337" t="str">
        <f t="shared" ca="1" si="0"/>
        <v>N/A</v>
      </c>
      <c r="T8" s="433" t="s">
        <v>48</v>
      </c>
      <c r="U8" s="22" t="s">
        <v>49</v>
      </c>
      <c r="V8" s="24"/>
      <c r="W8" s="21"/>
      <c r="Y8" s="494"/>
    </row>
    <row r="9" spans="1:25" ht="45">
      <c r="A9" s="31">
        <v>6</v>
      </c>
      <c r="B9" s="22" t="s">
        <v>39</v>
      </c>
      <c r="C9" s="22" t="s">
        <v>50</v>
      </c>
      <c r="D9" s="22" t="s">
        <v>41</v>
      </c>
      <c r="E9" s="23" t="s">
        <v>51</v>
      </c>
      <c r="F9" s="22" t="s">
        <v>60</v>
      </c>
      <c r="G9" s="22" t="s">
        <v>53</v>
      </c>
      <c r="H9" s="22" t="s">
        <v>30</v>
      </c>
      <c r="I9" s="22" t="s">
        <v>54</v>
      </c>
      <c r="J9" s="22" t="s">
        <v>60</v>
      </c>
      <c r="K9" s="522" t="s">
        <v>814</v>
      </c>
      <c r="L9" s="525" t="s">
        <v>823</v>
      </c>
      <c r="M9" s="525" t="s">
        <v>824</v>
      </c>
      <c r="N9" s="525" t="s">
        <v>817</v>
      </c>
      <c r="O9" s="22" t="s">
        <v>47</v>
      </c>
      <c r="P9" s="70">
        <v>2016</v>
      </c>
      <c r="Q9" s="418">
        <f t="shared" ca="1" si="2"/>
        <v>2983256.2565512066</v>
      </c>
      <c r="R9" s="337" t="str">
        <f t="shared" ca="1" si="1"/>
        <v>N/A</v>
      </c>
      <c r="S9" s="337" t="str">
        <f t="shared" ca="1" si="0"/>
        <v>N/A</v>
      </c>
      <c r="T9" s="433" t="s">
        <v>48</v>
      </c>
      <c r="U9" s="22" t="s">
        <v>49</v>
      </c>
      <c r="V9" s="24"/>
      <c r="W9" s="21"/>
      <c r="Y9" s="494"/>
    </row>
    <row r="10" spans="1:25" ht="45">
      <c r="A10" s="31">
        <v>7</v>
      </c>
      <c r="B10" s="22" t="s">
        <v>39</v>
      </c>
      <c r="C10" s="22" t="s">
        <v>50</v>
      </c>
      <c r="D10" s="22" t="s">
        <v>41</v>
      </c>
      <c r="E10" s="23" t="s">
        <v>51</v>
      </c>
      <c r="F10" s="22" t="s">
        <v>61</v>
      </c>
      <c r="G10" s="22" t="s">
        <v>53</v>
      </c>
      <c r="H10" s="22" t="s">
        <v>30</v>
      </c>
      <c r="I10" s="22" t="s">
        <v>54</v>
      </c>
      <c r="J10" s="22" t="s">
        <v>61</v>
      </c>
      <c r="K10" s="522" t="s">
        <v>814</v>
      </c>
      <c r="L10" s="525" t="s">
        <v>825</v>
      </c>
      <c r="M10" s="525" t="s">
        <v>826</v>
      </c>
      <c r="N10" s="525" t="s">
        <v>817</v>
      </c>
      <c r="O10" s="22" t="s">
        <v>47</v>
      </c>
      <c r="P10" s="70">
        <v>2016</v>
      </c>
      <c r="Q10" s="418">
        <f t="shared" ca="1" si="2"/>
        <v>862575.51838928915</v>
      </c>
      <c r="R10" s="337" t="str">
        <f t="shared" ca="1" si="1"/>
        <v>N/A</v>
      </c>
      <c r="S10" s="337" t="str">
        <f t="shared" ca="1" si="0"/>
        <v>N/A</v>
      </c>
      <c r="T10" s="433" t="s">
        <v>48</v>
      </c>
      <c r="U10" s="22"/>
      <c r="V10" s="24"/>
      <c r="W10" s="21"/>
      <c r="Y10" s="494"/>
    </row>
    <row r="11" spans="1:25" ht="45">
      <c r="A11" s="31">
        <v>8</v>
      </c>
      <c r="B11" s="22" t="s">
        <v>39</v>
      </c>
      <c r="C11" s="22" t="s">
        <v>50</v>
      </c>
      <c r="D11" s="22" t="s">
        <v>41</v>
      </c>
      <c r="E11" s="23" t="s">
        <v>51</v>
      </c>
      <c r="F11" s="22" t="s">
        <v>62</v>
      </c>
      <c r="G11" s="22" t="s">
        <v>53</v>
      </c>
      <c r="H11" s="22" t="s">
        <v>30</v>
      </c>
      <c r="I11" s="22" t="s">
        <v>54</v>
      </c>
      <c r="J11" s="22" t="s">
        <v>62</v>
      </c>
      <c r="K11" s="522" t="s">
        <v>814</v>
      </c>
      <c r="L11" s="525" t="s">
        <v>827</v>
      </c>
      <c r="M11" s="525" t="s">
        <v>828</v>
      </c>
      <c r="N11" s="525" t="s">
        <v>817</v>
      </c>
      <c r="O11" s="22" t="s">
        <v>47</v>
      </c>
      <c r="P11" s="70">
        <v>2016</v>
      </c>
      <c r="Q11" s="418">
        <f t="shared" ca="1" si="2"/>
        <v>736773.64597397426</v>
      </c>
      <c r="R11" s="337" t="str">
        <f t="shared" ca="1" si="1"/>
        <v>N/A</v>
      </c>
      <c r="S11" s="337" t="str">
        <f t="shared" ca="1" si="0"/>
        <v>N/A</v>
      </c>
      <c r="T11" s="433" t="s">
        <v>48</v>
      </c>
      <c r="U11" s="22"/>
      <c r="V11" s="24"/>
      <c r="W11" s="21"/>
      <c r="Y11" s="494"/>
    </row>
    <row r="12" spans="1:25" ht="45">
      <c r="A12" s="31">
        <v>9</v>
      </c>
      <c r="B12" s="22" t="s">
        <v>39</v>
      </c>
      <c r="C12" s="22" t="s">
        <v>50</v>
      </c>
      <c r="D12" s="22" t="s">
        <v>41</v>
      </c>
      <c r="E12" s="23" t="s">
        <v>51</v>
      </c>
      <c r="F12" s="22" t="s">
        <v>63</v>
      </c>
      <c r="G12" s="22" t="s">
        <v>53</v>
      </c>
      <c r="H12" s="22" t="s">
        <v>30</v>
      </c>
      <c r="I12" s="22" t="s">
        <v>54</v>
      </c>
      <c r="J12" s="22" t="s">
        <v>63</v>
      </c>
      <c r="K12" s="522" t="s">
        <v>814</v>
      </c>
      <c r="L12" s="525" t="s">
        <v>829</v>
      </c>
      <c r="M12" s="525" t="s">
        <v>830</v>
      </c>
      <c r="N12" s="525" t="s">
        <v>817</v>
      </c>
      <c r="O12" s="22" t="s">
        <v>47</v>
      </c>
      <c r="P12" s="70">
        <v>2016</v>
      </c>
      <c r="Q12" s="418">
        <f t="shared" ca="1" si="2"/>
        <v>4071541355.6978703</v>
      </c>
      <c r="R12" s="337" t="str">
        <f t="shared" ca="1" si="1"/>
        <v>N/A</v>
      </c>
      <c r="S12" s="337" t="str">
        <f t="shared" ca="1" si="0"/>
        <v>N/A</v>
      </c>
      <c r="T12" s="433" t="s">
        <v>48</v>
      </c>
      <c r="U12" s="22"/>
      <c r="V12" s="24"/>
      <c r="W12" s="21"/>
      <c r="Y12" s="494"/>
    </row>
    <row r="13" spans="1:25" ht="45">
      <c r="A13" s="31">
        <v>10</v>
      </c>
      <c r="B13" s="22" t="s">
        <v>39</v>
      </c>
      <c r="C13" s="22" t="s">
        <v>50</v>
      </c>
      <c r="D13" s="22" t="s">
        <v>41</v>
      </c>
      <c r="E13" s="23" t="s">
        <v>51</v>
      </c>
      <c r="F13" s="22" t="s">
        <v>64</v>
      </c>
      <c r="G13" s="22" t="s">
        <v>53</v>
      </c>
      <c r="H13" s="22" t="s">
        <v>30</v>
      </c>
      <c r="I13" s="22" t="s">
        <v>54</v>
      </c>
      <c r="J13" s="22" t="s">
        <v>64</v>
      </c>
      <c r="K13" s="522" t="s">
        <v>814</v>
      </c>
      <c r="L13" s="525" t="s">
        <v>831</v>
      </c>
      <c r="M13" s="525" t="s">
        <v>832</v>
      </c>
      <c r="N13" s="525" t="s">
        <v>817</v>
      </c>
      <c r="O13" s="22" t="s">
        <v>47</v>
      </c>
      <c r="P13" s="70">
        <v>2016</v>
      </c>
      <c r="Q13" s="418">
        <f t="shared" ca="1" si="2"/>
        <v>3399176958.1089969</v>
      </c>
      <c r="R13" s="337" t="str">
        <f t="shared" ca="1" si="1"/>
        <v>N/A</v>
      </c>
      <c r="S13" s="337" t="str">
        <f t="shared" ca="1" si="0"/>
        <v>N/A</v>
      </c>
      <c r="T13" s="433" t="s">
        <v>48</v>
      </c>
      <c r="U13" s="22"/>
      <c r="V13" s="24"/>
      <c r="W13" s="21"/>
      <c r="Y13" s="494"/>
    </row>
    <row r="14" spans="1:25" ht="45">
      <c r="A14" s="31">
        <v>11</v>
      </c>
      <c r="B14" s="22" t="s">
        <v>39</v>
      </c>
      <c r="C14" s="22" t="s">
        <v>50</v>
      </c>
      <c r="D14" s="22" t="s">
        <v>41</v>
      </c>
      <c r="E14" s="23" t="s">
        <v>51</v>
      </c>
      <c r="F14" s="22" t="s">
        <v>65</v>
      </c>
      <c r="G14" s="22" t="s">
        <v>53</v>
      </c>
      <c r="H14" s="22" t="s">
        <v>30</v>
      </c>
      <c r="I14" s="22" t="s">
        <v>54</v>
      </c>
      <c r="J14" s="22" t="s">
        <v>65</v>
      </c>
      <c r="K14" s="522" t="s">
        <v>814</v>
      </c>
      <c r="L14" s="525" t="s">
        <v>833</v>
      </c>
      <c r="M14" s="525" t="s">
        <v>834</v>
      </c>
      <c r="N14" s="525" t="s">
        <v>817</v>
      </c>
      <c r="O14" s="22" t="s">
        <v>47</v>
      </c>
      <c r="P14" s="70">
        <v>2016</v>
      </c>
      <c r="Q14" s="418">
        <f t="shared" ca="1" si="2"/>
        <v>38143321.689990081</v>
      </c>
      <c r="R14" s="337" t="str">
        <f t="shared" ca="1" si="1"/>
        <v>N/A</v>
      </c>
      <c r="S14" s="337" t="str">
        <f t="shared" ca="1" si="0"/>
        <v>N/A</v>
      </c>
      <c r="T14" s="433" t="s">
        <v>48</v>
      </c>
      <c r="U14" s="22" t="s">
        <v>49</v>
      </c>
      <c r="V14" s="24"/>
      <c r="W14" s="21"/>
      <c r="Y14" s="494"/>
    </row>
    <row r="15" spans="1:25" ht="45">
      <c r="A15" s="31">
        <v>12</v>
      </c>
      <c r="B15" s="22" t="s">
        <v>39</v>
      </c>
      <c r="C15" s="22" t="s">
        <v>50</v>
      </c>
      <c r="D15" s="22" t="s">
        <v>41</v>
      </c>
      <c r="E15" s="23" t="s">
        <v>51</v>
      </c>
      <c r="F15" s="22" t="s">
        <v>66</v>
      </c>
      <c r="G15" s="22" t="s">
        <v>53</v>
      </c>
      <c r="H15" s="22" t="s">
        <v>30</v>
      </c>
      <c r="I15" s="22" t="s">
        <v>54</v>
      </c>
      <c r="J15" s="22" t="s">
        <v>66</v>
      </c>
      <c r="K15" s="522" t="s">
        <v>814</v>
      </c>
      <c r="L15" s="525" t="s">
        <v>835</v>
      </c>
      <c r="M15" s="525" t="s">
        <v>836</v>
      </c>
      <c r="N15" s="525" t="s">
        <v>817</v>
      </c>
      <c r="O15" s="22" t="s">
        <v>47</v>
      </c>
      <c r="P15" s="70">
        <v>2016</v>
      </c>
      <c r="Q15" s="418">
        <f t="shared" ca="1" si="2"/>
        <v>31043917.99073258</v>
      </c>
      <c r="R15" s="337" t="str">
        <f t="shared" ca="1" si="1"/>
        <v>N/A</v>
      </c>
      <c r="S15" s="337" t="str">
        <f t="shared" ca="1" si="0"/>
        <v>N/A</v>
      </c>
      <c r="T15" s="433" t="s">
        <v>48</v>
      </c>
      <c r="U15" s="22" t="s">
        <v>49</v>
      </c>
      <c r="V15" s="24"/>
      <c r="W15" s="21"/>
      <c r="Y15" s="494"/>
    </row>
    <row r="16" spans="1:25" ht="45">
      <c r="A16" s="31">
        <v>13</v>
      </c>
      <c r="B16" s="22" t="s">
        <v>39</v>
      </c>
      <c r="C16" s="22" t="s">
        <v>50</v>
      </c>
      <c r="D16" s="22" t="s">
        <v>67</v>
      </c>
      <c r="E16" s="23" t="s">
        <v>68</v>
      </c>
      <c r="F16" s="22" t="s">
        <v>52</v>
      </c>
      <c r="G16" s="22" t="s">
        <v>69</v>
      </c>
      <c r="H16" s="22" t="s">
        <v>30</v>
      </c>
      <c r="I16" s="22" t="s">
        <v>70</v>
      </c>
      <c r="J16" s="22" t="s">
        <v>71</v>
      </c>
      <c r="K16" s="522" t="s">
        <v>814</v>
      </c>
      <c r="L16" s="525" t="s">
        <v>837</v>
      </c>
      <c r="M16" s="525" t="s">
        <v>838</v>
      </c>
      <c r="N16" s="525" t="s">
        <v>817</v>
      </c>
      <c r="O16" s="22" t="s">
        <v>47</v>
      </c>
      <c r="P16" s="70">
        <v>2016</v>
      </c>
      <c r="Q16" s="418">
        <f t="shared" ca="1" si="2"/>
        <v>711.64776805342569</v>
      </c>
      <c r="R16" s="337" t="str">
        <f t="shared" ca="1" si="1"/>
        <v>N/A</v>
      </c>
      <c r="S16" s="337" t="str">
        <f t="shared" ca="1" si="0"/>
        <v>N/A</v>
      </c>
      <c r="T16" s="433"/>
      <c r="U16" s="22"/>
      <c r="V16" s="24"/>
      <c r="W16" s="21"/>
      <c r="Y16" s="494"/>
    </row>
    <row r="17" spans="1:25" ht="45">
      <c r="A17" s="31">
        <v>14</v>
      </c>
      <c r="B17" s="22" t="s">
        <v>39</v>
      </c>
      <c r="C17" s="22" t="s">
        <v>50</v>
      </c>
      <c r="D17" s="22" t="s">
        <v>67</v>
      </c>
      <c r="E17" s="23" t="s">
        <v>68</v>
      </c>
      <c r="F17" s="22" t="s">
        <v>55</v>
      </c>
      <c r="G17" s="22" t="s">
        <v>69</v>
      </c>
      <c r="H17" s="22" t="s">
        <v>30</v>
      </c>
      <c r="I17" s="22" t="s">
        <v>70</v>
      </c>
      <c r="J17" s="22" t="s">
        <v>72</v>
      </c>
      <c r="K17" s="522" t="s">
        <v>814</v>
      </c>
      <c r="L17" s="525" t="s">
        <v>839</v>
      </c>
      <c r="M17" s="525" t="s">
        <v>840</v>
      </c>
      <c r="N17" s="525" t="s">
        <v>817</v>
      </c>
      <c r="O17" s="22" t="s">
        <v>47</v>
      </c>
      <c r="P17" s="70">
        <v>2016</v>
      </c>
      <c r="Q17" s="418">
        <f t="shared" ca="1" si="2"/>
        <v>493.13585898078156</v>
      </c>
      <c r="R17" s="337" t="str">
        <f t="shared" ca="1" si="1"/>
        <v>N/A</v>
      </c>
      <c r="S17" s="337" t="str">
        <f t="shared" ca="1" si="0"/>
        <v>N/A</v>
      </c>
      <c r="T17" s="433"/>
      <c r="U17" s="22"/>
      <c r="V17" s="24"/>
      <c r="W17" s="21"/>
      <c r="Y17" s="494"/>
    </row>
    <row r="18" spans="1:25" ht="45">
      <c r="A18" s="31">
        <v>15</v>
      </c>
      <c r="B18" s="22" t="s">
        <v>39</v>
      </c>
      <c r="C18" s="22" t="s">
        <v>50</v>
      </c>
      <c r="D18" s="22" t="s">
        <v>67</v>
      </c>
      <c r="E18" s="23" t="s">
        <v>68</v>
      </c>
      <c r="F18" s="22" t="s">
        <v>56</v>
      </c>
      <c r="G18" s="22" t="s">
        <v>69</v>
      </c>
      <c r="H18" s="22" t="s">
        <v>30</v>
      </c>
      <c r="I18" s="22" t="s">
        <v>70</v>
      </c>
      <c r="J18" s="22" t="s">
        <v>73</v>
      </c>
      <c r="K18" s="522" t="s">
        <v>814</v>
      </c>
      <c r="L18" s="525" t="s">
        <v>841</v>
      </c>
      <c r="M18" s="525" t="s">
        <v>842</v>
      </c>
      <c r="N18" s="525" t="s">
        <v>817</v>
      </c>
      <c r="O18" s="22" t="s">
        <v>47</v>
      </c>
      <c r="P18" s="70">
        <v>2016</v>
      </c>
      <c r="Q18" s="418">
        <f t="shared" ca="1" si="2"/>
        <v>3541580.2167316726</v>
      </c>
      <c r="R18" s="337" t="str">
        <f t="shared" ca="1" si="1"/>
        <v>N/A</v>
      </c>
      <c r="S18" s="337" t="str">
        <f t="shared" ca="1" si="0"/>
        <v>N/A</v>
      </c>
      <c r="T18" s="433"/>
      <c r="U18" s="22"/>
      <c r="V18" s="24"/>
      <c r="W18" s="21"/>
      <c r="Y18" s="494"/>
    </row>
    <row r="19" spans="1:25" ht="45">
      <c r="A19" s="31">
        <v>16</v>
      </c>
      <c r="B19" s="22" t="s">
        <v>39</v>
      </c>
      <c r="C19" s="22" t="s">
        <v>50</v>
      </c>
      <c r="D19" s="22" t="s">
        <v>67</v>
      </c>
      <c r="E19" s="23" t="s">
        <v>68</v>
      </c>
      <c r="F19" s="22" t="s">
        <v>57</v>
      </c>
      <c r="G19" s="22" t="s">
        <v>69</v>
      </c>
      <c r="H19" s="22" t="s">
        <v>30</v>
      </c>
      <c r="I19" s="22" t="s">
        <v>70</v>
      </c>
      <c r="J19" s="22" t="s">
        <v>74</v>
      </c>
      <c r="K19" s="522" t="s">
        <v>814</v>
      </c>
      <c r="L19" s="525" t="s">
        <v>843</v>
      </c>
      <c r="M19" s="525" t="s">
        <v>844</v>
      </c>
      <c r="N19" s="525" t="s">
        <v>817</v>
      </c>
      <c r="O19" s="22" t="s">
        <v>47</v>
      </c>
      <c r="P19" s="70">
        <v>2016</v>
      </c>
      <c r="Q19" s="418">
        <f t="shared" ca="1" si="2"/>
        <v>2512664.7202694882</v>
      </c>
      <c r="R19" s="337" t="str">
        <f t="shared" ca="1" si="1"/>
        <v>N/A</v>
      </c>
      <c r="S19" s="337" t="str">
        <f t="shared" ca="1" si="0"/>
        <v>N/A</v>
      </c>
      <c r="T19" s="433"/>
      <c r="U19" s="22"/>
      <c r="V19" s="24"/>
      <c r="W19" s="21"/>
      <c r="Y19" s="494"/>
    </row>
    <row r="20" spans="1:25" ht="45">
      <c r="A20" s="31">
        <v>17</v>
      </c>
      <c r="B20" s="22" t="s">
        <v>39</v>
      </c>
      <c r="C20" s="22" t="s">
        <v>50</v>
      </c>
      <c r="D20" s="22" t="s">
        <v>67</v>
      </c>
      <c r="E20" s="23" t="s">
        <v>68</v>
      </c>
      <c r="F20" s="22" t="s">
        <v>58</v>
      </c>
      <c r="G20" s="22" t="s">
        <v>69</v>
      </c>
      <c r="H20" s="22" t="s">
        <v>30</v>
      </c>
      <c r="I20" s="22" t="s">
        <v>70</v>
      </c>
      <c r="J20" s="22" t="s">
        <v>75</v>
      </c>
      <c r="K20" s="522" t="s">
        <v>814</v>
      </c>
      <c r="L20" s="525" t="s">
        <v>845</v>
      </c>
      <c r="M20" s="525" t="s">
        <v>846</v>
      </c>
      <c r="N20" s="525" t="s">
        <v>817</v>
      </c>
      <c r="O20" s="22" t="s">
        <v>47</v>
      </c>
      <c r="P20" s="70">
        <v>2016</v>
      </c>
      <c r="Q20" s="418">
        <f t="shared" ca="1" si="2"/>
        <v>-12861.305429689366</v>
      </c>
      <c r="R20" s="337" t="str">
        <f t="shared" ca="1" si="1"/>
        <v>N/A</v>
      </c>
      <c r="S20" s="337" t="str">
        <f t="shared" ca="1" si="0"/>
        <v>N/A</v>
      </c>
      <c r="T20" s="433" t="s">
        <v>59</v>
      </c>
      <c r="U20" s="22" t="str">
        <f>Definitions!C$7</f>
        <v>D.18-05-041: DAC = Bill accounts in census tracts corresponding to census tracts in the top quartile of CalEnviroScreen 3.0 scores.</v>
      </c>
      <c r="V20" s="24"/>
      <c r="W20" s="21"/>
      <c r="Y20" s="494"/>
    </row>
    <row r="21" spans="1:25" ht="45">
      <c r="A21" s="31">
        <v>18</v>
      </c>
      <c r="B21" s="22" t="s">
        <v>39</v>
      </c>
      <c r="C21" s="22" t="s">
        <v>50</v>
      </c>
      <c r="D21" s="22" t="s">
        <v>67</v>
      </c>
      <c r="E21" s="23" t="s">
        <v>68</v>
      </c>
      <c r="F21" s="22" t="s">
        <v>60</v>
      </c>
      <c r="G21" s="22" t="s">
        <v>69</v>
      </c>
      <c r="H21" s="22" t="s">
        <v>30</v>
      </c>
      <c r="I21" s="22" t="s">
        <v>70</v>
      </c>
      <c r="J21" s="22" t="s">
        <v>76</v>
      </c>
      <c r="K21" s="522" t="s">
        <v>814</v>
      </c>
      <c r="L21" s="525" t="s">
        <v>847</v>
      </c>
      <c r="M21" s="525" t="s">
        <v>848</v>
      </c>
      <c r="N21" s="525" t="s">
        <v>817</v>
      </c>
      <c r="O21" s="22" t="s">
        <v>47</v>
      </c>
      <c r="P21" s="70">
        <v>2016</v>
      </c>
      <c r="Q21" s="418">
        <f t="shared" ca="1" si="2"/>
        <v>-12501.249471554491</v>
      </c>
      <c r="R21" s="337" t="str">
        <f t="shared" ca="1" si="1"/>
        <v>N/A</v>
      </c>
      <c r="S21" s="337" t="str">
        <f t="shared" ca="1" si="0"/>
        <v>N/A</v>
      </c>
      <c r="T21" s="433" t="s">
        <v>59</v>
      </c>
      <c r="U21" s="22" t="str">
        <f>Definitions!C$7</f>
        <v>D.18-05-041: DAC = Bill accounts in census tracts corresponding to census tracts in the top quartile of CalEnviroScreen 3.0 scores.</v>
      </c>
      <c r="V21" s="24"/>
      <c r="W21" s="21"/>
      <c r="Y21" s="494"/>
    </row>
    <row r="22" spans="1:25" ht="45">
      <c r="A22" s="31">
        <v>19</v>
      </c>
      <c r="B22" s="22" t="s">
        <v>39</v>
      </c>
      <c r="C22" s="22" t="s">
        <v>50</v>
      </c>
      <c r="D22" s="22" t="s">
        <v>67</v>
      </c>
      <c r="E22" s="23" t="s">
        <v>68</v>
      </c>
      <c r="F22" s="22" t="s">
        <v>61</v>
      </c>
      <c r="G22" s="22" t="s">
        <v>69</v>
      </c>
      <c r="H22" s="22" t="s">
        <v>30</v>
      </c>
      <c r="I22" s="22" t="s">
        <v>70</v>
      </c>
      <c r="J22" s="22" t="s">
        <v>77</v>
      </c>
      <c r="K22" s="522" t="s">
        <v>814</v>
      </c>
      <c r="L22" s="525" t="s">
        <v>849</v>
      </c>
      <c r="M22" s="525" t="s">
        <v>850</v>
      </c>
      <c r="N22" s="525" t="s">
        <v>817</v>
      </c>
      <c r="O22" s="22" t="s">
        <v>47</v>
      </c>
      <c r="P22" s="70">
        <v>2016</v>
      </c>
      <c r="Q22" s="418">
        <f t="shared" ca="1" si="2"/>
        <v>7658.2336349462294</v>
      </c>
      <c r="R22" s="337" t="str">
        <f t="shared" ca="1" si="1"/>
        <v>N/A</v>
      </c>
      <c r="S22" s="337" t="str">
        <f t="shared" ca="1" si="0"/>
        <v>N/A</v>
      </c>
      <c r="T22" s="433"/>
      <c r="U22" s="22"/>
      <c r="V22" s="24"/>
      <c r="W22" s="21"/>
      <c r="Y22" s="494"/>
    </row>
    <row r="23" spans="1:25" ht="45">
      <c r="A23" s="31">
        <v>20</v>
      </c>
      <c r="B23" s="22" t="s">
        <v>39</v>
      </c>
      <c r="C23" s="22" t="s">
        <v>50</v>
      </c>
      <c r="D23" s="22" t="s">
        <v>67</v>
      </c>
      <c r="E23" s="23" t="s">
        <v>68</v>
      </c>
      <c r="F23" s="22" t="s">
        <v>62</v>
      </c>
      <c r="G23" s="22" t="s">
        <v>69</v>
      </c>
      <c r="H23" s="22" t="s">
        <v>30</v>
      </c>
      <c r="I23" s="22" t="s">
        <v>70</v>
      </c>
      <c r="J23" s="22" t="s">
        <v>78</v>
      </c>
      <c r="K23" s="522" t="s">
        <v>814</v>
      </c>
      <c r="L23" s="525" t="s">
        <v>851</v>
      </c>
      <c r="M23" s="525" t="s">
        <v>852</v>
      </c>
      <c r="N23" s="525" t="s">
        <v>817</v>
      </c>
      <c r="O23" s="22" t="s">
        <v>47</v>
      </c>
      <c r="P23" s="70">
        <v>2016</v>
      </c>
      <c r="Q23" s="418">
        <f t="shared" ca="1" si="2"/>
        <v>5255.0309510069064</v>
      </c>
      <c r="R23" s="337" t="str">
        <f t="shared" ca="1" si="1"/>
        <v>N/A</v>
      </c>
      <c r="S23" s="337" t="str">
        <f t="shared" ca="1" si="0"/>
        <v>N/A</v>
      </c>
      <c r="T23" s="433"/>
      <c r="U23" s="22"/>
      <c r="V23" s="24"/>
      <c r="W23" s="21"/>
      <c r="Y23" s="494"/>
    </row>
    <row r="24" spans="1:25" ht="45">
      <c r="A24" s="31">
        <v>21</v>
      </c>
      <c r="B24" s="22" t="s">
        <v>39</v>
      </c>
      <c r="C24" s="22" t="s">
        <v>50</v>
      </c>
      <c r="D24" s="22" t="s">
        <v>67</v>
      </c>
      <c r="E24" s="23" t="s">
        <v>68</v>
      </c>
      <c r="F24" s="22" t="s">
        <v>63</v>
      </c>
      <c r="G24" s="22" t="s">
        <v>69</v>
      </c>
      <c r="H24" s="22" t="s">
        <v>30</v>
      </c>
      <c r="I24" s="22" t="s">
        <v>70</v>
      </c>
      <c r="J24" s="22" t="s">
        <v>79</v>
      </c>
      <c r="K24" s="522" t="s">
        <v>814</v>
      </c>
      <c r="L24" s="525" t="s">
        <v>853</v>
      </c>
      <c r="M24" s="525" t="s">
        <v>854</v>
      </c>
      <c r="N24" s="525" t="s">
        <v>817</v>
      </c>
      <c r="O24" s="22" t="s">
        <v>47</v>
      </c>
      <c r="P24" s="70">
        <v>2016</v>
      </c>
      <c r="Q24" s="418">
        <f t="shared" ca="1" si="2"/>
        <v>38821531.701111235</v>
      </c>
      <c r="R24" s="337" t="str">
        <f t="shared" ca="1" si="1"/>
        <v>N/A</v>
      </c>
      <c r="S24" s="337" t="str">
        <f t="shared" ca="1" si="0"/>
        <v>N/A</v>
      </c>
      <c r="T24" s="433"/>
      <c r="U24" s="22"/>
      <c r="V24" s="24"/>
      <c r="W24" s="21"/>
      <c r="Y24" s="494"/>
    </row>
    <row r="25" spans="1:25" ht="45">
      <c r="A25" s="31">
        <v>22</v>
      </c>
      <c r="B25" s="22" t="s">
        <v>39</v>
      </c>
      <c r="C25" s="22" t="s">
        <v>50</v>
      </c>
      <c r="D25" s="22" t="s">
        <v>67</v>
      </c>
      <c r="E25" s="23" t="s">
        <v>68</v>
      </c>
      <c r="F25" s="22" t="s">
        <v>64</v>
      </c>
      <c r="G25" s="22" t="s">
        <v>69</v>
      </c>
      <c r="H25" s="22" t="s">
        <v>30</v>
      </c>
      <c r="I25" s="22" t="s">
        <v>70</v>
      </c>
      <c r="J25" s="22" t="s">
        <v>80</v>
      </c>
      <c r="K25" s="522" t="s">
        <v>814</v>
      </c>
      <c r="L25" s="525" t="s">
        <v>855</v>
      </c>
      <c r="M25" s="525" t="s">
        <v>856</v>
      </c>
      <c r="N25" s="525" t="s">
        <v>817</v>
      </c>
      <c r="O25" s="22" t="s">
        <v>47</v>
      </c>
      <c r="P25" s="70">
        <v>2016</v>
      </c>
      <c r="Q25" s="418">
        <f t="shared" ca="1" si="2"/>
        <v>27125921.26079388</v>
      </c>
      <c r="R25" s="337" t="str">
        <f t="shared" ca="1" si="1"/>
        <v>N/A</v>
      </c>
      <c r="S25" s="337" t="str">
        <f t="shared" ca="1" si="0"/>
        <v>N/A</v>
      </c>
      <c r="T25" s="433"/>
      <c r="U25" s="22"/>
      <c r="V25" s="24"/>
      <c r="W25" s="21"/>
      <c r="Y25" s="494"/>
    </row>
    <row r="26" spans="1:25" ht="45">
      <c r="A26" s="31">
        <v>23</v>
      </c>
      <c r="B26" s="22" t="s">
        <v>39</v>
      </c>
      <c r="C26" s="22" t="s">
        <v>50</v>
      </c>
      <c r="D26" s="22" t="s">
        <v>67</v>
      </c>
      <c r="E26" s="23" t="s">
        <v>68</v>
      </c>
      <c r="F26" s="22" t="s">
        <v>65</v>
      </c>
      <c r="G26" s="22" t="s">
        <v>69</v>
      </c>
      <c r="H26" s="22" t="s">
        <v>30</v>
      </c>
      <c r="I26" s="22" t="s">
        <v>70</v>
      </c>
      <c r="J26" s="22" t="s">
        <v>81</v>
      </c>
      <c r="K26" s="522" t="s">
        <v>814</v>
      </c>
      <c r="L26" s="525" t="s">
        <v>857</v>
      </c>
      <c r="M26" s="525" t="s">
        <v>858</v>
      </c>
      <c r="N26" s="525" t="s">
        <v>817</v>
      </c>
      <c r="O26" s="22" t="s">
        <v>47</v>
      </c>
      <c r="P26" s="70">
        <v>2016</v>
      </c>
      <c r="Q26" s="418">
        <f t="shared" ca="1" si="2"/>
        <v>-182463.67101869613</v>
      </c>
      <c r="R26" s="337" t="str">
        <f t="shared" ca="1" si="1"/>
        <v>N/A</v>
      </c>
      <c r="S26" s="337" t="str">
        <f t="shared" ca="1" si="0"/>
        <v>N/A</v>
      </c>
      <c r="T26" s="433" t="s">
        <v>59</v>
      </c>
      <c r="U26" s="22" t="str">
        <f>Definitions!C$7</f>
        <v>D.18-05-041: DAC = Bill accounts in census tracts corresponding to census tracts in the top quartile of CalEnviroScreen 3.0 scores.</v>
      </c>
      <c r="V26" s="24"/>
      <c r="W26" s="21"/>
      <c r="Y26" s="494"/>
    </row>
    <row r="27" spans="1:25" ht="45">
      <c r="A27" s="31">
        <v>24</v>
      </c>
      <c r="B27" s="22" t="s">
        <v>39</v>
      </c>
      <c r="C27" s="22" t="s">
        <v>50</v>
      </c>
      <c r="D27" s="22" t="s">
        <v>67</v>
      </c>
      <c r="E27" s="23" t="s">
        <v>68</v>
      </c>
      <c r="F27" s="22" t="s">
        <v>66</v>
      </c>
      <c r="G27" s="22" t="s">
        <v>69</v>
      </c>
      <c r="H27" s="22" t="s">
        <v>30</v>
      </c>
      <c r="I27" s="22" t="s">
        <v>70</v>
      </c>
      <c r="J27" s="22" t="s">
        <v>82</v>
      </c>
      <c r="K27" s="522" t="s">
        <v>814</v>
      </c>
      <c r="L27" s="525" t="s">
        <v>859</v>
      </c>
      <c r="M27" s="525" t="s">
        <v>860</v>
      </c>
      <c r="N27" s="525" t="s">
        <v>817</v>
      </c>
      <c r="O27" s="22" t="s">
        <v>47</v>
      </c>
      <c r="P27" s="70">
        <v>2016</v>
      </c>
      <c r="Q27" s="418">
        <f t="shared" ca="1" si="2"/>
        <v>-155482.52311888602</v>
      </c>
      <c r="R27" s="337" t="str">
        <f t="shared" ca="1" si="1"/>
        <v>N/A</v>
      </c>
      <c r="S27" s="337" t="str">
        <f t="shared" ca="1" si="0"/>
        <v>N/A</v>
      </c>
      <c r="T27" s="433" t="s">
        <v>59</v>
      </c>
      <c r="U27" s="22" t="str">
        <f>Definitions!C$7</f>
        <v>D.18-05-041: DAC = Bill accounts in census tracts corresponding to census tracts in the top quartile of CalEnviroScreen 3.0 scores.</v>
      </c>
      <c r="V27" s="24"/>
      <c r="W27" s="21"/>
      <c r="Y27" s="494"/>
    </row>
    <row r="28" spans="1:25" ht="45">
      <c r="A28" s="31">
        <v>25</v>
      </c>
      <c r="B28" s="22" t="s">
        <v>39</v>
      </c>
      <c r="C28" s="22" t="s">
        <v>50</v>
      </c>
      <c r="D28" s="22" t="s">
        <v>83</v>
      </c>
      <c r="E28" s="23" t="s">
        <v>84</v>
      </c>
      <c r="F28" s="22" t="s">
        <v>52</v>
      </c>
      <c r="G28" s="22" t="s">
        <v>85</v>
      </c>
      <c r="H28" s="22" t="s">
        <v>30</v>
      </c>
      <c r="I28" s="22" t="s">
        <v>86</v>
      </c>
      <c r="J28" s="22" t="s">
        <v>87</v>
      </c>
      <c r="K28" s="522" t="s">
        <v>814</v>
      </c>
      <c r="L28" s="525" t="s">
        <v>861</v>
      </c>
      <c r="M28" s="525" t="s">
        <v>862</v>
      </c>
      <c r="N28" s="525" t="s">
        <v>817</v>
      </c>
      <c r="O28" s="22" t="s">
        <v>47</v>
      </c>
      <c r="P28" s="70">
        <v>2016</v>
      </c>
      <c r="Q28" s="418">
        <f t="shared" ca="1" si="2"/>
        <v>787.5783519236569</v>
      </c>
      <c r="R28" s="337" t="str">
        <f t="shared" ca="1" si="1"/>
        <v>N/A</v>
      </c>
      <c r="S28" s="337" t="str">
        <f t="shared" ca="1" si="0"/>
        <v>N/A</v>
      </c>
      <c r="T28" s="433"/>
      <c r="U28" s="22"/>
      <c r="V28" s="24"/>
      <c r="W28" s="21"/>
      <c r="Y28" s="494"/>
    </row>
    <row r="29" spans="1:25" ht="45">
      <c r="A29" s="31">
        <v>26</v>
      </c>
      <c r="B29" s="22" t="s">
        <v>39</v>
      </c>
      <c r="C29" s="22" t="s">
        <v>50</v>
      </c>
      <c r="D29" s="22" t="s">
        <v>83</v>
      </c>
      <c r="E29" s="23" t="s">
        <v>84</v>
      </c>
      <c r="F29" s="22" t="s">
        <v>55</v>
      </c>
      <c r="G29" s="22" t="s">
        <v>85</v>
      </c>
      <c r="H29" s="22" t="s">
        <v>30</v>
      </c>
      <c r="I29" s="22" t="s">
        <v>86</v>
      </c>
      <c r="J29" s="22" t="s">
        <v>88</v>
      </c>
      <c r="K29" s="522" t="s">
        <v>814</v>
      </c>
      <c r="L29" s="525" t="s">
        <v>863</v>
      </c>
      <c r="M29" s="525" t="s">
        <v>864</v>
      </c>
      <c r="N29" s="525" t="s">
        <v>817</v>
      </c>
      <c r="O29" s="22" t="s">
        <v>47</v>
      </c>
      <c r="P29" s="70">
        <v>2016</v>
      </c>
      <c r="Q29" s="418">
        <f t="shared" ca="1" si="2"/>
        <v>542.6586265746264</v>
      </c>
      <c r="R29" s="337" t="str">
        <f t="shared" ca="1" si="1"/>
        <v>N/A</v>
      </c>
      <c r="S29" s="337" t="str">
        <f t="shared" ca="1" si="0"/>
        <v>N/A</v>
      </c>
      <c r="T29" s="433"/>
      <c r="U29" s="22"/>
      <c r="V29" s="24"/>
      <c r="W29" s="21"/>
      <c r="Y29" s="494"/>
    </row>
    <row r="30" spans="1:25" ht="45">
      <c r="A30" s="31">
        <v>27</v>
      </c>
      <c r="B30" s="22" t="s">
        <v>39</v>
      </c>
      <c r="C30" s="22" t="s">
        <v>50</v>
      </c>
      <c r="D30" s="22" t="s">
        <v>83</v>
      </c>
      <c r="E30" s="23" t="s">
        <v>84</v>
      </c>
      <c r="F30" s="22" t="s">
        <v>56</v>
      </c>
      <c r="G30" s="22" t="s">
        <v>85</v>
      </c>
      <c r="H30" s="22" t="s">
        <v>30</v>
      </c>
      <c r="I30" s="22" t="s">
        <v>86</v>
      </c>
      <c r="J30" s="22" t="s">
        <v>89</v>
      </c>
      <c r="K30" s="522" t="s">
        <v>814</v>
      </c>
      <c r="L30" s="525" t="s">
        <v>865</v>
      </c>
      <c r="M30" s="525" t="s">
        <v>866</v>
      </c>
      <c r="N30" s="525" t="s">
        <v>817</v>
      </c>
      <c r="O30" s="22" t="s">
        <v>47</v>
      </c>
      <c r="P30" s="70">
        <v>2016</v>
      </c>
      <c r="Q30" s="418">
        <f t="shared" ca="1" si="2"/>
        <v>4154146.5130920759</v>
      </c>
      <c r="R30" s="337" t="str">
        <f t="shared" ca="1" si="1"/>
        <v>N/A</v>
      </c>
      <c r="S30" s="337" t="str">
        <f t="shared" ca="1" si="0"/>
        <v>N/A</v>
      </c>
      <c r="T30" s="433"/>
      <c r="U30" s="22"/>
      <c r="V30" s="24"/>
      <c r="W30" s="21"/>
      <c r="Y30" s="494"/>
    </row>
    <row r="31" spans="1:25" ht="45">
      <c r="A31" s="31">
        <v>28</v>
      </c>
      <c r="B31" s="22" t="s">
        <v>39</v>
      </c>
      <c r="C31" s="22" t="s">
        <v>50</v>
      </c>
      <c r="D31" s="22" t="s">
        <v>83</v>
      </c>
      <c r="E31" s="23" t="s">
        <v>84</v>
      </c>
      <c r="F31" s="22" t="s">
        <v>57</v>
      </c>
      <c r="G31" s="22" t="s">
        <v>85</v>
      </c>
      <c r="H31" s="22" t="s">
        <v>30</v>
      </c>
      <c r="I31" s="22" t="s">
        <v>86</v>
      </c>
      <c r="J31" s="22" t="s">
        <v>57</v>
      </c>
      <c r="K31" s="522" t="s">
        <v>814</v>
      </c>
      <c r="L31" s="525" t="s">
        <v>867</v>
      </c>
      <c r="M31" s="525" t="s">
        <v>868</v>
      </c>
      <c r="N31" s="525" t="s">
        <v>817</v>
      </c>
      <c r="O31" s="22" t="s">
        <v>47</v>
      </c>
      <c r="P31" s="70">
        <v>2016</v>
      </c>
      <c r="Q31" s="418">
        <f t="shared" ca="1" si="2"/>
        <v>2906226.2701966031</v>
      </c>
      <c r="R31" s="337" t="str">
        <f t="shared" ca="1" si="1"/>
        <v>N/A</v>
      </c>
      <c r="S31" s="337" t="str">
        <f t="shared" ca="1" si="0"/>
        <v>N/A</v>
      </c>
      <c r="T31" s="433"/>
      <c r="U31" s="22"/>
      <c r="V31" s="24"/>
      <c r="W31" s="21"/>
      <c r="Y31" s="494"/>
    </row>
    <row r="32" spans="1:25" ht="105">
      <c r="A32" s="31">
        <v>29</v>
      </c>
      <c r="B32" s="22" t="s">
        <v>39</v>
      </c>
      <c r="C32" s="22" t="s">
        <v>50</v>
      </c>
      <c r="D32" s="22" t="s">
        <v>83</v>
      </c>
      <c r="E32" s="23" t="s">
        <v>84</v>
      </c>
      <c r="F32" s="22" t="s">
        <v>58</v>
      </c>
      <c r="G32" s="22" t="s">
        <v>85</v>
      </c>
      <c r="H32" s="22" t="s">
        <v>30</v>
      </c>
      <c r="I32" s="22" t="s">
        <v>86</v>
      </c>
      <c r="J32" s="22" t="s">
        <v>58</v>
      </c>
      <c r="K32" s="522" t="s">
        <v>814</v>
      </c>
      <c r="L32" s="525" t="s">
        <v>869</v>
      </c>
      <c r="M32" s="525" t="s">
        <v>870</v>
      </c>
      <c r="N32" s="525" t="s">
        <v>817</v>
      </c>
      <c r="O32" s="22" t="s">
        <v>47</v>
      </c>
      <c r="P32" s="70">
        <v>2016</v>
      </c>
      <c r="Q32" s="418">
        <f t="shared" ca="1" si="2"/>
        <v>-16744.569711076456</v>
      </c>
      <c r="R32" s="337" t="str">
        <f t="shared" ca="1" si="1"/>
        <v>N/A</v>
      </c>
      <c r="S32" s="337" t="str">
        <f t="shared" ca="1" si="0"/>
        <v>N/A</v>
      </c>
      <c r="T32" s="433" t="s">
        <v>59</v>
      </c>
      <c r="U32"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2" s="24"/>
      <c r="W32" s="21"/>
      <c r="Y32" s="494"/>
    </row>
    <row r="33" spans="1:25" ht="105">
      <c r="A33" s="31">
        <v>30</v>
      </c>
      <c r="B33" s="22" t="s">
        <v>39</v>
      </c>
      <c r="C33" s="22" t="s">
        <v>50</v>
      </c>
      <c r="D33" s="22" t="s">
        <v>83</v>
      </c>
      <c r="E33" s="23" t="s">
        <v>84</v>
      </c>
      <c r="F33" s="22" t="s">
        <v>60</v>
      </c>
      <c r="G33" s="22" t="s">
        <v>85</v>
      </c>
      <c r="H33" s="22" t="s">
        <v>30</v>
      </c>
      <c r="I33" s="22" t="s">
        <v>86</v>
      </c>
      <c r="J33" s="22" t="s">
        <v>60</v>
      </c>
      <c r="K33" s="522" t="s">
        <v>814</v>
      </c>
      <c r="L33" s="525" t="s">
        <v>871</v>
      </c>
      <c r="M33" s="525" t="s">
        <v>872</v>
      </c>
      <c r="N33" s="525" t="s">
        <v>817</v>
      </c>
      <c r="O33" s="22" t="s">
        <v>47</v>
      </c>
      <c r="P33" s="70">
        <v>2016</v>
      </c>
      <c r="Q33" s="418">
        <f t="shared" ca="1" si="2"/>
        <v>-15105.782309444616</v>
      </c>
      <c r="R33" s="337" t="str">
        <f t="shared" ca="1" si="1"/>
        <v>N/A</v>
      </c>
      <c r="S33" s="337" t="str">
        <f t="shared" ca="1" si="0"/>
        <v>N/A</v>
      </c>
      <c r="T33" s="433" t="s">
        <v>59</v>
      </c>
      <c r="U3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3" s="24"/>
      <c r="W33" s="21"/>
      <c r="Y33" s="494"/>
    </row>
    <row r="34" spans="1:25" ht="45">
      <c r="A34" s="31">
        <v>31</v>
      </c>
      <c r="B34" s="22" t="s">
        <v>39</v>
      </c>
      <c r="C34" s="22" t="s">
        <v>50</v>
      </c>
      <c r="D34" s="22" t="s">
        <v>83</v>
      </c>
      <c r="E34" s="23" t="s">
        <v>84</v>
      </c>
      <c r="F34" s="22" t="s">
        <v>61</v>
      </c>
      <c r="G34" s="22" t="s">
        <v>85</v>
      </c>
      <c r="H34" s="22" t="s">
        <v>30</v>
      </c>
      <c r="I34" s="22" t="s">
        <v>86</v>
      </c>
      <c r="J34" s="22" t="s">
        <v>61</v>
      </c>
      <c r="K34" s="522" t="s">
        <v>814</v>
      </c>
      <c r="L34" s="525" t="s">
        <v>873</v>
      </c>
      <c r="M34" s="525" t="s">
        <v>874</v>
      </c>
      <c r="N34" s="525" t="s">
        <v>817</v>
      </c>
      <c r="O34" s="22" t="s">
        <v>47</v>
      </c>
      <c r="P34" s="70">
        <v>2016</v>
      </c>
      <c r="Q34" s="418">
        <f t="shared" ca="1" si="2"/>
        <v>8400.9467557914049</v>
      </c>
      <c r="R34" s="337" t="str">
        <f t="shared" ca="1" si="1"/>
        <v>N/A</v>
      </c>
      <c r="S34" s="337" t="str">
        <f t="shared" ca="1" si="0"/>
        <v>N/A</v>
      </c>
      <c r="T34" s="433"/>
      <c r="U34" s="22"/>
      <c r="V34" s="24"/>
      <c r="W34" s="21"/>
      <c r="Y34" s="494"/>
    </row>
    <row r="35" spans="1:25" ht="45">
      <c r="A35" s="31">
        <v>32</v>
      </c>
      <c r="B35" s="22" t="s">
        <v>39</v>
      </c>
      <c r="C35" s="22" t="s">
        <v>50</v>
      </c>
      <c r="D35" s="22" t="s">
        <v>83</v>
      </c>
      <c r="E35" s="23" t="s">
        <v>84</v>
      </c>
      <c r="F35" s="22" t="s">
        <v>62</v>
      </c>
      <c r="G35" s="22" t="s">
        <v>85</v>
      </c>
      <c r="H35" s="22" t="s">
        <v>30</v>
      </c>
      <c r="I35" s="22" t="s">
        <v>86</v>
      </c>
      <c r="J35" s="22" t="s">
        <v>62</v>
      </c>
      <c r="K35" s="522" t="s">
        <v>814</v>
      </c>
      <c r="L35" s="525" t="s">
        <v>875</v>
      </c>
      <c r="M35" s="525" t="s">
        <v>876</v>
      </c>
      <c r="N35" s="525" t="s">
        <v>817</v>
      </c>
      <c r="O35" s="22" t="s">
        <v>47</v>
      </c>
      <c r="P35" s="70">
        <v>2016</v>
      </c>
      <c r="Q35" s="418">
        <f t="shared" ca="1" si="2"/>
        <v>5711.3254016515839</v>
      </c>
      <c r="R35" s="337" t="str">
        <f t="shared" ca="1" si="1"/>
        <v>N/A</v>
      </c>
      <c r="S35" s="337" t="str">
        <f t="shared" ca="1" si="0"/>
        <v>N/A</v>
      </c>
      <c r="T35" s="433"/>
      <c r="U35" s="22"/>
      <c r="V35" s="24"/>
      <c r="W35" s="21"/>
      <c r="Y35" s="494"/>
    </row>
    <row r="36" spans="1:25" ht="45">
      <c r="A36" s="31">
        <v>33</v>
      </c>
      <c r="B36" s="22" t="s">
        <v>39</v>
      </c>
      <c r="C36" s="22" t="s">
        <v>50</v>
      </c>
      <c r="D36" s="22" t="s">
        <v>83</v>
      </c>
      <c r="E36" s="23" t="s">
        <v>84</v>
      </c>
      <c r="F36" s="22" t="s">
        <v>63</v>
      </c>
      <c r="G36" s="22" t="s">
        <v>85</v>
      </c>
      <c r="H36" s="22" t="s">
        <v>30</v>
      </c>
      <c r="I36" s="22" t="s">
        <v>86</v>
      </c>
      <c r="J36" s="22" t="s">
        <v>63</v>
      </c>
      <c r="K36" s="522" t="s">
        <v>814</v>
      </c>
      <c r="L36" s="525" t="s">
        <v>877</v>
      </c>
      <c r="M36" s="525" t="s">
        <v>878</v>
      </c>
      <c r="N36" s="525" t="s">
        <v>817</v>
      </c>
      <c r="O36" s="22" t="s">
        <v>47</v>
      </c>
      <c r="P36" s="70">
        <v>2016</v>
      </c>
      <c r="Q36" s="418">
        <f t="shared" ca="1" si="2"/>
        <v>45824586.977097183</v>
      </c>
      <c r="R36" s="337" t="str">
        <f t="shared" ca="1" si="1"/>
        <v>N/A</v>
      </c>
      <c r="S36" s="337" t="str">
        <f t="shared" ca="1" si="0"/>
        <v>N/A</v>
      </c>
      <c r="T36" s="433"/>
      <c r="U36" s="22"/>
      <c r="V36" s="24"/>
      <c r="W36" s="21"/>
      <c r="Y36" s="494"/>
    </row>
    <row r="37" spans="1:25" ht="45">
      <c r="A37" s="31">
        <v>34</v>
      </c>
      <c r="B37" s="22" t="s">
        <v>39</v>
      </c>
      <c r="C37" s="22" t="s">
        <v>50</v>
      </c>
      <c r="D37" s="22" t="s">
        <v>83</v>
      </c>
      <c r="E37" s="23" t="s">
        <v>84</v>
      </c>
      <c r="F37" s="22" t="s">
        <v>64</v>
      </c>
      <c r="G37" s="22" t="s">
        <v>85</v>
      </c>
      <c r="H37" s="22" t="s">
        <v>30</v>
      </c>
      <c r="I37" s="22" t="s">
        <v>86</v>
      </c>
      <c r="J37" s="22" t="s">
        <v>64</v>
      </c>
      <c r="K37" s="522" t="s">
        <v>814</v>
      </c>
      <c r="L37" s="525" t="s">
        <v>879</v>
      </c>
      <c r="M37" s="525" t="s">
        <v>880</v>
      </c>
      <c r="N37" s="525" t="s">
        <v>817</v>
      </c>
      <c r="O37" s="22" t="s">
        <v>47</v>
      </c>
      <c r="P37" s="70">
        <v>2016</v>
      </c>
      <c r="Q37" s="418">
        <f t="shared" ca="1" si="2"/>
        <v>31600403.454184487</v>
      </c>
      <c r="R37" s="337" t="str">
        <f t="shared" ca="1" si="1"/>
        <v>N/A</v>
      </c>
      <c r="S37" s="337" t="str">
        <f t="shared" ca="1" si="0"/>
        <v>N/A</v>
      </c>
      <c r="T37" s="433"/>
      <c r="U37" s="22"/>
      <c r="V37" s="24"/>
      <c r="W37" s="21"/>
      <c r="Y37" s="494"/>
    </row>
    <row r="38" spans="1:25" ht="105">
      <c r="A38" s="31">
        <v>35</v>
      </c>
      <c r="B38" s="22" t="s">
        <v>39</v>
      </c>
      <c r="C38" s="22" t="s">
        <v>50</v>
      </c>
      <c r="D38" s="22" t="s">
        <v>83</v>
      </c>
      <c r="E38" s="23" t="s">
        <v>84</v>
      </c>
      <c r="F38" s="22" t="s">
        <v>65</v>
      </c>
      <c r="G38" s="22" t="s">
        <v>85</v>
      </c>
      <c r="H38" s="22" t="s">
        <v>30</v>
      </c>
      <c r="I38" s="22" t="s">
        <v>86</v>
      </c>
      <c r="J38" s="22" t="s">
        <v>65</v>
      </c>
      <c r="K38" s="522" t="s">
        <v>814</v>
      </c>
      <c r="L38" s="525" t="s">
        <v>881</v>
      </c>
      <c r="M38" s="525" t="s">
        <v>882</v>
      </c>
      <c r="N38" s="525" t="s">
        <v>817</v>
      </c>
      <c r="O38" s="22" t="s">
        <v>47</v>
      </c>
      <c r="P38" s="70">
        <v>2016</v>
      </c>
      <c r="Q38" s="418">
        <f t="shared" ca="1" si="2"/>
        <v>-156970.38357559391</v>
      </c>
      <c r="R38" s="337" t="str">
        <f t="shared" ca="1" si="1"/>
        <v>N/A</v>
      </c>
      <c r="S38" s="337" t="str">
        <f t="shared" ca="1" si="0"/>
        <v>N/A</v>
      </c>
      <c r="T38" s="433" t="s">
        <v>59</v>
      </c>
      <c r="U38"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8" s="24"/>
      <c r="W38" s="21"/>
      <c r="Y38" s="494"/>
    </row>
    <row r="39" spans="1:25" ht="105">
      <c r="A39" s="31">
        <v>36</v>
      </c>
      <c r="B39" s="22" t="s">
        <v>39</v>
      </c>
      <c r="C39" s="22" t="s">
        <v>50</v>
      </c>
      <c r="D39" s="22" t="s">
        <v>83</v>
      </c>
      <c r="E39" s="23" t="s">
        <v>84</v>
      </c>
      <c r="F39" s="22" t="s">
        <v>66</v>
      </c>
      <c r="G39" s="22" t="s">
        <v>85</v>
      </c>
      <c r="H39" s="22" t="s">
        <v>30</v>
      </c>
      <c r="I39" s="22" t="s">
        <v>86</v>
      </c>
      <c r="J39" s="22" t="s">
        <v>66</v>
      </c>
      <c r="K39" s="522" t="s">
        <v>814</v>
      </c>
      <c r="L39" s="525" t="s">
        <v>883</v>
      </c>
      <c r="M39" s="525" t="s">
        <v>884</v>
      </c>
      <c r="N39" s="525" t="s">
        <v>817</v>
      </c>
      <c r="O39" s="22" t="s">
        <v>47</v>
      </c>
      <c r="P39" s="70">
        <v>2016</v>
      </c>
      <c r="Q39" s="418">
        <f t="shared" ca="1" si="2"/>
        <v>-140163.27495328779</v>
      </c>
      <c r="R39" s="337" t="str">
        <f t="shared" ca="1" si="1"/>
        <v>N/A</v>
      </c>
      <c r="S39" s="337" t="str">
        <f t="shared" ca="1" si="0"/>
        <v>N/A</v>
      </c>
      <c r="T39" s="433" t="s">
        <v>59</v>
      </c>
      <c r="U39"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9" s="24"/>
      <c r="W39" s="21"/>
      <c r="Y39" s="494"/>
    </row>
    <row r="40" spans="1:25" ht="30">
      <c r="A40" s="31">
        <v>37</v>
      </c>
      <c r="B40" s="22" t="s">
        <v>39</v>
      </c>
      <c r="C40" s="22" t="s">
        <v>50</v>
      </c>
      <c r="D40" s="22" t="s">
        <v>90</v>
      </c>
      <c r="E40" s="23" t="s">
        <v>91</v>
      </c>
      <c r="F40" s="22" t="s">
        <v>92</v>
      </c>
      <c r="G40" s="22" t="s">
        <v>93</v>
      </c>
      <c r="H40" s="22" t="s">
        <v>30</v>
      </c>
      <c r="I40" s="22" t="s">
        <v>94</v>
      </c>
      <c r="J40" s="22" t="s">
        <v>92</v>
      </c>
      <c r="K40" s="522" t="s">
        <v>814</v>
      </c>
      <c r="L40" s="525" t="s">
        <v>885</v>
      </c>
      <c r="M40" s="525" t="s">
        <v>886</v>
      </c>
      <c r="N40" s="525" t="s">
        <v>887</v>
      </c>
      <c r="O40" s="22" t="s">
        <v>47</v>
      </c>
      <c r="P40" s="70">
        <v>2016</v>
      </c>
      <c r="Q40" s="418">
        <f ca="1">SUMIF(INDIRECT("'"&amp;K40&amp;"'!c:c"),A40,INDIRECT("'"&amp;K40&amp;"'!d:d"))</f>
        <v>299.22560289557811</v>
      </c>
      <c r="R40" s="337">
        <f t="shared" ca="1" si="1"/>
        <v>91039941.198558286</v>
      </c>
      <c r="S40" s="337">
        <f t="shared" ca="1" si="0"/>
        <v>304251.84314969479</v>
      </c>
      <c r="T40" s="433"/>
      <c r="U40" s="22"/>
      <c r="V40" s="24"/>
      <c r="W40" s="21"/>
      <c r="Y40" s="494"/>
    </row>
    <row r="41" spans="1:25" ht="30">
      <c r="A41" s="31">
        <v>38</v>
      </c>
      <c r="B41" s="22" t="s">
        <v>39</v>
      </c>
      <c r="C41" s="22" t="s">
        <v>50</v>
      </c>
      <c r="D41" s="22" t="s">
        <v>90</v>
      </c>
      <c r="E41" s="23" t="s">
        <v>91</v>
      </c>
      <c r="F41" s="22" t="s">
        <v>95</v>
      </c>
      <c r="G41" s="22" t="s">
        <v>93</v>
      </c>
      <c r="H41" s="22" t="s">
        <v>30</v>
      </c>
      <c r="I41" s="22" t="s">
        <v>94</v>
      </c>
      <c r="J41" s="22" t="s">
        <v>95</v>
      </c>
      <c r="K41" s="522" t="s">
        <v>814</v>
      </c>
      <c r="L41" s="525" t="s">
        <v>888</v>
      </c>
      <c r="M41" s="525" t="s">
        <v>889</v>
      </c>
      <c r="N41" s="525" t="s">
        <v>887</v>
      </c>
      <c r="O41" s="22" t="s">
        <v>47</v>
      </c>
      <c r="P41" s="70">
        <v>2016</v>
      </c>
      <c r="Q41" s="418">
        <f t="shared" ca="1" si="2"/>
        <v>6.5983874556443195E-2</v>
      </c>
      <c r="R41" s="337">
        <f t="shared" ca="1" si="1"/>
        <v>91039941.265597492</v>
      </c>
      <c r="S41" s="337">
        <f t="shared" ca="1" si="0"/>
        <v>1379730151.9134212</v>
      </c>
      <c r="T41" s="433"/>
      <c r="U41" s="22"/>
      <c r="V41" s="24"/>
      <c r="W41" s="21"/>
      <c r="Y41" s="494"/>
    </row>
    <row r="42" spans="1:25" ht="30">
      <c r="A42" s="31">
        <v>39</v>
      </c>
      <c r="B42" s="22" t="s">
        <v>39</v>
      </c>
      <c r="C42" s="22" t="s">
        <v>50</v>
      </c>
      <c r="D42" s="22" t="s">
        <v>90</v>
      </c>
      <c r="E42" s="23" t="s">
        <v>91</v>
      </c>
      <c r="F42" s="22" t="s">
        <v>96</v>
      </c>
      <c r="G42" s="22" t="s">
        <v>93</v>
      </c>
      <c r="H42" s="22" t="s">
        <v>30</v>
      </c>
      <c r="I42" s="22" t="s">
        <v>94</v>
      </c>
      <c r="J42" s="22" t="s">
        <v>96</v>
      </c>
      <c r="K42" s="522" t="s">
        <v>814</v>
      </c>
      <c r="L42" s="525" t="s">
        <v>890</v>
      </c>
      <c r="M42" s="525" t="s">
        <v>891</v>
      </c>
      <c r="N42" s="525" t="s">
        <v>887</v>
      </c>
      <c r="O42" s="22" t="s">
        <v>47</v>
      </c>
      <c r="P42" s="70">
        <v>2016</v>
      </c>
      <c r="Q42" s="418">
        <f t="shared" ca="1" si="2"/>
        <v>0.52573295173332313</v>
      </c>
      <c r="R42" s="337">
        <f t="shared" ca="1" si="1"/>
        <v>5583512.8085025204</v>
      </c>
      <c r="S42" s="337">
        <f t="shared" ca="1" si="0"/>
        <v>10620435.318147501</v>
      </c>
      <c r="T42" s="433" t="s">
        <v>48</v>
      </c>
      <c r="U42" s="22" t="s">
        <v>49</v>
      </c>
      <c r="V42" s="24"/>
      <c r="W42" s="21"/>
      <c r="Y42" s="494"/>
    </row>
    <row r="43" spans="1:25" ht="30">
      <c r="A43" s="31">
        <v>40</v>
      </c>
      <c r="B43" s="22" t="s">
        <v>39</v>
      </c>
      <c r="C43" s="22" t="s">
        <v>50</v>
      </c>
      <c r="D43" s="22" t="s">
        <v>90</v>
      </c>
      <c r="E43" s="23" t="s">
        <v>91</v>
      </c>
      <c r="F43" s="22" t="s">
        <v>97</v>
      </c>
      <c r="G43" s="22" t="s">
        <v>93</v>
      </c>
      <c r="H43" s="22" t="s">
        <v>30</v>
      </c>
      <c r="I43" s="22" t="s">
        <v>94</v>
      </c>
      <c r="J43" s="22" t="s">
        <v>97</v>
      </c>
      <c r="K43" s="522" t="s">
        <v>814</v>
      </c>
      <c r="L43" s="525" t="s">
        <v>892</v>
      </c>
      <c r="M43" s="525" t="s">
        <v>893</v>
      </c>
      <c r="N43" s="525" t="s">
        <v>887</v>
      </c>
      <c r="O43" s="22" t="s">
        <v>47</v>
      </c>
      <c r="P43" s="70">
        <v>2016</v>
      </c>
      <c r="Q43" s="418">
        <f t="shared" ca="1" si="2"/>
        <v>420.38822782558418</v>
      </c>
      <c r="R43" s="337">
        <f t="shared" ca="1" si="1"/>
        <v>127903893.1543678</v>
      </c>
      <c r="S43" s="337">
        <f t="shared" ca="1" si="0"/>
        <v>304251.84314969479</v>
      </c>
      <c r="T43" s="433"/>
      <c r="U43" s="22"/>
      <c r="V43" s="24"/>
      <c r="W43" s="21"/>
      <c r="Y43" s="494"/>
    </row>
    <row r="44" spans="1:25" ht="30">
      <c r="A44" s="31">
        <v>41</v>
      </c>
      <c r="B44" s="22" t="s">
        <v>39</v>
      </c>
      <c r="C44" s="22" t="s">
        <v>50</v>
      </c>
      <c r="D44" s="22" t="s">
        <v>90</v>
      </c>
      <c r="E44" s="23" t="s">
        <v>91</v>
      </c>
      <c r="F44" s="22" t="s">
        <v>98</v>
      </c>
      <c r="G44" s="22" t="s">
        <v>93</v>
      </c>
      <c r="H44" s="22" t="s">
        <v>30</v>
      </c>
      <c r="I44" s="22" t="s">
        <v>94</v>
      </c>
      <c r="J44" s="22" t="s">
        <v>98</v>
      </c>
      <c r="K44" s="522" t="s">
        <v>814</v>
      </c>
      <c r="L44" s="525" t="s">
        <v>894</v>
      </c>
      <c r="M44" s="525" t="s">
        <v>895</v>
      </c>
      <c r="N44" s="525" t="s">
        <v>887</v>
      </c>
      <c r="O44" s="22" t="s">
        <v>47</v>
      </c>
      <c r="P44" s="70">
        <v>2016</v>
      </c>
      <c r="Q44" s="418">
        <f t="shared" ca="1" si="2"/>
        <v>9.2702107710692289E-2</v>
      </c>
      <c r="R44" s="337">
        <f t="shared" ca="1" si="1"/>
        <v>127903893.1543678</v>
      </c>
      <c r="S44" s="337">
        <f t="shared" ca="1" si="0"/>
        <v>1379730151.9134212</v>
      </c>
      <c r="T44" s="433"/>
      <c r="U44" s="22"/>
      <c r="V44" s="24"/>
      <c r="W44" s="21"/>
      <c r="Y44" s="494"/>
    </row>
    <row r="45" spans="1:25" ht="30">
      <c r="A45" s="31">
        <v>42</v>
      </c>
      <c r="B45" s="22" t="s">
        <v>39</v>
      </c>
      <c r="C45" s="22" t="s">
        <v>50</v>
      </c>
      <c r="D45" s="22" t="s">
        <v>90</v>
      </c>
      <c r="E45" s="23" t="s">
        <v>91</v>
      </c>
      <c r="F45" s="22" t="s">
        <v>99</v>
      </c>
      <c r="G45" s="22" t="s">
        <v>93</v>
      </c>
      <c r="H45" s="22" t="s">
        <v>30</v>
      </c>
      <c r="I45" s="22" t="s">
        <v>94</v>
      </c>
      <c r="J45" s="22" t="s">
        <v>99</v>
      </c>
      <c r="K45" s="522" t="s">
        <v>814</v>
      </c>
      <c r="L45" s="525" t="s">
        <v>896</v>
      </c>
      <c r="M45" s="525" t="s">
        <v>897</v>
      </c>
      <c r="N45" s="525" t="s">
        <v>887</v>
      </c>
      <c r="O45" s="22" t="s">
        <v>47</v>
      </c>
      <c r="P45" s="70">
        <v>2016</v>
      </c>
      <c r="Q45" s="418">
        <f t="shared" ca="1" si="2"/>
        <v>0.7386130785174343</v>
      </c>
      <c r="R45" s="337">
        <f t="shared" ca="1" si="1"/>
        <v>7844392.4255322125</v>
      </c>
      <c r="S45" s="337">
        <f t="shared" ca="1" si="0"/>
        <v>10620435.318147501</v>
      </c>
      <c r="T45" s="433" t="s">
        <v>48</v>
      </c>
      <c r="U45" s="22" t="s">
        <v>49</v>
      </c>
      <c r="V45" s="24"/>
      <c r="W45" s="21"/>
      <c r="Y45" s="494"/>
    </row>
    <row r="46" spans="1:25" ht="45">
      <c r="A46" s="31">
        <v>43</v>
      </c>
      <c r="B46" s="22" t="s">
        <v>39</v>
      </c>
      <c r="C46" s="22" t="s">
        <v>50</v>
      </c>
      <c r="D46" s="22" t="s">
        <v>100</v>
      </c>
      <c r="E46" s="23" t="s">
        <v>51</v>
      </c>
      <c r="F46" s="22" t="s">
        <v>52</v>
      </c>
      <c r="G46" s="22" t="s">
        <v>53</v>
      </c>
      <c r="H46" s="22" t="s">
        <v>30</v>
      </c>
      <c r="I46" s="22" t="s">
        <v>101</v>
      </c>
      <c r="J46" s="22" t="s">
        <v>52</v>
      </c>
      <c r="K46" s="523" t="s">
        <v>898</v>
      </c>
      <c r="L46" s="525" t="s">
        <v>899</v>
      </c>
      <c r="M46" s="525" t="s">
        <v>900</v>
      </c>
      <c r="N46" s="525" t="s">
        <v>817</v>
      </c>
      <c r="O46" s="22" t="s">
        <v>102</v>
      </c>
      <c r="P46" s="70">
        <v>2016</v>
      </c>
      <c r="Q46" s="418">
        <f t="shared" ca="1" si="2"/>
        <v>37359.942249947097</v>
      </c>
      <c r="R46" s="337" t="str">
        <f t="shared" ca="1" si="1"/>
        <v>N/A</v>
      </c>
      <c r="S46" s="337" t="str">
        <f t="shared" ca="1" si="0"/>
        <v>N/A</v>
      </c>
      <c r="T46" s="433" t="s">
        <v>901</v>
      </c>
      <c r="U46" s="22"/>
      <c r="V46" s="24"/>
      <c r="W46" s="21"/>
      <c r="Y46" s="494"/>
    </row>
    <row r="47" spans="1:25" ht="45">
      <c r="A47" s="31">
        <v>44</v>
      </c>
      <c r="B47" s="22" t="s">
        <v>39</v>
      </c>
      <c r="C47" s="22" t="s">
        <v>50</v>
      </c>
      <c r="D47" s="22" t="s">
        <v>100</v>
      </c>
      <c r="E47" s="23" t="s">
        <v>51</v>
      </c>
      <c r="F47" s="22" t="s">
        <v>55</v>
      </c>
      <c r="G47" s="22" t="s">
        <v>53</v>
      </c>
      <c r="H47" s="22" t="s">
        <v>30</v>
      </c>
      <c r="I47" s="22" t="s">
        <v>101</v>
      </c>
      <c r="J47" s="22" t="s">
        <v>55</v>
      </c>
      <c r="K47" s="523" t="s">
        <v>898</v>
      </c>
      <c r="L47" s="525" t="s">
        <v>902</v>
      </c>
      <c r="M47" s="525" t="s">
        <v>903</v>
      </c>
      <c r="N47" s="525" t="s">
        <v>817</v>
      </c>
      <c r="O47" s="22" t="s">
        <v>102</v>
      </c>
      <c r="P47" s="70">
        <v>2016</v>
      </c>
      <c r="Q47" s="418">
        <f t="shared" ca="1" si="2"/>
        <v>36438.311610215598</v>
      </c>
      <c r="R47" s="337" t="str">
        <f t="shared" ca="1" si="1"/>
        <v>N/A</v>
      </c>
      <c r="S47" s="337" t="str">
        <f t="shared" ca="1" si="0"/>
        <v>N/A</v>
      </c>
      <c r="T47" s="433" t="s">
        <v>901</v>
      </c>
      <c r="U47" s="22"/>
      <c r="V47" s="24"/>
      <c r="W47" s="21"/>
      <c r="Y47" s="494"/>
    </row>
    <row r="48" spans="1:25" ht="45">
      <c r="A48" s="31">
        <v>45</v>
      </c>
      <c r="B48" s="22" t="s">
        <v>39</v>
      </c>
      <c r="C48" s="22" t="s">
        <v>50</v>
      </c>
      <c r="D48" s="22" t="s">
        <v>100</v>
      </c>
      <c r="E48" s="23" t="s">
        <v>51</v>
      </c>
      <c r="F48" s="22" t="s">
        <v>56</v>
      </c>
      <c r="G48" s="22" t="s">
        <v>53</v>
      </c>
      <c r="H48" s="22" t="s">
        <v>30</v>
      </c>
      <c r="I48" s="22" t="s">
        <v>101</v>
      </c>
      <c r="J48" s="22" t="s">
        <v>56</v>
      </c>
      <c r="K48" s="523" t="s">
        <v>898</v>
      </c>
      <c r="L48" s="525" t="s">
        <v>904</v>
      </c>
      <c r="M48" s="525" t="s">
        <v>905</v>
      </c>
      <c r="N48" s="525" t="s">
        <v>817</v>
      </c>
      <c r="O48" s="22" t="s">
        <v>102</v>
      </c>
      <c r="P48" s="70">
        <v>2016</v>
      </c>
      <c r="Q48" s="418">
        <f t="shared" ca="1" si="2"/>
        <v>67699410.8394586</v>
      </c>
      <c r="R48" s="337" t="str">
        <f t="shared" ca="1" si="1"/>
        <v>N/A</v>
      </c>
      <c r="S48" s="337" t="str">
        <f t="shared" ca="1" si="0"/>
        <v>N/A</v>
      </c>
      <c r="T48" s="433" t="s">
        <v>901</v>
      </c>
      <c r="U48" s="22"/>
      <c r="V48" s="24"/>
      <c r="W48" s="21"/>
      <c r="Y48" s="494"/>
    </row>
    <row r="49" spans="1:25" ht="45">
      <c r="A49" s="31">
        <v>46</v>
      </c>
      <c r="B49" s="22" t="s">
        <v>39</v>
      </c>
      <c r="C49" s="22" t="s">
        <v>50</v>
      </c>
      <c r="D49" s="22" t="s">
        <v>100</v>
      </c>
      <c r="E49" s="23" t="s">
        <v>51</v>
      </c>
      <c r="F49" s="22" t="s">
        <v>57</v>
      </c>
      <c r="G49" s="22" t="s">
        <v>53</v>
      </c>
      <c r="H49" s="22" t="s">
        <v>30</v>
      </c>
      <c r="I49" s="22" t="s">
        <v>101</v>
      </c>
      <c r="J49" s="22" t="s">
        <v>57</v>
      </c>
      <c r="K49" s="523" t="s">
        <v>898</v>
      </c>
      <c r="L49" s="525" t="s">
        <v>906</v>
      </c>
      <c r="M49" s="525" t="s">
        <v>907</v>
      </c>
      <c r="N49" s="525" t="s">
        <v>817</v>
      </c>
      <c r="O49" s="22" t="s">
        <v>102</v>
      </c>
      <c r="P49" s="70">
        <v>2016</v>
      </c>
      <c r="Q49" s="418">
        <f t="shared" ca="1" si="2"/>
        <v>54672508.702405602</v>
      </c>
      <c r="R49" s="337" t="str">
        <f t="shared" ca="1" si="1"/>
        <v>N/A</v>
      </c>
      <c r="S49" s="337" t="str">
        <f t="shared" ca="1" si="0"/>
        <v>N/A</v>
      </c>
      <c r="T49" s="433" t="s">
        <v>901</v>
      </c>
      <c r="U49" s="22"/>
      <c r="V49" s="24"/>
      <c r="W49" s="21"/>
      <c r="Y49" s="494"/>
    </row>
    <row r="50" spans="1:25" ht="45">
      <c r="A50" s="31">
        <v>47</v>
      </c>
      <c r="B50" s="22" t="s">
        <v>39</v>
      </c>
      <c r="C50" s="22" t="s">
        <v>50</v>
      </c>
      <c r="D50" s="22" t="s">
        <v>100</v>
      </c>
      <c r="E50" s="23" t="s">
        <v>51</v>
      </c>
      <c r="F50" s="22" t="s">
        <v>58</v>
      </c>
      <c r="G50" s="22" t="s">
        <v>53</v>
      </c>
      <c r="H50" s="22" t="s">
        <v>30</v>
      </c>
      <c r="I50" s="22" t="s">
        <v>101</v>
      </c>
      <c r="J50" s="22" t="s">
        <v>58</v>
      </c>
      <c r="K50" s="523" t="s">
        <v>898</v>
      </c>
      <c r="L50" s="525" t="s">
        <v>908</v>
      </c>
      <c r="M50" s="525" t="s">
        <v>909</v>
      </c>
      <c r="N50" s="525" t="s">
        <v>817</v>
      </c>
      <c r="O50" s="22" t="s">
        <v>102</v>
      </c>
      <c r="P50" s="70">
        <v>2016</v>
      </c>
      <c r="Q50" s="418">
        <f t="shared" ca="1" si="2"/>
        <v>822665.18352141499</v>
      </c>
      <c r="R50" s="337" t="str">
        <f t="shared" ca="1" si="1"/>
        <v>N/A</v>
      </c>
      <c r="S50" s="337" t="str">
        <f t="shared" ca="1" si="0"/>
        <v>N/A</v>
      </c>
      <c r="T50" s="433" t="s">
        <v>901</v>
      </c>
      <c r="U50" s="22" t="s">
        <v>49</v>
      </c>
      <c r="V50" s="24"/>
      <c r="W50" s="21"/>
      <c r="Y50" s="494"/>
    </row>
    <row r="51" spans="1:25" ht="45">
      <c r="A51" s="31">
        <v>48</v>
      </c>
      <c r="B51" s="22" t="s">
        <v>39</v>
      </c>
      <c r="C51" s="22" t="s">
        <v>50</v>
      </c>
      <c r="D51" s="22" t="s">
        <v>100</v>
      </c>
      <c r="E51" s="23" t="s">
        <v>51</v>
      </c>
      <c r="F51" s="22" t="s">
        <v>60</v>
      </c>
      <c r="G51" s="22" t="s">
        <v>53</v>
      </c>
      <c r="H51" s="22" t="s">
        <v>30</v>
      </c>
      <c r="I51" s="22" t="s">
        <v>101</v>
      </c>
      <c r="J51" s="22" t="s">
        <v>60</v>
      </c>
      <c r="K51" s="523" t="s">
        <v>898</v>
      </c>
      <c r="L51" s="525" t="s">
        <v>910</v>
      </c>
      <c r="M51" s="525" t="s">
        <v>911</v>
      </c>
      <c r="N51" s="525" t="s">
        <v>817</v>
      </c>
      <c r="O51" s="22" t="s">
        <v>102</v>
      </c>
      <c r="P51" s="70">
        <v>2016</v>
      </c>
      <c r="Q51" s="418">
        <f t="shared" ref="Q51:Q80" ca="1" si="3">SUMIF(INDIRECT("'"&amp;K51&amp;"'!c:c"),A51,INDIRECT("'"&amp;K51&amp;"'!d:d"))</f>
        <v>716993.593016561</v>
      </c>
      <c r="R51" s="337" t="str">
        <f t="shared" ca="1" si="1"/>
        <v>N/A</v>
      </c>
      <c r="S51" s="337" t="str">
        <f t="shared" ca="1" si="0"/>
        <v>N/A</v>
      </c>
      <c r="T51" s="433" t="s">
        <v>901</v>
      </c>
      <c r="U51" s="22" t="s">
        <v>49</v>
      </c>
      <c r="V51" s="24"/>
      <c r="W51" s="21"/>
      <c r="Y51" s="494"/>
    </row>
    <row r="52" spans="1:25" ht="45">
      <c r="A52" s="31">
        <v>49</v>
      </c>
      <c r="B52" s="22" t="s">
        <v>39</v>
      </c>
      <c r="C52" s="22" t="s">
        <v>50</v>
      </c>
      <c r="D52" s="22" t="s">
        <v>100</v>
      </c>
      <c r="E52" s="23" t="s">
        <v>51</v>
      </c>
      <c r="F52" s="22" t="s">
        <v>61</v>
      </c>
      <c r="G52" s="22" t="s">
        <v>53</v>
      </c>
      <c r="H52" s="22" t="s">
        <v>30</v>
      </c>
      <c r="I52" s="22" t="s">
        <v>101</v>
      </c>
      <c r="J52" s="22" t="s">
        <v>61</v>
      </c>
      <c r="K52" s="523" t="s">
        <v>898</v>
      </c>
      <c r="L52" s="525" t="s">
        <v>912</v>
      </c>
      <c r="M52" s="525" t="s">
        <v>913</v>
      </c>
      <c r="N52" s="525" t="s">
        <v>817</v>
      </c>
      <c r="O52" s="22" t="s">
        <v>102</v>
      </c>
      <c r="P52" s="70">
        <v>2016</v>
      </c>
      <c r="Q52" s="418">
        <f t="shared" ca="1" si="3"/>
        <v>128250.001890332</v>
      </c>
      <c r="R52" s="337" t="str">
        <f t="shared" ca="1" si="1"/>
        <v>N/A</v>
      </c>
      <c r="S52" s="337" t="str">
        <f t="shared" ca="1" si="0"/>
        <v>N/A</v>
      </c>
      <c r="T52" s="433" t="s">
        <v>901</v>
      </c>
      <c r="U52" s="22"/>
      <c r="V52" s="24"/>
      <c r="W52" s="21"/>
      <c r="Y52" s="494"/>
    </row>
    <row r="53" spans="1:25" ht="45">
      <c r="A53" s="31">
        <v>50</v>
      </c>
      <c r="B53" s="22" t="s">
        <v>39</v>
      </c>
      <c r="C53" s="22" t="s">
        <v>50</v>
      </c>
      <c r="D53" s="22" t="s">
        <v>100</v>
      </c>
      <c r="E53" s="23" t="s">
        <v>51</v>
      </c>
      <c r="F53" s="22" t="s">
        <v>62</v>
      </c>
      <c r="G53" s="22" t="s">
        <v>53</v>
      </c>
      <c r="H53" s="22" t="s">
        <v>30</v>
      </c>
      <c r="I53" s="22" t="s">
        <v>101</v>
      </c>
      <c r="J53" s="22" t="s">
        <v>62</v>
      </c>
      <c r="K53" s="523" t="s">
        <v>898</v>
      </c>
      <c r="L53" s="525" t="s">
        <v>914</v>
      </c>
      <c r="M53" s="525" t="s">
        <v>915</v>
      </c>
      <c r="N53" s="525" t="s">
        <v>817</v>
      </c>
      <c r="O53" s="22" t="s">
        <v>102</v>
      </c>
      <c r="P53" s="70">
        <v>2016</v>
      </c>
      <c r="Q53" s="418">
        <f t="shared" ca="1" si="3"/>
        <v>97804.343194222107</v>
      </c>
      <c r="R53" s="337" t="str">
        <f t="shared" ca="1" si="1"/>
        <v>N/A</v>
      </c>
      <c r="S53" s="337" t="str">
        <f t="shared" ca="1" si="0"/>
        <v>N/A</v>
      </c>
      <c r="T53" s="433" t="s">
        <v>901</v>
      </c>
      <c r="U53" s="22"/>
      <c r="V53" s="24"/>
      <c r="W53" s="21"/>
      <c r="Y53" s="494"/>
    </row>
    <row r="54" spans="1:25" ht="45">
      <c r="A54" s="31">
        <v>51</v>
      </c>
      <c r="B54" s="22" t="s">
        <v>39</v>
      </c>
      <c r="C54" s="22" t="s">
        <v>50</v>
      </c>
      <c r="D54" s="22" t="s">
        <v>100</v>
      </c>
      <c r="E54" s="23" t="s">
        <v>51</v>
      </c>
      <c r="F54" s="22" t="s">
        <v>63</v>
      </c>
      <c r="G54" s="22" t="s">
        <v>53</v>
      </c>
      <c r="H54" s="22" t="s">
        <v>30</v>
      </c>
      <c r="I54" s="22" t="s">
        <v>101</v>
      </c>
      <c r="J54" s="22" t="s">
        <v>63</v>
      </c>
      <c r="K54" s="523" t="s">
        <v>898</v>
      </c>
      <c r="L54" s="525" t="s">
        <v>916</v>
      </c>
      <c r="M54" s="525" t="s">
        <v>917</v>
      </c>
      <c r="N54" s="525" t="s">
        <v>817</v>
      </c>
      <c r="O54" s="22" t="s">
        <v>102</v>
      </c>
      <c r="P54" s="70">
        <v>2016</v>
      </c>
      <c r="Q54" s="418">
        <f t="shared" ca="1" si="3"/>
        <v>622467999.60087097</v>
      </c>
      <c r="R54" s="337" t="str">
        <f t="shared" ca="1" si="1"/>
        <v>N/A</v>
      </c>
      <c r="S54" s="337" t="str">
        <f t="shared" ca="1" si="0"/>
        <v>N/A</v>
      </c>
      <c r="T54" s="433" t="s">
        <v>901</v>
      </c>
      <c r="U54" s="22"/>
      <c r="V54" s="24"/>
      <c r="W54" s="21"/>
      <c r="Y54" s="494"/>
    </row>
    <row r="55" spans="1:25" ht="45">
      <c r="A55" s="31">
        <v>52</v>
      </c>
      <c r="B55" s="22" t="s">
        <v>39</v>
      </c>
      <c r="C55" s="22" t="s">
        <v>50</v>
      </c>
      <c r="D55" s="22" t="s">
        <v>100</v>
      </c>
      <c r="E55" s="23" t="s">
        <v>51</v>
      </c>
      <c r="F55" s="22" t="s">
        <v>64</v>
      </c>
      <c r="G55" s="22" t="s">
        <v>53</v>
      </c>
      <c r="H55" s="22" t="s">
        <v>30</v>
      </c>
      <c r="I55" s="22" t="s">
        <v>101</v>
      </c>
      <c r="J55" s="22" t="s">
        <v>64</v>
      </c>
      <c r="K55" s="523" t="s">
        <v>898</v>
      </c>
      <c r="L55" s="525" t="s">
        <v>918</v>
      </c>
      <c r="M55" s="525" t="s">
        <v>919</v>
      </c>
      <c r="N55" s="525" t="s">
        <v>817</v>
      </c>
      <c r="O55" s="22" t="s">
        <v>102</v>
      </c>
      <c r="P55" s="70">
        <v>2016</v>
      </c>
      <c r="Q55" s="418">
        <f t="shared" ca="1" si="3"/>
        <v>424281432.92512399</v>
      </c>
      <c r="R55" s="337" t="str">
        <f t="shared" ca="1" si="1"/>
        <v>N/A</v>
      </c>
      <c r="S55" s="337" t="str">
        <f t="shared" ca="1" si="0"/>
        <v>N/A</v>
      </c>
      <c r="T55" s="433" t="s">
        <v>901</v>
      </c>
      <c r="U55" s="22"/>
      <c r="V55" s="24"/>
      <c r="W55" s="21"/>
      <c r="Y55" s="494"/>
    </row>
    <row r="56" spans="1:25" ht="45">
      <c r="A56" s="31">
        <v>53</v>
      </c>
      <c r="B56" s="22" t="s">
        <v>39</v>
      </c>
      <c r="C56" s="22" t="s">
        <v>50</v>
      </c>
      <c r="D56" s="22" t="s">
        <v>100</v>
      </c>
      <c r="E56" s="23" t="s">
        <v>51</v>
      </c>
      <c r="F56" s="22" t="s">
        <v>65</v>
      </c>
      <c r="G56" s="22" t="s">
        <v>53</v>
      </c>
      <c r="H56" s="22" t="s">
        <v>30</v>
      </c>
      <c r="I56" s="22" t="s">
        <v>101</v>
      </c>
      <c r="J56" s="22" t="s">
        <v>65</v>
      </c>
      <c r="K56" s="523" t="s">
        <v>898</v>
      </c>
      <c r="L56" s="525" t="s">
        <v>920</v>
      </c>
      <c r="M56" s="525" t="s">
        <v>921</v>
      </c>
      <c r="N56" s="525" t="s">
        <v>817</v>
      </c>
      <c r="O56" s="22" t="s">
        <v>102</v>
      </c>
      <c r="P56" s="70">
        <v>2016</v>
      </c>
      <c r="Q56" s="418">
        <f t="shared" ca="1" si="3"/>
        <v>1238409.8967502301</v>
      </c>
      <c r="R56" s="337" t="str">
        <f t="shared" ca="1" si="1"/>
        <v>N/A</v>
      </c>
      <c r="S56" s="337" t="str">
        <f t="shared" ca="1" si="0"/>
        <v>N/A</v>
      </c>
      <c r="T56" s="433" t="s">
        <v>901</v>
      </c>
      <c r="U56" s="22" t="s">
        <v>49</v>
      </c>
      <c r="V56" s="24"/>
      <c r="W56" s="21"/>
      <c r="Y56" s="494"/>
    </row>
    <row r="57" spans="1:25" ht="45">
      <c r="A57" s="31">
        <v>54</v>
      </c>
      <c r="B57" s="22" t="s">
        <v>39</v>
      </c>
      <c r="C57" s="22" t="s">
        <v>50</v>
      </c>
      <c r="D57" s="22" t="s">
        <v>100</v>
      </c>
      <c r="E57" s="23" t="s">
        <v>51</v>
      </c>
      <c r="F57" s="22" t="s">
        <v>66</v>
      </c>
      <c r="G57" s="22" t="s">
        <v>53</v>
      </c>
      <c r="H57" s="22" t="s">
        <v>30</v>
      </c>
      <c r="I57" s="22" t="s">
        <v>101</v>
      </c>
      <c r="J57" s="22" t="s">
        <v>66</v>
      </c>
      <c r="K57" s="523" t="s">
        <v>898</v>
      </c>
      <c r="L57" s="525" t="s">
        <v>922</v>
      </c>
      <c r="M57" s="525" t="s">
        <v>923</v>
      </c>
      <c r="N57" s="525" t="s">
        <v>817</v>
      </c>
      <c r="O57" s="22" t="s">
        <v>102</v>
      </c>
      <c r="P57" s="70">
        <v>2016</v>
      </c>
      <c r="Q57" s="418">
        <f t="shared" ca="1" si="3"/>
        <v>451045.580858309</v>
      </c>
      <c r="R57" s="337" t="str">
        <f t="shared" ca="1" si="1"/>
        <v>N/A</v>
      </c>
      <c r="S57" s="337" t="str">
        <f t="shared" ca="1" si="0"/>
        <v>N/A</v>
      </c>
      <c r="T57" s="433" t="s">
        <v>901</v>
      </c>
      <c r="U57" s="22" t="s">
        <v>49</v>
      </c>
      <c r="V57" s="24"/>
      <c r="W57" s="21"/>
      <c r="Y57" s="494"/>
    </row>
    <row r="58" spans="1:25" ht="45">
      <c r="A58" s="31">
        <v>55</v>
      </c>
      <c r="B58" s="22" t="s">
        <v>39</v>
      </c>
      <c r="C58" s="22" t="s">
        <v>40</v>
      </c>
      <c r="D58" s="22" t="s">
        <v>103</v>
      </c>
      <c r="E58" s="23" t="s">
        <v>42</v>
      </c>
      <c r="F58" s="22" t="s">
        <v>43</v>
      </c>
      <c r="G58" s="22" t="s">
        <v>44</v>
      </c>
      <c r="H58" s="22" t="s">
        <v>30</v>
      </c>
      <c r="I58" s="22" t="s">
        <v>104</v>
      </c>
      <c r="J58" s="19" t="s">
        <v>46</v>
      </c>
      <c r="K58" s="523" t="s">
        <v>898</v>
      </c>
      <c r="L58" s="525" t="s">
        <v>924</v>
      </c>
      <c r="M58" s="525" t="s">
        <v>925</v>
      </c>
      <c r="N58" s="525" t="s">
        <v>817</v>
      </c>
      <c r="O58" s="22" t="s">
        <v>102</v>
      </c>
      <c r="P58" s="70">
        <v>2016</v>
      </c>
      <c r="Q58" s="418">
        <f t="shared" ca="1" si="3"/>
        <v>42453.529695588535</v>
      </c>
      <c r="R58" s="337" t="str">
        <f t="shared" ca="1" si="1"/>
        <v>N/A</v>
      </c>
      <c r="S58" s="337" t="str">
        <f t="shared" ca="1" si="0"/>
        <v>N/A</v>
      </c>
      <c r="T58" s="433" t="s">
        <v>48</v>
      </c>
      <c r="U58" s="22" t="s">
        <v>105</v>
      </c>
      <c r="V58" s="24"/>
      <c r="W58" s="21"/>
      <c r="Y58" s="494"/>
    </row>
    <row r="59" spans="1:25" ht="60">
      <c r="A59" s="31">
        <v>56</v>
      </c>
      <c r="B59" s="22" t="s">
        <v>39</v>
      </c>
      <c r="C59" s="22" t="s">
        <v>40</v>
      </c>
      <c r="D59" s="22" t="s">
        <v>106</v>
      </c>
      <c r="E59" s="23" t="s">
        <v>107</v>
      </c>
      <c r="F59" s="22" t="s">
        <v>108</v>
      </c>
      <c r="G59" s="22" t="s">
        <v>109</v>
      </c>
      <c r="H59" s="22" t="s">
        <v>30</v>
      </c>
      <c r="I59" s="22" t="s">
        <v>110</v>
      </c>
      <c r="J59" s="102" t="s">
        <v>111</v>
      </c>
      <c r="K59" s="523" t="s">
        <v>898</v>
      </c>
      <c r="L59" s="525" t="s">
        <v>926</v>
      </c>
      <c r="M59" s="525" t="s">
        <v>927</v>
      </c>
      <c r="N59" s="525" t="s">
        <v>887</v>
      </c>
      <c r="O59" s="22" t="s">
        <v>102</v>
      </c>
      <c r="P59" s="70">
        <v>2016</v>
      </c>
      <c r="Q59" s="418">
        <f t="shared" ca="1" si="3"/>
        <v>3.7510014566642389</v>
      </c>
      <c r="R59" s="337">
        <f t="shared" ca="1" si="1"/>
        <v>82402</v>
      </c>
      <c r="S59" s="337">
        <f t="shared" ca="1" si="0"/>
        <v>21968</v>
      </c>
      <c r="T59" s="433"/>
      <c r="U59" s="22"/>
      <c r="V59" s="24"/>
      <c r="W59" s="21"/>
      <c r="Y59" s="494"/>
    </row>
    <row r="60" spans="1:25" ht="60">
      <c r="A60" s="31">
        <v>57</v>
      </c>
      <c r="B60" s="22" t="s">
        <v>39</v>
      </c>
      <c r="C60" s="22" t="s">
        <v>40</v>
      </c>
      <c r="D60" s="22" t="s">
        <v>106</v>
      </c>
      <c r="E60" s="23" t="s">
        <v>107</v>
      </c>
      <c r="F60" s="22" t="s">
        <v>112</v>
      </c>
      <c r="G60" s="22" t="s">
        <v>109</v>
      </c>
      <c r="H60" s="22" t="s">
        <v>30</v>
      </c>
      <c r="I60" s="22" t="s">
        <v>110</v>
      </c>
      <c r="J60" s="102" t="s">
        <v>113</v>
      </c>
      <c r="K60" s="523" t="s">
        <v>898</v>
      </c>
      <c r="L60" s="525" t="s">
        <v>928</v>
      </c>
      <c r="M60" s="525" t="s">
        <v>929</v>
      </c>
      <c r="N60" s="525" t="s">
        <v>887</v>
      </c>
      <c r="O60" s="22" t="s">
        <v>102</v>
      </c>
      <c r="P60" s="70">
        <v>2016</v>
      </c>
      <c r="Q60" s="418">
        <f t="shared" ca="1" si="3"/>
        <v>17791.417197742172</v>
      </c>
      <c r="R60" s="337">
        <f t="shared" ca="1" si="1"/>
        <v>390841853</v>
      </c>
      <c r="S60" s="337">
        <f t="shared" ca="1" si="0"/>
        <v>21968</v>
      </c>
      <c r="T60" s="433"/>
      <c r="U60" s="22"/>
      <c r="V60" s="24"/>
      <c r="W60" s="21"/>
      <c r="Y60" s="494"/>
    </row>
    <row r="61" spans="1:25" ht="60">
      <c r="A61" s="31">
        <v>58</v>
      </c>
      <c r="B61" s="22" t="s">
        <v>39</v>
      </c>
      <c r="C61" s="22" t="s">
        <v>40</v>
      </c>
      <c r="D61" s="22" t="s">
        <v>106</v>
      </c>
      <c r="E61" s="23" t="s">
        <v>107</v>
      </c>
      <c r="F61" s="22" t="s">
        <v>114</v>
      </c>
      <c r="G61" s="22" t="s">
        <v>109</v>
      </c>
      <c r="H61" s="22" t="s">
        <v>30</v>
      </c>
      <c r="I61" s="22" t="s">
        <v>110</v>
      </c>
      <c r="J61" s="102" t="s">
        <v>115</v>
      </c>
      <c r="K61" s="523" t="s">
        <v>898</v>
      </c>
      <c r="L61" s="525" t="s">
        <v>930</v>
      </c>
      <c r="M61" s="525" t="s">
        <v>931</v>
      </c>
      <c r="N61" s="525" t="s">
        <v>887</v>
      </c>
      <c r="O61" s="22" t="s">
        <v>102</v>
      </c>
      <c r="P61" s="70">
        <v>2016</v>
      </c>
      <c r="Q61" s="418">
        <f t="shared" ca="1" si="3"/>
        <v>3.8351758779093545</v>
      </c>
      <c r="R61" s="337">
        <f t="shared" ca="1" si="1"/>
        <v>84251.143685912699</v>
      </c>
      <c r="S61" s="337">
        <f t="shared" ca="1" si="0"/>
        <v>21968</v>
      </c>
      <c r="T61" s="433" t="s">
        <v>116</v>
      </c>
      <c r="U61" s="22" t="s">
        <v>117</v>
      </c>
      <c r="V61" s="24"/>
      <c r="W61" s="21"/>
      <c r="Y61" s="494"/>
    </row>
    <row r="62" spans="1:25" ht="60">
      <c r="A62" s="31">
        <v>59</v>
      </c>
      <c r="B62" s="22" t="s">
        <v>39</v>
      </c>
      <c r="C62" s="22" t="s">
        <v>40</v>
      </c>
      <c r="D62" s="22" t="s">
        <v>106</v>
      </c>
      <c r="E62" s="23" t="s">
        <v>118</v>
      </c>
      <c r="F62" s="22" t="s">
        <v>108</v>
      </c>
      <c r="G62" s="22" t="s">
        <v>119</v>
      </c>
      <c r="H62" s="22" t="s">
        <v>30</v>
      </c>
      <c r="I62" s="22" t="s">
        <v>120</v>
      </c>
      <c r="J62" s="102" t="s">
        <v>121</v>
      </c>
      <c r="K62" s="523" t="s">
        <v>898</v>
      </c>
      <c r="L62" s="525" t="s">
        <v>932</v>
      </c>
      <c r="M62" s="525" t="s">
        <v>933</v>
      </c>
      <c r="N62" s="525" t="s">
        <v>887</v>
      </c>
      <c r="O62" s="22" t="s">
        <v>102</v>
      </c>
      <c r="P62" s="70">
        <v>2016</v>
      </c>
      <c r="Q62" s="418">
        <f t="shared" ca="1" si="3"/>
        <v>3.2393629493648981</v>
      </c>
      <c r="R62" s="337">
        <f t="shared" ca="1" si="1"/>
        <v>43967.87331172976</v>
      </c>
      <c r="S62" s="337">
        <f t="shared" ca="1" si="0"/>
        <v>13573</v>
      </c>
      <c r="T62" s="433"/>
      <c r="U62" s="22"/>
      <c r="V62" s="24"/>
      <c r="W62" s="21"/>
      <c r="Y62" s="494"/>
    </row>
    <row r="63" spans="1:25" ht="60">
      <c r="A63" s="31">
        <v>60</v>
      </c>
      <c r="B63" s="22" t="s">
        <v>39</v>
      </c>
      <c r="C63" s="22" t="s">
        <v>40</v>
      </c>
      <c r="D63" s="22" t="s">
        <v>106</v>
      </c>
      <c r="E63" s="23" t="s">
        <v>118</v>
      </c>
      <c r="F63" s="22" t="s">
        <v>112</v>
      </c>
      <c r="G63" s="22" t="s">
        <v>119</v>
      </c>
      <c r="H63" s="22" t="s">
        <v>30</v>
      </c>
      <c r="I63" s="22" t="s">
        <v>120</v>
      </c>
      <c r="J63" s="102" t="s">
        <v>122</v>
      </c>
      <c r="K63" s="523" t="s">
        <v>898</v>
      </c>
      <c r="L63" s="525" t="s">
        <v>934</v>
      </c>
      <c r="M63" s="525" t="s">
        <v>935</v>
      </c>
      <c r="N63" s="525" t="s">
        <v>887</v>
      </c>
      <c r="O63" s="22" t="s">
        <v>102</v>
      </c>
      <c r="P63" s="70">
        <v>2016</v>
      </c>
      <c r="Q63" s="418">
        <f t="shared" ca="1" si="3"/>
        <v>26408.666304034865</v>
      </c>
      <c r="R63" s="337">
        <f t="shared" ca="1" si="1"/>
        <v>358444827.74466521</v>
      </c>
      <c r="S63" s="337">
        <f t="shared" ca="1" si="0"/>
        <v>13573</v>
      </c>
      <c r="T63" s="433"/>
      <c r="U63" s="22"/>
      <c r="V63" s="24"/>
      <c r="W63" s="21"/>
      <c r="Y63" s="494"/>
    </row>
    <row r="64" spans="1:25" ht="60">
      <c r="A64" s="31">
        <v>61</v>
      </c>
      <c r="B64" s="22" t="s">
        <v>39</v>
      </c>
      <c r="C64" s="22" t="s">
        <v>40</v>
      </c>
      <c r="D64" s="22" t="s">
        <v>106</v>
      </c>
      <c r="E64" s="23" t="s">
        <v>118</v>
      </c>
      <c r="F64" s="22" t="s">
        <v>114</v>
      </c>
      <c r="G64" s="22" t="s">
        <v>119</v>
      </c>
      <c r="H64" s="22" t="s">
        <v>30</v>
      </c>
      <c r="I64" s="22" t="s">
        <v>120</v>
      </c>
      <c r="J64" s="102" t="s">
        <v>123</v>
      </c>
      <c r="K64" s="523" t="s">
        <v>898</v>
      </c>
      <c r="L64" s="525" t="s">
        <v>936</v>
      </c>
      <c r="M64" s="525" t="s">
        <v>937</v>
      </c>
      <c r="N64" s="525" t="s">
        <v>887</v>
      </c>
      <c r="O64" s="22" t="s">
        <v>102</v>
      </c>
      <c r="P64" s="70">
        <v>2016</v>
      </c>
      <c r="Q64" s="418">
        <f t="shared" ca="1" si="3"/>
        <v>-75.019524055109414</v>
      </c>
      <c r="R64" s="337">
        <f t="shared" ca="1" si="1"/>
        <v>-1018240</v>
      </c>
      <c r="S64" s="337">
        <f t="shared" ca="1" si="0"/>
        <v>13573</v>
      </c>
      <c r="T64" s="433" t="s">
        <v>124</v>
      </c>
      <c r="U64" s="22" t="s">
        <v>117</v>
      </c>
      <c r="V64" s="24"/>
      <c r="W64" s="21"/>
      <c r="Y64" s="494"/>
    </row>
    <row r="65" spans="1:25" ht="45">
      <c r="A65" s="31">
        <v>62</v>
      </c>
      <c r="B65" s="22" t="s">
        <v>39</v>
      </c>
      <c r="C65" s="22" t="s">
        <v>40</v>
      </c>
      <c r="D65" s="22" t="s">
        <v>106</v>
      </c>
      <c r="E65" s="23" t="s">
        <v>125</v>
      </c>
      <c r="F65" s="22" t="s">
        <v>108</v>
      </c>
      <c r="G65" s="22" t="s">
        <v>126</v>
      </c>
      <c r="H65" s="22" t="s">
        <v>30</v>
      </c>
      <c r="I65" s="22" t="s">
        <v>127</v>
      </c>
      <c r="J65" s="102" t="s">
        <v>128</v>
      </c>
      <c r="K65" s="523" t="s">
        <v>898</v>
      </c>
      <c r="L65" s="525" t="s">
        <v>938</v>
      </c>
      <c r="M65" s="525" t="s">
        <v>939</v>
      </c>
      <c r="N65" s="525" t="s">
        <v>817</v>
      </c>
      <c r="O65" s="22" t="s">
        <v>102</v>
      </c>
      <c r="P65" s="70">
        <v>2016</v>
      </c>
      <c r="Q65" s="418">
        <f t="shared" ca="1" si="3"/>
        <v>0</v>
      </c>
      <c r="R65" s="337" t="str">
        <f t="shared" ca="1" si="1"/>
        <v>N/A</v>
      </c>
      <c r="S65" s="337" t="str">
        <f t="shared" ca="1" si="0"/>
        <v>N/A</v>
      </c>
      <c r="T65" s="433"/>
      <c r="U65" s="22"/>
      <c r="V65" s="24"/>
      <c r="W65" s="21"/>
      <c r="Y65" s="494"/>
    </row>
    <row r="66" spans="1:25" ht="45">
      <c r="A66" s="31">
        <v>63</v>
      </c>
      <c r="B66" s="22" t="s">
        <v>39</v>
      </c>
      <c r="C66" s="22" t="s">
        <v>40</v>
      </c>
      <c r="D66" s="22" t="s">
        <v>106</v>
      </c>
      <c r="E66" s="23" t="s">
        <v>125</v>
      </c>
      <c r="F66" s="22" t="s">
        <v>112</v>
      </c>
      <c r="G66" s="22" t="s">
        <v>126</v>
      </c>
      <c r="H66" s="22" t="s">
        <v>30</v>
      </c>
      <c r="I66" s="22" t="s">
        <v>127</v>
      </c>
      <c r="J66" s="102" t="s">
        <v>129</v>
      </c>
      <c r="K66" s="523" t="s">
        <v>898</v>
      </c>
      <c r="L66" s="525" t="s">
        <v>940</v>
      </c>
      <c r="M66" s="525" t="s">
        <v>941</v>
      </c>
      <c r="N66" s="525" t="s">
        <v>817</v>
      </c>
      <c r="O66" s="22" t="s">
        <v>102</v>
      </c>
      <c r="P66" s="70">
        <v>2016</v>
      </c>
      <c r="Q66" s="418">
        <f t="shared" ca="1" si="3"/>
        <v>0</v>
      </c>
      <c r="R66" s="337" t="str">
        <f t="shared" ca="1" si="1"/>
        <v>N/A</v>
      </c>
      <c r="S66" s="337" t="str">
        <f t="shared" ca="1" si="0"/>
        <v>N/A</v>
      </c>
      <c r="T66" s="433"/>
      <c r="U66" s="22"/>
      <c r="V66" s="24"/>
      <c r="W66" s="21"/>
      <c r="Y66" s="494"/>
    </row>
    <row r="67" spans="1:25" ht="60">
      <c r="A67" s="31">
        <v>64</v>
      </c>
      <c r="B67" s="22" t="s">
        <v>39</v>
      </c>
      <c r="C67" s="22" t="s">
        <v>40</v>
      </c>
      <c r="D67" s="22" t="s">
        <v>106</v>
      </c>
      <c r="E67" s="23" t="s">
        <v>125</v>
      </c>
      <c r="F67" s="22" t="s">
        <v>114</v>
      </c>
      <c r="G67" s="22" t="s">
        <v>126</v>
      </c>
      <c r="H67" s="22" t="s">
        <v>30</v>
      </c>
      <c r="I67" s="22" t="s">
        <v>127</v>
      </c>
      <c r="J67" s="102" t="s">
        <v>130</v>
      </c>
      <c r="K67" s="523" t="s">
        <v>898</v>
      </c>
      <c r="L67" s="525" t="s">
        <v>942</v>
      </c>
      <c r="M67" s="525" t="s">
        <v>943</v>
      </c>
      <c r="N67" s="525" t="s">
        <v>817</v>
      </c>
      <c r="O67" s="22" t="s">
        <v>102</v>
      </c>
      <c r="P67" s="70">
        <v>2016</v>
      </c>
      <c r="Q67" s="418">
        <f t="shared" ca="1" si="3"/>
        <v>0</v>
      </c>
      <c r="R67" s="337" t="str">
        <f t="shared" ref="R67:R130" ca="1" si="4">IF($N67 = "N","N/A",SUMIF(INDIRECT("'"&amp;K67&amp;"'!h:h"),L67,INDIRECT("'"&amp;K67&amp;"'!j:j")))</f>
        <v>N/A</v>
      </c>
      <c r="S67" s="337" t="str">
        <f t="shared" ref="S67:S130" ca="1" si="5">IF($N67 = "N","N/A",SUMIF(INDIRECT("'"&amp;K67&amp;"'!h:h"),M67,INDIRECT("'"&amp;K67&amp;"'!j:j")))</f>
        <v>N/A</v>
      </c>
      <c r="T67" s="433" t="s">
        <v>131</v>
      </c>
      <c r="U67" s="22" t="s">
        <v>132</v>
      </c>
      <c r="V67" s="24"/>
      <c r="W67" s="21"/>
      <c r="Y67" s="494"/>
    </row>
    <row r="68" spans="1:25" ht="45">
      <c r="A68" s="31">
        <v>65</v>
      </c>
      <c r="B68" s="22" t="s">
        <v>39</v>
      </c>
      <c r="C68" s="22" t="s">
        <v>40</v>
      </c>
      <c r="D68" s="22" t="s">
        <v>106</v>
      </c>
      <c r="E68" s="23" t="s">
        <v>133</v>
      </c>
      <c r="F68" s="22" t="s">
        <v>108</v>
      </c>
      <c r="G68" s="22" t="s">
        <v>134</v>
      </c>
      <c r="H68" s="22" t="s">
        <v>30</v>
      </c>
      <c r="I68" s="22" t="s">
        <v>135</v>
      </c>
      <c r="J68" s="102" t="s">
        <v>136</v>
      </c>
      <c r="K68" s="523" t="s">
        <v>898</v>
      </c>
      <c r="L68" s="525" t="s">
        <v>944</v>
      </c>
      <c r="M68" s="525" t="s">
        <v>945</v>
      </c>
      <c r="N68" s="525" t="s">
        <v>887</v>
      </c>
      <c r="O68" s="22" t="s">
        <v>102</v>
      </c>
      <c r="P68" s="70">
        <v>2016</v>
      </c>
      <c r="Q68" s="418">
        <f t="shared" ca="1" si="3"/>
        <v>3.5477427511241526</v>
      </c>
      <c r="R68" s="337">
        <f t="shared" ca="1" si="4"/>
        <v>47983.220708954163</v>
      </c>
      <c r="S68" s="337">
        <f t="shared" ca="1" si="5"/>
        <v>13525</v>
      </c>
      <c r="T68" s="433"/>
      <c r="U68" s="22"/>
      <c r="V68" s="24"/>
      <c r="W68" s="21"/>
      <c r="Y68" s="494"/>
    </row>
    <row r="69" spans="1:25" ht="45">
      <c r="A69" s="31">
        <v>66</v>
      </c>
      <c r="B69" s="22" t="s">
        <v>39</v>
      </c>
      <c r="C69" s="22" t="s">
        <v>40</v>
      </c>
      <c r="D69" s="22" t="s">
        <v>106</v>
      </c>
      <c r="E69" s="23" t="s">
        <v>133</v>
      </c>
      <c r="F69" s="22" t="s">
        <v>112</v>
      </c>
      <c r="G69" s="22" t="s">
        <v>134</v>
      </c>
      <c r="H69" s="22" t="s">
        <v>30</v>
      </c>
      <c r="I69" s="22" t="s">
        <v>135</v>
      </c>
      <c r="J69" s="102" t="s">
        <v>137</v>
      </c>
      <c r="K69" s="523" t="s">
        <v>898</v>
      </c>
      <c r="L69" s="525" t="s">
        <v>946</v>
      </c>
      <c r="M69" s="525" t="s">
        <v>947</v>
      </c>
      <c r="N69" s="525" t="s">
        <v>887</v>
      </c>
      <c r="O69" s="22" t="s">
        <v>102</v>
      </c>
      <c r="P69" s="70">
        <v>2016</v>
      </c>
      <c r="Q69" s="418">
        <f t="shared" ca="1" si="3"/>
        <v>26921.303517263077</v>
      </c>
      <c r="R69" s="337">
        <f t="shared" ca="1" si="4"/>
        <v>364110630.07098311</v>
      </c>
      <c r="S69" s="337">
        <f t="shared" ca="1" si="5"/>
        <v>13525</v>
      </c>
      <c r="T69" s="433"/>
      <c r="U69" s="22"/>
      <c r="V69" s="24"/>
      <c r="W69" s="21"/>
      <c r="Y69" s="494"/>
    </row>
    <row r="70" spans="1:25" ht="60">
      <c r="A70" s="31">
        <v>67</v>
      </c>
      <c r="B70" s="22" t="s">
        <v>39</v>
      </c>
      <c r="C70" s="22" t="s">
        <v>40</v>
      </c>
      <c r="D70" s="22" t="s">
        <v>106</v>
      </c>
      <c r="E70" s="23" t="s">
        <v>133</v>
      </c>
      <c r="F70" s="22" t="s">
        <v>114</v>
      </c>
      <c r="G70" s="22" t="s">
        <v>134</v>
      </c>
      <c r="H70" s="22" t="s">
        <v>30</v>
      </c>
      <c r="I70" s="22" t="s">
        <v>135</v>
      </c>
      <c r="J70" s="102" t="s">
        <v>138</v>
      </c>
      <c r="K70" s="523" t="s">
        <v>898</v>
      </c>
      <c r="L70" s="525" t="s">
        <v>948</v>
      </c>
      <c r="M70" s="525" t="s">
        <v>949</v>
      </c>
      <c r="N70" s="525" t="s">
        <v>887</v>
      </c>
      <c r="O70" s="22" t="s">
        <v>102</v>
      </c>
      <c r="P70" s="70">
        <v>2016</v>
      </c>
      <c r="Q70" s="418">
        <f t="shared" ca="1" si="3"/>
        <v>-44.401914902810184</v>
      </c>
      <c r="R70" s="337">
        <f t="shared" ca="1" si="4"/>
        <v>-600535.89906050777</v>
      </c>
      <c r="S70" s="337">
        <f t="shared" ca="1" si="5"/>
        <v>13525</v>
      </c>
      <c r="T70" s="433" t="s">
        <v>139</v>
      </c>
      <c r="U70" s="22" t="s">
        <v>117</v>
      </c>
      <c r="V70" s="24"/>
      <c r="W70" s="21"/>
      <c r="Y70" s="494"/>
    </row>
    <row r="71" spans="1:25" ht="120">
      <c r="A71" s="31">
        <v>68</v>
      </c>
      <c r="B71" s="22" t="s">
        <v>39</v>
      </c>
      <c r="C71" s="22" t="s">
        <v>40</v>
      </c>
      <c r="D71" s="22" t="s">
        <v>140</v>
      </c>
      <c r="E71" s="23" t="s">
        <v>141</v>
      </c>
      <c r="F71" s="22" t="s">
        <v>142</v>
      </c>
      <c r="G71" s="22" t="s">
        <v>143</v>
      </c>
      <c r="H71" s="22" t="s">
        <v>30</v>
      </c>
      <c r="I71" s="22" t="s">
        <v>144</v>
      </c>
      <c r="J71" s="22" t="s">
        <v>145</v>
      </c>
      <c r="K71" s="523" t="s">
        <v>898</v>
      </c>
      <c r="L71" s="525" t="s">
        <v>950</v>
      </c>
      <c r="M71" s="525" t="s">
        <v>951</v>
      </c>
      <c r="N71" s="525" t="s">
        <v>887</v>
      </c>
      <c r="O71" s="22" t="s">
        <v>102</v>
      </c>
      <c r="P71" s="70">
        <v>2016</v>
      </c>
      <c r="Q71" s="538">
        <f t="shared" ca="1" si="3"/>
        <v>2.6745722060229009E-2</v>
      </c>
      <c r="R71" s="337">
        <f t="shared" ca="1" si="4"/>
        <v>21968</v>
      </c>
      <c r="S71" s="337">
        <f t="shared" ca="1" si="5"/>
        <v>821365</v>
      </c>
      <c r="T71" s="433" t="s">
        <v>952</v>
      </c>
      <c r="U71" s="22" t="s">
        <v>147</v>
      </c>
      <c r="V71" s="24"/>
      <c r="W71" s="21"/>
      <c r="Y71" s="494"/>
    </row>
    <row r="72" spans="1:25" ht="60">
      <c r="A72" s="31">
        <v>69</v>
      </c>
      <c r="B72" s="22" t="s">
        <v>39</v>
      </c>
      <c r="C72" s="22" t="s">
        <v>40</v>
      </c>
      <c r="D72" s="22" t="s">
        <v>140</v>
      </c>
      <c r="E72" s="23" t="s">
        <v>148</v>
      </c>
      <c r="F72" s="22" t="s">
        <v>142</v>
      </c>
      <c r="G72" s="22" t="s">
        <v>149</v>
      </c>
      <c r="H72" s="22" t="s">
        <v>30</v>
      </c>
      <c r="I72" s="22" t="s">
        <v>150</v>
      </c>
      <c r="J72" s="22" t="s">
        <v>151</v>
      </c>
      <c r="K72" s="523" t="s">
        <v>898</v>
      </c>
      <c r="L72" s="525" t="s">
        <v>953</v>
      </c>
      <c r="M72" s="525" t="s">
        <v>954</v>
      </c>
      <c r="N72" s="525" t="s">
        <v>887</v>
      </c>
      <c r="O72" s="22" t="s">
        <v>102</v>
      </c>
      <c r="P72" s="70">
        <v>2016</v>
      </c>
      <c r="Q72" s="538">
        <f t="shared" ca="1" si="3"/>
        <v>1.6742897906088707E-2</v>
      </c>
      <c r="R72" s="337">
        <f t="shared" ca="1" si="4"/>
        <v>399</v>
      </c>
      <c r="S72" s="337">
        <f t="shared" ca="1" si="5"/>
        <v>23831</v>
      </c>
      <c r="T72" s="433" t="s">
        <v>152</v>
      </c>
      <c r="U72" s="22" t="str">
        <f>Definitions!C7</f>
        <v>D.18-05-041: DAC = Bill accounts in census tracts corresponding to census tracts in the top quartile of CalEnviroScreen 3.0 scores.</v>
      </c>
      <c r="V72" s="24"/>
      <c r="W72" s="21"/>
      <c r="Y72" s="494"/>
    </row>
    <row r="73" spans="1:25" ht="105">
      <c r="A73" s="31">
        <v>70</v>
      </c>
      <c r="B73" s="22" t="s">
        <v>39</v>
      </c>
      <c r="C73" s="22" t="s">
        <v>40</v>
      </c>
      <c r="D73" s="22" t="s">
        <v>140</v>
      </c>
      <c r="E73" s="23" t="s">
        <v>153</v>
      </c>
      <c r="F73" s="22" t="s">
        <v>142</v>
      </c>
      <c r="G73" s="22" t="s">
        <v>154</v>
      </c>
      <c r="H73" s="22" t="s">
        <v>30</v>
      </c>
      <c r="I73" s="22" t="s">
        <v>155</v>
      </c>
      <c r="J73" s="22" t="s">
        <v>156</v>
      </c>
      <c r="K73" s="523" t="s">
        <v>898</v>
      </c>
      <c r="L73" s="525" t="s">
        <v>955</v>
      </c>
      <c r="M73" s="525" t="s">
        <v>956</v>
      </c>
      <c r="N73" s="525" t="s">
        <v>887</v>
      </c>
      <c r="O73" s="22" t="s">
        <v>102</v>
      </c>
      <c r="P73" s="70">
        <v>2016</v>
      </c>
      <c r="Q73" s="538">
        <f t="shared" ca="1" si="3"/>
        <v>1.8295677799607071E-2</v>
      </c>
      <c r="R73" s="337">
        <f t="shared" ca="1" si="4"/>
        <v>298</v>
      </c>
      <c r="S73" s="337">
        <f t="shared" ca="1" si="5"/>
        <v>16288</v>
      </c>
      <c r="T73" s="433" t="s">
        <v>157</v>
      </c>
      <c r="U7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73" s="24"/>
      <c r="W73" s="21"/>
      <c r="Y73" s="494"/>
    </row>
    <row r="74" spans="1:25" ht="30">
      <c r="A74" s="31">
        <v>71</v>
      </c>
      <c r="B74" s="22" t="s">
        <v>39</v>
      </c>
      <c r="C74" s="22" t="s">
        <v>40</v>
      </c>
      <c r="D74" s="22" t="s">
        <v>158</v>
      </c>
      <c r="E74" s="23" t="s">
        <v>91</v>
      </c>
      <c r="F74" s="22" t="s">
        <v>92</v>
      </c>
      <c r="G74" s="22" t="s">
        <v>93</v>
      </c>
      <c r="H74" s="22" t="s">
        <v>30</v>
      </c>
      <c r="I74" s="22" t="s">
        <v>159</v>
      </c>
      <c r="J74" s="22" t="s">
        <v>92</v>
      </c>
      <c r="K74" s="523" t="s">
        <v>898</v>
      </c>
      <c r="L74" s="525" t="s">
        <v>957</v>
      </c>
      <c r="M74" s="525" t="s">
        <v>958</v>
      </c>
      <c r="N74" s="525" t="s">
        <v>887</v>
      </c>
      <c r="O74" s="22" t="s">
        <v>102</v>
      </c>
      <c r="P74" s="70">
        <v>2016</v>
      </c>
      <c r="Q74" s="418">
        <f t="shared" ca="1" si="3"/>
        <v>254.14889648737142</v>
      </c>
      <c r="R74" s="337">
        <f t="shared" ca="1" si="4"/>
        <v>24856865.894483704</v>
      </c>
      <c r="S74" s="337">
        <f t="shared" ca="1" si="5"/>
        <v>97804.343194222107</v>
      </c>
      <c r="T74" s="433"/>
      <c r="U74" s="22"/>
      <c r="V74" s="24"/>
      <c r="W74" s="21"/>
      <c r="Y74" s="494"/>
    </row>
    <row r="75" spans="1:25" ht="30">
      <c r="A75" s="31">
        <v>72</v>
      </c>
      <c r="B75" s="22" t="s">
        <v>39</v>
      </c>
      <c r="C75" s="22" t="s">
        <v>40</v>
      </c>
      <c r="D75" s="22" t="s">
        <v>158</v>
      </c>
      <c r="E75" s="23" t="s">
        <v>91</v>
      </c>
      <c r="F75" s="22" t="s">
        <v>95</v>
      </c>
      <c r="G75" s="22" t="s">
        <v>93</v>
      </c>
      <c r="H75" s="22" t="s">
        <v>30</v>
      </c>
      <c r="I75" s="22" t="s">
        <v>159</v>
      </c>
      <c r="J75" s="22" t="s">
        <v>95</v>
      </c>
      <c r="K75" s="523" t="s">
        <v>898</v>
      </c>
      <c r="L75" s="525" t="s">
        <v>959</v>
      </c>
      <c r="M75" s="525" t="s">
        <v>960</v>
      </c>
      <c r="N75" s="525" t="s">
        <v>887</v>
      </c>
      <c r="O75" s="22" t="s">
        <v>102</v>
      </c>
      <c r="P75" s="70">
        <v>2016</v>
      </c>
      <c r="Q75" s="418">
        <f t="shared" ca="1" si="3"/>
        <v>5.8585796986478963E-2</v>
      </c>
      <c r="R75" s="337">
        <f t="shared" ca="1" si="4"/>
        <v>24856865.894483704</v>
      </c>
      <c r="S75" s="337">
        <f t="shared" ca="1" si="5"/>
        <v>424281432.92512399</v>
      </c>
      <c r="T75" s="433"/>
      <c r="U75" s="22"/>
      <c r="V75" s="24"/>
      <c r="W75" s="21"/>
      <c r="Y75" s="494"/>
    </row>
    <row r="76" spans="1:25" ht="30">
      <c r="A76" s="31">
        <v>73</v>
      </c>
      <c r="B76" s="22" t="s">
        <v>39</v>
      </c>
      <c r="C76" s="22" t="s">
        <v>40</v>
      </c>
      <c r="D76" s="22" t="s">
        <v>158</v>
      </c>
      <c r="E76" s="23" t="s">
        <v>91</v>
      </c>
      <c r="F76" s="22" t="s">
        <v>96</v>
      </c>
      <c r="G76" s="22" t="s">
        <v>93</v>
      </c>
      <c r="H76" s="22" t="s">
        <v>30</v>
      </c>
      <c r="I76" s="22" t="s">
        <v>159</v>
      </c>
      <c r="J76" s="22" t="s">
        <v>96</v>
      </c>
      <c r="K76" s="523" t="s">
        <v>898</v>
      </c>
      <c r="L76" s="525" t="s">
        <v>961</v>
      </c>
      <c r="M76" s="525" t="s">
        <v>962</v>
      </c>
      <c r="N76" s="525" t="s">
        <v>887</v>
      </c>
      <c r="O76" s="22" t="s">
        <v>102</v>
      </c>
      <c r="P76" s="70">
        <v>2016</v>
      </c>
      <c r="Q76" s="418">
        <f t="shared" ca="1" si="3"/>
        <v>0.90336078837294476</v>
      </c>
      <c r="R76" s="337">
        <f t="shared" ca="1" si="4"/>
        <v>407456.8915162948</v>
      </c>
      <c r="S76" s="337">
        <f t="shared" ca="1" si="5"/>
        <v>451045.580858309</v>
      </c>
      <c r="T76" s="433" t="s">
        <v>48</v>
      </c>
      <c r="U76" s="22" t="s">
        <v>49</v>
      </c>
      <c r="V76" s="24"/>
      <c r="W76" s="21"/>
      <c r="Y76" s="494"/>
    </row>
    <row r="77" spans="1:25" ht="30">
      <c r="A77" s="31">
        <v>74</v>
      </c>
      <c r="B77" s="22" t="s">
        <v>39</v>
      </c>
      <c r="C77" s="22" t="s">
        <v>40</v>
      </c>
      <c r="D77" s="22" t="s">
        <v>158</v>
      </c>
      <c r="E77" s="23" t="s">
        <v>91</v>
      </c>
      <c r="F77" s="22" t="s">
        <v>97</v>
      </c>
      <c r="G77" s="22" t="s">
        <v>93</v>
      </c>
      <c r="H77" s="22" t="s">
        <v>30</v>
      </c>
      <c r="I77" s="22" t="s">
        <v>159</v>
      </c>
      <c r="J77" s="22" t="s">
        <v>97</v>
      </c>
      <c r="K77" s="523" t="s">
        <v>898</v>
      </c>
      <c r="L77" s="525" t="s">
        <v>963</v>
      </c>
      <c r="M77" s="525" t="s">
        <v>964</v>
      </c>
      <c r="N77" s="525" t="s">
        <v>887</v>
      </c>
      <c r="O77" s="22" t="s">
        <v>102</v>
      </c>
      <c r="P77" s="70">
        <v>2016</v>
      </c>
      <c r="Q77" s="418">
        <f t="shared" ca="1" si="3"/>
        <v>384.07231652920501</v>
      </c>
      <c r="R77" s="337">
        <f t="shared" ca="1" si="4"/>
        <v>37563940.657222271</v>
      </c>
      <c r="S77" s="337">
        <f t="shared" ca="1" si="5"/>
        <v>97804.343194222107</v>
      </c>
      <c r="T77" s="433"/>
      <c r="U77" s="22"/>
      <c r="V77" s="24"/>
      <c r="W77" s="21"/>
      <c r="Y77" s="494"/>
    </row>
    <row r="78" spans="1:25" ht="30">
      <c r="A78" s="31">
        <v>75</v>
      </c>
      <c r="B78" s="22" t="s">
        <v>39</v>
      </c>
      <c r="C78" s="22" t="s">
        <v>40</v>
      </c>
      <c r="D78" s="22" t="s">
        <v>158</v>
      </c>
      <c r="E78" s="23" t="s">
        <v>91</v>
      </c>
      <c r="F78" s="22" t="s">
        <v>98</v>
      </c>
      <c r="G78" s="22" t="s">
        <v>93</v>
      </c>
      <c r="H78" s="22" t="s">
        <v>30</v>
      </c>
      <c r="I78" s="22" t="s">
        <v>159</v>
      </c>
      <c r="J78" s="22" t="s">
        <v>98</v>
      </c>
      <c r="K78" s="523" t="s">
        <v>898</v>
      </c>
      <c r="L78" s="525" t="s">
        <v>965</v>
      </c>
      <c r="M78" s="525" t="s">
        <v>966</v>
      </c>
      <c r="N78" s="525" t="s">
        <v>887</v>
      </c>
      <c r="O78" s="22" t="s">
        <v>102</v>
      </c>
      <c r="P78" s="70">
        <v>2016</v>
      </c>
      <c r="Q78" s="418">
        <f t="shared" ca="1" si="3"/>
        <v>8.8535433658374227E-2</v>
      </c>
      <c r="R78" s="337">
        <f t="shared" ca="1" si="4"/>
        <v>37563940.657222271</v>
      </c>
      <c r="S78" s="337">
        <f t="shared" ca="1" si="5"/>
        <v>424281432.92512399</v>
      </c>
      <c r="T78" s="433"/>
      <c r="U78" s="22"/>
      <c r="V78" s="24"/>
      <c r="W78" s="21"/>
      <c r="Y78" s="494"/>
    </row>
    <row r="79" spans="1:25" ht="30">
      <c r="A79" s="31">
        <v>76</v>
      </c>
      <c r="B79" s="22" t="s">
        <v>39</v>
      </c>
      <c r="C79" s="22" t="s">
        <v>40</v>
      </c>
      <c r="D79" s="22" t="s">
        <v>158</v>
      </c>
      <c r="E79" s="23" t="s">
        <v>91</v>
      </c>
      <c r="F79" s="22" t="s">
        <v>99</v>
      </c>
      <c r="G79" s="22" t="s">
        <v>93</v>
      </c>
      <c r="H79" s="22" t="s">
        <v>30</v>
      </c>
      <c r="I79" s="22" t="s">
        <v>159</v>
      </c>
      <c r="J79" s="22" t="s">
        <v>99</v>
      </c>
      <c r="K79" s="523" t="s">
        <v>898</v>
      </c>
      <c r="L79" s="525" t="s">
        <v>967</v>
      </c>
      <c r="M79" s="525" t="s">
        <v>968</v>
      </c>
      <c r="N79" s="525" t="s">
        <v>887</v>
      </c>
      <c r="O79" s="22" t="s">
        <v>102</v>
      </c>
      <c r="P79" s="70">
        <v>2016</v>
      </c>
      <c r="Q79" s="418">
        <f t="shared" ca="1" si="3"/>
        <v>1.3651677243040317</v>
      </c>
      <c r="R79" s="337">
        <f t="shared" ca="1" si="4"/>
        <v>615752.86917772784</v>
      </c>
      <c r="S79" s="337">
        <f t="shared" ca="1" si="5"/>
        <v>451045.580858309</v>
      </c>
      <c r="T79" s="433" t="s">
        <v>48</v>
      </c>
      <c r="U79" s="22" t="s">
        <v>49</v>
      </c>
      <c r="V79" s="24"/>
      <c r="W79" s="21"/>
      <c r="Y79" s="494"/>
    </row>
    <row r="80" spans="1:25" ht="45">
      <c r="A80" s="31">
        <v>77</v>
      </c>
      <c r="B80" s="22" t="s">
        <v>39</v>
      </c>
      <c r="C80" s="22" t="s">
        <v>40</v>
      </c>
      <c r="D80" s="22" t="s">
        <v>160</v>
      </c>
      <c r="E80" s="23" t="s">
        <v>161</v>
      </c>
      <c r="F80" s="22" t="s">
        <v>162</v>
      </c>
      <c r="G80" s="22" t="s">
        <v>163</v>
      </c>
      <c r="H80" s="22" t="s">
        <v>164</v>
      </c>
      <c r="I80" s="22" t="s">
        <v>165</v>
      </c>
      <c r="J80" s="22" t="s">
        <v>166</v>
      </c>
      <c r="K80" s="523" t="s">
        <v>898</v>
      </c>
      <c r="L80" s="525" t="s">
        <v>969</v>
      </c>
      <c r="M80" s="525" t="s">
        <v>970</v>
      </c>
      <c r="N80" s="525" t="s">
        <v>817</v>
      </c>
      <c r="O80" s="22" t="s">
        <v>102</v>
      </c>
      <c r="P80" s="70" t="s">
        <v>167</v>
      </c>
      <c r="Q80" s="418">
        <f t="shared" ca="1" si="3"/>
        <v>0</v>
      </c>
      <c r="R80" s="337" t="str">
        <f t="shared" ca="1" si="4"/>
        <v>N/A</v>
      </c>
      <c r="S80" s="337" t="str">
        <f t="shared" ca="1" si="5"/>
        <v>N/A</v>
      </c>
      <c r="T80" s="433" t="s">
        <v>168</v>
      </c>
      <c r="U80" s="22" t="s">
        <v>169</v>
      </c>
      <c r="V80" s="24"/>
      <c r="W80" s="21"/>
      <c r="Y80" s="494"/>
    </row>
    <row r="81" spans="1:25" ht="60">
      <c r="A81" s="31">
        <v>78</v>
      </c>
      <c r="B81" s="22" t="s">
        <v>39</v>
      </c>
      <c r="C81" s="22" t="s">
        <v>40</v>
      </c>
      <c r="D81" s="22" t="s">
        <v>170</v>
      </c>
      <c r="E81" s="23" t="s">
        <v>171</v>
      </c>
      <c r="F81" s="22" t="s">
        <v>52</v>
      </c>
      <c r="G81" s="22" t="s">
        <v>53</v>
      </c>
      <c r="H81" s="22" t="s">
        <v>30</v>
      </c>
      <c r="I81" s="22" t="s">
        <v>172</v>
      </c>
      <c r="J81" s="22" t="s">
        <v>173</v>
      </c>
      <c r="K81" s="523" t="s">
        <v>971</v>
      </c>
      <c r="L81" s="525" t="s">
        <v>972</v>
      </c>
      <c r="M81" s="525" t="s">
        <v>973</v>
      </c>
      <c r="N81" s="525" t="s">
        <v>817</v>
      </c>
      <c r="O81" s="22" t="s">
        <v>174</v>
      </c>
      <c r="P81" s="70">
        <v>2016</v>
      </c>
      <c r="Q81" s="418">
        <f t="shared" ref="Q81:Q139" ca="1" si="6">SUMIF(INDIRECT("'"&amp;K81&amp;"'!c:c"),A81,INDIRECT("'"&amp;K81&amp;"'!d:d"))</f>
        <v>929.27079517745756</v>
      </c>
      <c r="R81" s="337" t="str">
        <f t="shared" ca="1" si="4"/>
        <v>N/A</v>
      </c>
      <c r="S81" s="337" t="str">
        <f t="shared" ca="1" si="5"/>
        <v>N/A</v>
      </c>
      <c r="T81" s="433" t="s">
        <v>901</v>
      </c>
      <c r="U81" s="22"/>
      <c r="V81" s="24"/>
      <c r="W81" s="21"/>
      <c r="Y81" s="494"/>
    </row>
    <row r="82" spans="1:25" ht="60">
      <c r="A82" s="31">
        <v>79</v>
      </c>
      <c r="B82" s="22" t="s">
        <v>39</v>
      </c>
      <c r="C82" s="22" t="s">
        <v>40</v>
      </c>
      <c r="D82" s="22" t="s">
        <v>170</v>
      </c>
      <c r="E82" s="23" t="s">
        <v>171</v>
      </c>
      <c r="F82" s="22" t="s">
        <v>55</v>
      </c>
      <c r="G82" s="22" t="s">
        <v>53</v>
      </c>
      <c r="H82" s="22" t="s">
        <v>30</v>
      </c>
      <c r="I82" s="22" t="s">
        <v>172</v>
      </c>
      <c r="J82" s="22" t="s">
        <v>175</v>
      </c>
      <c r="K82" s="523" t="s">
        <v>971</v>
      </c>
      <c r="L82" s="525" t="s">
        <v>974</v>
      </c>
      <c r="M82" s="525" t="s">
        <v>975</v>
      </c>
      <c r="N82" s="525" t="s">
        <v>817</v>
      </c>
      <c r="O82" s="22" t="s">
        <v>174</v>
      </c>
      <c r="P82" s="70">
        <v>2016</v>
      </c>
      <c r="Q82" s="418">
        <f t="shared" ca="1" si="6"/>
        <v>740.14404512616363</v>
      </c>
      <c r="R82" s="337" t="str">
        <f t="shared" ca="1" si="4"/>
        <v>N/A</v>
      </c>
      <c r="S82" s="337" t="str">
        <f t="shared" ca="1" si="5"/>
        <v>N/A</v>
      </c>
      <c r="T82" s="433" t="s">
        <v>901</v>
      </c>
      <c r="U82" s="22"/>
      <c r="V82" s="24"/>
      <c r="W82" s="21"/>
      <c r="Y82" s="494"/>
    </row>
    <row r="83" spans="1:25" ht="60">
      <c r="A83" s="31">
        <v>80</v>
      </c>
      <c r="B83" s="22" t="s">
        <v>39</v>
      </c>
      <c r="C83" s="22" t="s">
        <v>40</v>
      </c>
      <c r="D83" s="22" t="s">
        <v>170</v>
      </c>
      <c r="E83" s="23" t="s">
        <v>171</v>
      </c>
      <c r="F83" s="22" t="s">
        <v>56</v>
      </c>
      <c r="G83" s="22" t="s">
        <v>53</v>
      </c>
      <c r="H83" s="22" t="s">
        <v>30</v>
      </c>
      <c r="I83" s="22" t="s">
        <v>172</v>
      </c>
      <c r="J83" s="22" t="s">
        <v>176</v>
      </c>
      <c r="K83" s="523" t="s">
        <v>971</v>
      </c>
      <c r="L83" s="525" t="s">
        <v>976</v>
      </c>
      <c r="M83" s="525" t="s">
        <v>977</v>
      </c>
      <c r="N83" s="525" t="s">
        <v>817</v>
      </c>
      <c r="O83" s="22" t="s">
        <v>174</v>
      </c>
      <c r="P83" s="70">
        <v>2016</v>
      </c>
      <c r="Q83" s="418">
        <f t="shared" ca="1" si="6"/>
        <v>3515134.8480861313</v>
      </c>
      <c r="R83" s="337" t="str">
        <f t="shared" ca="1" si="4"/>
        <v>N/A</v>
      </c>
      <c r="S83" s="337" t="str">
        <f t="shared" ca="1" si="5"/>
        <v>N/A</v>
      </c>
      <c r="T83" s="433" t="s">
        <v>901</v>
      </c>
      <c r="U83" s="22"/>
      <c r="V83" s="24"/>
      <c r="W83" s="21"/>
      <c r="Y83" s="494"/>
    </row>
    <row r="84" spans="1:25" ht="60">
      <c r="A84" s="31">
        <v>81</v>
      </c>
      <c r="B84" s="22" t="s">
        <v>39</v>
      </c>
      <c r="C84" s="22" t="s">
        <v>40</v>
      </c>
      <c r="D84" s="22" t="s">
        <v>170</v>
      </c>
      <c r="E84" s="23" t="s">
        <v>171</v>
      </c>
      <c r="F84" s="22" t="s">
        <v>57</v>
      </c>
      <c r="G84" s="22" t="s">
        <v>53</v>
      </c>
      <c r="H84" s="22" t="s">
        <v>30</v>
      </c>
      <c r="I84" s="22" t="s">
        <v>172</v>
      </c>
      <c r="J84" s="22" t="s">
        <v>177</v>
      </c>
      <c r="K84" s="523" t="s">
        <v>971</v>
      </c>
      <c r="L84" s="525" t="s">
        <v>978</v>
      </c>
      <c r="M84" s="525" t="s">
        <v>979</v>
      </c>
      <c r="N84" s="525" t="s">
        <v>817</v>
      </c>
      <c r="O84" s="22" t="s">
        <v>174</v>
      </c>
      <c r="P84" s="70">
        <v>2016</v>
      </c>
      <c r="Q84" s="418">
        <f t="shared" ca="1" si="6"/>
        <v>2625359.8568609315</v>
      </c>
      <c r="R84" s="337" t="str">
        <f t="shared" ca="1" si="4"/>
        <v>N/A</v>
      </c>
      <c r="S84" s="337" t="str">
        <f t="shared" ca="1" si="5"/>
        <v>N/A</v>
      </c>
      <c r="T84" s="433" t="s">
        <v>901</v>
      </c>
      <c r="U84" s="22"/>
      <c r="V84" s="24"/>
      <c r="W84" s="21"/>
      <c r="Y84" s="494"/>
    </row>
    <row r="85" spans="1:25" ht="60">
      <c r="A85" s="31">
        <v>82</v>
      </c>
      <c r="B85" s="22" t="s">
        <v>39</v>
      </c>
      <c r="C85" s="22" t="s">
        <v>40</v>
      </c>
      <c r="D85" s="22" t="s">
        <v>170</v>
      </c>
      <c r="E85" s="23" t="s">
        <v>171</v>
      </c>
      <c r="F85" s="22" t="s">
        <v>58</v>
      </c>
      <c r="G85" s="22" t="s">
        <v>53</v>
      </c>
      <c r="H85" s="22" t="s">
        <v>30</v>
      </c>
      <c r="I85" s="22" t="s">
        <v>172</v>
      </c>
      <c r="J85" s="22" t="s">
        <v>178</v>
      </c>
      <c r="K85" s="523" t="s">
        <v>971</v>
      </c>
      <c r="L85" s="525" t="s">
        <v>980</v>
      </c>
      <c r="M85" s="525" t="s">
        <v>981</v>
      </c>
      <c r="N85" s="525" t="s">
        <v>817</v>
      </c>
      <c r="O85" s="22" t="s">
        <v>174</v>
      </c>
      <c r="P85" s="70">
        <v>2016</v>
      </c>
      <c r="Q85" s="418">
        <f t="shared" ca="1" si="6"/>
        <v>40721.875985925755</v>
      </c>
      <c r="R85" s="337" t="str">
        <f t="shared" ca="1" si="4"/>
        <v>N/A</v>
      </c>
      <c r="S85" s="337" t="str">
        <f t="shared" ca="1" si="5"/>
        <v>N/A</v>
      </c>
      <c r="T85" s="433" t="s">
        <v>901</v>
      </c>
      <c r="U85" s="22" t="str">
        <f>Definitions!C$20</f>
        <v>A multi-family unit. Designated by a unique billing account under rate GR and location code (LC_CD) = B, C, D (&gt;= 2 units)</v>
      </c>
      <c r="V85" s="24"/>
      <c r="W85" s="21"/>
      <c r="Y85" s="494"/>
    </row>
    <row r="86" spans="1:25" ht="60">
      <c r="A86" s="31">
        <v>83</v>
      </c>
      <c r="B86" s="22" t="s">
        <v>39</v>
      </c>
      <c r="C86" s="22" t="s">
        <v>40</v>
      </c>
      <c r="D86" s="22" t="s">
        <v>170</v>
      </c>
      <c r="E86" s="23" t="s">
        <v>171</v>
      </c>
      <c r="F86" s="22" t="s">
        <v>60</v>
      </c>
      <c r="G86" s="22" t="s">
        <v>53</v>
      </c>
      <c r="H86" s="22" t="s">
        <v>30</v>
      </c>
      <c r="I86" s="22" t="s">
        <v>172</v>
      </c>
      <c r="J86" s="22" t="s">
        <v>180</v>
      </c>
      <c r="K86" s="523" t="s">
        <v>971</v>
      </c>
      <c r="L86" s="525" t="s">
        <v>982</v>
      </c>
      <c r="M86" s="525" t="s">
        <v>983</v>
      </c>
      <c r="N86" s="525" t="s">
        <v>817</v>
      </c>
      <c r="O86" s="22" t="s">
        <v>174</v>
      </c>
      <c r="P86" s="70">
        <v>2016</v>
      </c>
      <c r="Q86" s="418">
        <f t="shared" ca="1" si="6"/>
        <v>25268.224979089129</v>
      </c>
      <c r="R86" s="337" t="str">
        <f t="shared" ca="1" si="4"/>
        <v>N/A</v>
      </c>
      <c r="S86" s="337" t="str">
        <f t="shared" ca="1" si="5"/>
        <v>N/A</v>
      </c>
      <c r="T86" s="433" t="s">
        <v>901</v>
      </c>
      <c r="U86" s="22" t="str">
        <f>Definitions!C$20</f>
        <v>A multi-family unit. Designated by a unique billing account under rate GR and location code (LC_CD) = B, C, D (&gt;= 2 units)</v>
      </c>
      <c r="V86" s="24"/>
      <c r="W86" s="21"/>
      <c r="Y86" s="494"/>
    </row>
    <row r="87" spans="1:25" ht="60">
      <c r="A87" s="31">
        <v>84</v>
      </c>
      <c r="B87" s="22" t="s">
        <v>39</v>
      </c>
      <c r="C87" s="22" t="s">
        <v>40</v>
      </c>
      <c r="D87" s="22" t="s">
        <v>170</v>
      </c>
      <c r="E87" s="23" t="s">
        <v>171</v>
      </c>
      <c r="F87" s="22" t="s">
        <v>61</v>
      </c>
      <c r="G87" s="22" t="s">
        <v>53</v>
      </c>
      <c r="H87" s="22" t="s">
        <v>30</v>
      </c>
      <c r="I87" s="22" t="s">
        <v>172</v>
      </c>
      <c r="J87" s="22" t="s">
        <v>181</v>
      </c>
      <c r="K87" s="523" t="s">
        <v>971</v>
      </c>
      <c r="L87" s="525" t="s">
        <v>984</v>
      </c>
      <c r="M87" s="525" t="s">
        <v>985</v>
      </c>
      <c r="N87" s="525" t="s">
        <v>817</v>
      </c>
      <c r="O87" s="22" t="s">
        <v>174</v>
      </c>
      <c r="P87" s="70">
        <v>2016</v>
      </c>
      <c r="Q87" s="418">
        <f t="shared" ca="1" si="6"/>
        <v>12212.805663345569</v>
      </c>
      <c r="R87" s="337" t="str">
        <f t="shared" ca="1" si="4"/>
        <v>N/A</v>
      </c>
      <c r="S87" s="337" t="str">
        <f t="shared" ca="1" si="5"/>
        <v>N/A</v>
      </c>
      <c r="T87" s="433" t="s">
        <v>901</v>
      </c>
      <c r="U87" s="22"/>
      <c r="V87" s="24"/>
      <c r="W87" s="21"/>
      <c r="Y87" s="494"/>
    </row>
    <row r="88" spans="1:25" ht="60">
      <c r="A88" s="31">
        <v>85</v>
      </c>
      <c r="B88" s="22" t="s">
        <v>39</v>
      </c>
      <c r="C88" s="22" t="s">
        <v>40</v>
      </c>
      <c r="D88" s="22" t="s">
        <v>170</v>
      </c>
      <c r="E88" s="23" t="s">
        <v>171</v>
      </c>
      <c r="F88" s="22" t="s">
        <v>62</v>
      </c>
      <c r="G88" s="22" t="s">
        <v>53</v>
      </c>
      <c r="H88" s="22" t="s">
        <v>30</v>
      </c>
      <c r="I88" s="22" t="s">
        <v>172</v>
      </c>
      <c r="J88" s="22" t="s">
        <v>182</v>
      </c>
      <c r="K88" s="523" t="s">
        <v>971</v>
      </c>
      <c r="L88" s="525" t="s">
        <v>986</v>
      </c>
      <c r="M88" s="525" t="s">
        <v>987</v>
      </c>
      <c r="N88" s="525" t="s">
        <v>817</v>
      </c>
      <c r="O88" s="22" t="s">
        <v>174</v>
      </c>
      <c r="P88" s="70">
        <v>2016</v>
      </c>
      <c r="Q88" s="418">
        <f t="shared" ca="1" si="6"/>
        <v>9561.106466467374</v>
      </c>
      <c r="R88" s="337" t="str">
        <f t="shared" ca="1" si="4"/>
        <v>N/A</v>
      </c>
      <c r="S88" s="337" t="str">
        <f t="shared" ca="1" si="5"/>
        <v>N/A</v>
      </c>
      <c r="T88" s="433" t="s">
        <v>901</v>
      </c>
      <c r="U88" s="22"/>
      <c r="V88" s="24"/>
      <c r="W88" s="21"/>
      <c r="Y88" s="494"/>
    </row>
    <row r="89" spans="1:25" ht="60">
      <c r="A89" s="31">
        <v>86</v>
      </c>
      <c r="B89" s="22" t="s">
        <v>39</v>
      </c>
      <c r="C89" s="22" t="s">
        <v>40</v>
      </c>
      <c r="D89" s="22" t="s">
        <v>170</v>
      </c>
      <c r="E89" s="23" t="s">
        <v>171</v>
      </c>
      <c r="F89" s="22" t="s">
        <v>63</v>
      </c>
      <c r="G89" s="22" t="s">
        <v>53</v>
      </c>
      <c r="H89" s="22" t="s">
        <v>30</v>
      </c>
      <c r="I89" s="22" t="s">
        <v>172</v>
      </c>
      <c r="J89" s="22" t="s">
        <v>183</v>
      </c>
      <c r="K89" s="523" t="s">
        <v>971</v>
      </c>
      <c r="L89" s="525" t="s">
        <v>988</v>
      </c>
      <c r="M89" s="525" t="s">
        <v>989</v>
      </c>
      <c r="N89" s="525" t="s">
        <v>817</v>
      </c>
      <c r="O89" s="22" t="s">
        <v>174</v>
      </c>
      <c r="P89" s="70">
        <v>2016</v>
      </c>
      <c r="Q89" s="418">
        <f t="shared" ca="1" si="6"/>
        <v>46049141.974360339</v>
      </c>
      <c r="R89" s="337" t="str">
        <f t="shared" ca="1" si="4"/>
        <v>N/A</v>
      </c>
      <c r="S89" s="337" t="str">
        <f t="shared" ca="1" si="5"/>
        <v>N/A</v>
      </c>
      <c r="T89" s="433" t="s">
        <v>901</v>
      </c>
      <c r="U89" s="22"/>
      <c r="V89" s="24"/>
      <c r="W89" s="21"/>
      <c r="Y89" s="494"/>
    </row>
    <row r="90" spans="1:25" ht="60">
      <c r="A90" s="31">
        <v>87</v>
      </c>
      <c r="B90" s="22" t="s">
        <v>39</v>
      </c>
      <c r="C90" s="22" t="s">
        <v>40</v>
      </c>
      <c r="D90" s="22" t="s">
        <v>170</v>
      </c>
      <c r="E90" s="23" t="s">
        <v>171</v>
      </c>
      <c r="F90" s="22" t="s">
        <v>64</v>
      </c>
      <c r="G90" s="22" t="s">
        <v>53</v>
      </c>
      <c r="H90" s="22" t="s">
        <v>30</v>
      </c>
      <c r="I90" s="22" t="s">
        <v>172</v>
      </c>
      <c r="J90" s="22" t="s">
        <v>184</v>
      </c>
      <c r="K90" s="523" t="s">
        <v>971</v>
      </c>
      <c r="L90" s="525" t="s">
        <v>990</v>
      </c>
      <c r="M90" s="525" t="s">
        <v>991</v>
      </c>
      <c r="N90" s="525" t="s">
        <v>817</v>
      </c>
      <c r="O90" s="22" t="s">
        <v>174</v>
      </c>
      <c r="P90" s="70">
        <v>2016</v>
      </c>
      <c r="Q90" s="418">
        <f t="shared" ca="1" si="6"/>
        <v>33164544.343028806</v>
      </c>
      <c r="R90" s="337" t="str">
        <f t="shared" ca="1" si="4"/>
        <v>N/A</v>
      </c>
      <c r="S90" s="337" t="str">
        <f t="shared" ca="1" si="5"/>
        <v>N/A</v>
      </c>
      <c r="T90" s="433" t="s">
        <v>901</v>
      </c>
      <c r="U90" s="22"/>
      <c r="V90" s="24"/>
      <c r="W90" s="21"/>
      <c r="Y90" s="494"/>
    </row>
    <row r="91" spans="1:25" ht="60">
      <c r="A91" s="31">
        <v>88</v>
      </c>
      <c r="B91" s="22" t="s">
        <v>39</v>
      </c>
      <c r="C91" s="22" t="s">
        <v>40</v>
      </c>
      <c r="D91" s="22" t="s">
        <v>170</v>
      </c>
      <c r="E91" s="23" t="s">
        <v>171</v>
      </c>
      <c r="F91" s="22" t="s">
        <v>65</v>
      </c>
      <c r="G91" s="22" t="s">
        <v>53</v>
      </c>
      <c r="H91" s="22" t="s">
        <v>30</v>
      </c>
      <c r="I91" s="22" t="s">
        <v>172</v>
      </c>
      <c r="J91" s="22" t="s">
        <v>185</v>
      </c>
      <c r="K91" s="523" t="s">
        <v>971</v>
      </c>
      <c r="L91" s="525" t="s">
        <v>992</v>
      </c>
      <c r="M91" s="525" t="s">
        <v>993</v>
      </c>
      <c r="N91" s="525" t="s">
        <v>817</v>
      </c>
      <c r="O91" s="22" t="s">
        <v>174</v>
      </c>
      <c r="P91" s="70">
        <v>2016</v>
      </c>
      <c r="Q91" s="418">
        <f t="shared" ca="1" si="6"/>
        <v>560964.19382027769</v>
      </c>
      <c r="R91" s="337" t="str">
        <f t="shared" ca="1" si="4"/>
        <v>N/A</v>
      </c>
      <c r="S91" s="337" t="str">
        <f t="shared" ca="1" si="5"/>
        <v>N/A</v>
      </c>
      <c r="T91" s="433" t="s">
        <v>901</v>
      </c>
      <c r="U91" s="22" t="str">
        <f>Definitions!C$20</f>
        <v>A multi-family unit. Designated by a unique billing account under rate GR and location code (LC_CD) = B, C, D (&gt;= 2 units)</v>
      </c>
      <c r="V91" s="24"/>
      <c r="W91" s="21"/>
      <c r="Y91" s="494"/>
    </row>
    <row r="92" spans="1:25" ht="60">
      <c r="A92" s="31">
        <v>89</v>
      </c>
      <c r="B92" s="22" t="s">
        <v>39</v>
      </c>
      <c r="C92" s="22" t="s">
        <v>40</v>
      </c>
      <c r="D92" s="22" t="s">
        <v>170</v>
      </c>
      <c r="E92" s="23" t="s">
        <v>171</v>
      </c>
      <c r="F92" s="22" t="s">
        <v>66</v>
      </c>
      <c r="G92" s="22" t="s">
        <v>53</v>
      </c>
      <c r="H92" s="22" t="s">
        <v>30</v>
      </c>
      <c r="I92" s="22" t="s">
        <v>172</v>
      </c>
      <c r="J92" s="22" t="s">
        <v>186</v>
      </c>
      <c r="K92" s="523" t="s">
        <v>971</v>
      </c>
      <c r="L92" s="525" t="s">
        <v>994</v>
      </c>
      <c r="M92" s="525" t="s">
        <v>995</v>
      </c>
      <c r="N92" s="525" t="s">
        <v>817</v>
      </c>
      <c r="O92" s="22" t="s">
        <v>174</v>
      </c>
      <c r="P92" s="70">
        <v>2016</v>
      </c>
      <c r="Q92" s="418">
        <f t="shared" ca="1" si="6"/>
        <v>371293.58326287294</v>
      </c>
      <c r="R92" s="337" t="str">
        <f t="shared" ca="1" si="4"/>
        <v>N/A</v>
      </c>
      <c r="S92" s="337" t="str">
        <f t="shared" ca="1" si="5"/>
        <v>N/A</v>
      </c>
      <c r="T92" s="433" t="s">
        <v>901</v>
      </c>
      <c r="U92" s="22" t="str">
        <f>Definitions!C$20</f>
        <v>A multi-family unit. Designated by a unique billing account under rate GR and location code (LC_CD) = B, C, D (&gt;= 2 units)</v>
      </c>
      <c r="V92" s="24"/>
      <c r="W92" s="21"/>
      <c r="Y92" s="494"/>
    </row>
    <row r="93" spans="1:25" ht="60">
      <c r="A93" s="31">
        <v>90</v>
      </c>
      <c r="B93" s="22" t="s">
        <v>39</v>
      </c>
      <c r="C93" s="22" t="s">
        <v>40</v>
      </c>
      <c r="D93" s="22" t="s">
        <v>170</v>
      </c>
      <c r="E93" s="23" t="s">
        <v>187</v>
      </c>
      <c r="F93" s="22" t="s">
        <v>52</v>
      </c>
      <c r="G93" s="22" t="s">
        <v>53</v>
      </c>
      <c r="H93" s="22" t="s">
        <v>30</v>
      </c>
      <c r="I93" s="22" t="s">
        <v>172</v>
      </c>
      <c r="J93" s="22" t="s">
        <v>188</v>
      </c>
      <c r="K93" s="523" t="s">
        <v>971</v>
      </c>
      <c r="L93" s="525" t="s">
        <v>996</v>
      </c>
      <c r="M93" s="525" t="s">
        <v>997</v>
      </c>
      <c r="N93" s="525" t="s">
        <v>817</v>
      </c>
      <c r="O93" s="22" t="s">
        <v>174</v>
      </c>
      <c r="P93" s="70">
        <v>2016</v>
      </c>
      <c r="Q93" s="418">
        <f t="shared" ca="1" si="6"/>
        <v>179.66311391256937</v>
      </c>
      <c r="R93" s="337" t="str">
        <f t="shared" ca="1" si="4"/>
        <v>N/A</v>
      </c>
      <c r="S93" s="337" t="str">
        <f t="shared" ca="1" si="5"/>
        <v>N/A</v>
      </c>
      <c r="T93" s="433" t="s">
        <v>901</v>
      </c>
      <c r="U93" s="22"/>
      <c r="V93" s="24"/>
      <c r="W93" s="21"/>
      <c r="Y93" s="494"/>
    </row>
    <row r="94" spans="1:25" ht="60">
      <c r="A94" s="31">
        <v>91</v>
      </c>
      <c r="B94" s="22" t="s">
        <v>39</v>
      </c>
      <c r="C94" s="22" t="s">
        <v>40</v>
      </c>
      <c r="D94" s="22" t="s">
        <v>170</v>
      </c>
      <c r="E94" s="23" t="s">
        <v>187</v>
      </c>
      <c r="F94" s="22" t="s">
        <v>55</v>
      </c>
      <c r="G94" s="22" t="s">
        <v>53</v>
      </c>
      <c r="H94" s="22" t="s">
        <v>30</v>
      </c>
      <c r="I94" s="22" t="s">
        <v>172</v>
      </c>
      <c r="J94" s="22" t="s">
        <v>189</v>
      </c>
      <c r="K94" s="523" t="s">
        <v>971</v>
      </c>
      <c r="L94" s="525" t="s">
        <v>998</v>
      </c>
      <c r="M94" s="525" t="s">
        <v>999</v>
      </c>
      <c r="N94" s="525" t="s">
        <v>817</v>
      </c>
      <c r="O94" s="22" t="s">
        <v>174</v>
      </c>
      <c r="P94" s="70">
        <v>2016</v>
      </c>
      <c r="Q94" s="418">
        <f t="shared" ca="1" si="6"/>
        <v>136.97370720813427</v>
      </c>
      <c r="R94" s="337" t="str">
        <f t="shared" ca="1" si="4"/>
        <v>N/A</v>
      </c>
      <c r="S94" s="337" t="str">
        <f t="shared" ca="1" si="5"/>
        <v>N/A</v>
      </c>
      <c r="T94" s="433" t="s">
        <v>901</v>
      </c>
      <c r="U94" s="22"/>
      <c r="V94" s="24"/>
      <c r="W94" s="21"/>
      <c r="Y94" s="494"/>
    </row>
    <row r="95" spans="1:25" ht="60">
      <c r="A95" s="31">
        <v>92</v>
      </c>
      <c r="B95" s="22" t="s">
        <v>39</v>
      </c>
      <c r="C95" s="22" t="s">
        <v>40</v>
      </c>
      <c r="D95" s="22" t="s">
        <v>170</v>
      </c>
      <c r="E95" s="23" t="s">
        <v>187</v>
      </c>
      <c r="F95" s="22" t="s">
        <v>56</v>
      </c>
      <c r="G95" s="22" t="s">
        <v>53</v>
      </c>
      <c r="H95" s="22" t="s">
        <v>30</v>
      </c>
      <c r="I95" s="22" t="s">
        <v>172</v>
      </c>
      <c r="J95" s="22" t="s">
        <v>190</v>
      </c>
      <c r="K95" s="523" t="s">
        <v>971</v>
      </c>
      <c r="L95" s="525" t="s">
        <v>1000</v>
      </c>
      <c r="M95" s="525" t="s">
        <v>1001</v>
      </c>
      <c r="N95" s="525" t="s">
        <v>817</v>
      </c>
      <c r="O95" s="22" t="s">
        <v>174</v>
      </c>
      <c r="P95" s="70">
        <v>2016</v>
      </c>
      <c r="Q95" s="418">
        <f t="shared" ca="1" si="6"/>
        <v>964484.10927345138</v>
      </c>
      <c r="R95" s="337" t="str">
        <f t="shared" ca="1" si="4"/>
        <v>N/A</v>
      </c>
      <c r="S95" s="337" t="str">
        <f t="shared" ca="1" si="5"/>
        <v>N/A</v>
      </c>
      <c r="T95" s="433" t="s">
        <v>901</v>
      </c>
      <c r="U95" s="22"/>
      <c r="V95" s="24"/>
      <c r="W95" s="21"/>
      <c r="Y95" s="494"/>
    </row>
    <row r="96" spans="1:25" ht="60">
      <c r="A96" s="31">
        <v>93</v>
      </c>
      <c r="B96" s="22" t="s">
        <v>39</v>
      </c>
      <c r="C96" s="22" t="s">
        <v>40</v>
      </c>
      <c r="D96" s="22" t="s">
        <v>170</v>
      </c>
      <c r="E96" s="23" t="s">
        <v>187</v>
      </c>
      <c r="F96" s="22" t="s">
        <v>57</v>
      </c>
      <c r="G96" s="22" t="s">
        <v>53</v>
      </c>
      <c r="H96" s="22" t="s">
        <v>30</v>
      </c>
      <c r="I96" s="22" t="s">
        <v>172</v>
      </c>
      <c r="J96" s="22" t="s">
        <v>191</v>
      </c>
      <c r="K96" s="523" t="s">
        <v>971</v>
      </c>
      <c r="L96" s="525" t="s">
        <v>1002</v>
      </c>
      <c r="M96" s="525" t="s">
        <v>1003</v>
      </c>
      <c r="N96" s="525" t="s">
        <v>817</v>
      </c>
      <c r="O96" s="22" t="s">
        <v>174</v>
      </c>
      <c r="P96" s="70">
        <v>2016</v>
      </c>
      <c r="Q96" s="418">
        <f t="shared" ca="1" si="6"/>
        <v>695274.22810670407</v>
      </c>
      <c r="R96" s="337" t="str">
        <f t="shared" ca="1" si="4"/>
        <v>N/A</v>
      </c>
      <c r="S96" s="337" t="str">
        <f t="shared" ca="1" si="5"/>
        <v>N/A</v>
      </c>
      <c r="T96" s="433" t="s">
        <v>901</v>
      </c>
      <c r="U96" s="22"/>
      <c r="V96" s="24"/>
      <c r="W96" s="21"/>
      <c r="Y96" s="494"/>
    </row>
    <row r="97" spans="1:25" ht="60">
      <c r="A97" s="31">
        <v>94</v>
      </c>
      <c r="B97" s="22" t="s">
        <v>39</v>
      </c>
      <c r="C97" s="22" t="s">
        <v>40</v>
      </c>
      <c r="D97" s="22" t="s">
        <v>170</v>
      </c>
      <c r="E97" s="23" t="s">
        <v>187</v>
      </c>
      <c r="F97" s="22" t="s">
        <v>58</v>
      </c>
      <c r="G97" s="22" t="s">
        <v>53</v>
      </c>
      <c r="H97" s="22" t="s">
        <v>30</v>
      </c>
      <c r="I97" s="22" t="s">
        <v>172</v>
      </c>
      <c r="J97" s="22" t="s">
        <v>192</v>
      </c>
      <c r="K97" s="523" t="s">
        <v>971</v>
      </c>
      <c r="L97" s="525" t="s">
        <v>1004</v>
      </c>
      <c r="M97" s="525" t="s">
        <v>1005</v>
      </c>
      <c r="N97" s="525" t="s">
        <v>817</v>
      </c>
      <c r="O97" s="22" t="s">
        <v>174</v>
      </c>
      <c r="P97" s="70">
        <v>2016</v>
      </c>
      <c r="Q97" s="418">
        <f t="shared" ca="1" si="6"/>
        <v>8792.2766963747308</v>
      </c>
      <c r="R97" s="337" t="str">
        <f t="shared" ca="1" si="4"/>
        <v>N/A</v>
      </c>
      <c r="S97" s="337" t="str">
        <f t="shared" ca="1" si="5"/>
        <v>N/A</v>
      </c>
      <c r="T97" s="433" t="s">
        <v>901</v>
      </c>
      <c r="U97" s="22" t="str">
        <f>Definitions!C$22</f>
        <v>AL 3826. Natural gas procurement for MF accomodations supply Baseline uses through one meter. Such as service will be billed under rates designated for GM-E, GM-BE or GM-BEC, as appropriate.</v>
      </c>
      <c r="V97" s="24"/>
      <c r="W97" s="21"/>
      <c r="Y97" s="494"/>
    </row>
    <row r="98" spans="1:25" ht="60">
      <c r="A98" s="31">
        <v>95</v>
      </c>
      <c r="B98" s="22" t="s">
        <v>39</v>
      </c>
      <c r="C98" s="22" t="s">
        <v>40</v>
      </c>
      <c r="D98" s="22" t="s">
        <v>170</v>
      </c>
      <c r="E98" s="23" t="s">
        <v>187</v>
      </c>
      <c r="F98" s="22" t="s">
        <v>60</v>
      </c>
      <c r="G98" s="22" t="s">
        <v>53</v>
      </c>
      <c r="H98" s="22" t="s">
        <v>30</v>
      </c>
      <c r="I98" s="22" t="s">
        <v>172</v>
      </c>
      <c r="J98" s="22" t="s">
        <v>193</v>
      </c>
      <c r="K98" s="523" t="s">
        <v>971</v>
      </c>
      <c r="L98" s="525" t="s">
        <v>1006</v>
      </c>
      <c r="M98" s="525" t="s">
        <v>1007</v>
      </c>
      <c r="N98" s="525" t="s">
        <v>817</v>
      </c>
      <c r="O98" s="22" t="s">
        <v>174</v>
      </c>
      <c r="P98" s="70">
        <v>2016</v>
      </c>
      <c r="Q98" s="418">
        <f t="shared" ca="1" si="6"/>
        <v>5543.2893819244573</v>
      </c>
      <c r="R98" s="337" t="str">
        <f t="shared" ca="1" si="4"/>
        <v>N/A</v>
      </c>
      <c r="S98" s="337" t="str">
        <f t="shared" ca="1" si="5"/>
        <v>N/A</v>
      </c>
      <c r="T98" s="433" t="s">
        <v>901</v>
      </c>
      <c r="U98" s="22" t="str">
        <f>Definitions!C$22</f>
        <v>AL 3826. Natural gas procurement for MF accomodations supply Baseline uses through one meter. Such as service will be billed under rates designated for GM-E, GM-BE or GM-BEC, as appropriate.</v>
      </c>
      <c r="V98" s="24"/>
      <c r="W98" s="21"/>
      <c r="Y98" s="494"/>
    </row>
    <row r="99" spans="1:25" ht="60">
      <c r="A99" s="31">
        <v>96</v>
      </c>
      <c r="B99" s="22" t="s">
        <v>39</v>
      </c>
      <c r="C99" s="22" t="s">
        <v>40</v>
      </c>
      <c r="D99" s="22" t="s">
        <v>170</v>
      </c>
      <c r="E99" s="23" t="s">
        <v>187</v>
      </c>
      <c r="F99" s="22" t="s">
        <v>61</v>
      </c>
      <c r="G99" s="22" t="s">
        <v>53</v>
      </c>
      <c r="H99" s="22" t="s">
        <v>30</v>
      </c>
      <c r="I99" s="22" t="s">
        <v>172</v>
      </c>
      <c r="J99" s="22" t="s">
        <v>194</v>
      </c>
      <c r="K99" s="523" t="s">
        <v>971</v>
      </c>
      <c r="L99" s="525" t="s">
        <v>1008</v>
      </c>
      <c r="M99" s="525" t="s">
        <v>1009</v>
      </c>
      <c r="N99" s="525" t="s">
        <v>817</v>
      </c>
      <c r="O99" s="22" t="s">
        <v>174</v>
      </c>
      <c r="P99" s="70">
        <v>2016</v>
      </c>
      <c r="Q99" s="418">
        <f t="shared" ca="1" si="6"/>
        <v>1816.6152161294369</v>
      </c>
      <c r="R99" s="337" t="str">
        <f t="shared" ca="1" si="4"/>
        <v>N/A</v>
      </c>
      <c r="S99" s="337" t="str">
        <f t="shared" ca="1" si="5"/>
        <v>N/A</v>
      </c>
      <c r="T99" s="433" t="s">
        <v>901</v>
      </c>
      <c r="U99" s="22"/>
      <c r="V99" s="24"/>
      <c r="W99" s="21"/>
      <c r="Y99" s="494"/>
    </row>
    <row r="100" spans="1:25" ht="60">
      <c r="A100" s="31">
        <v>97</v>
      </c>
      <c r="B100" s="22" t="s">
        <v>39</v>
      </c>
      <c r="C100" s="22" t="s">
        <v>40</v>
      </c>
      <c r="D100" s="22" t="s">
        <v>170</v>
      </c>
      <c r="E100" s="23" t="s">
        <v>187</v>
      </c>
      <c r="F100" s="22" t="s">
        <v>62</v>
      </c>
      <c r="G100" s="22" t="s">
        <v>53</v>
      </c>
      <c r="H100" s="22" t="s">
        <v>30</v>
      </c>
      <c r="I100" s="22" t="s">
        <v>172</v>
      </c>
      <c r="J100" s="22" t="s">
        <v>195</v>
      </c>
      <c r="K100" s="523" t="s">
        <v>971</v>
      </c>
      <c r="L100" s="525" t="s">
        <v>1010</v>
      </c>
      <c r="M100" s="525" t="s">
        <v>1011</v>
      </c>
      <c r="N100" s="525" t="s">
        <v>817</v>
      </c>
      <c r="O100" s="22" t="s">
        <v>174</v>
      </c>
      <c r="P100" s="70">
        <v>2016</v>
      </c>
      <c r="Q100" s="418">
        <f t="shared" ca="1" si="6"/>
        <v>1316.9663351064876</v>
      </c>
      <c r="R100" s="337" t="str">
        <f t="shared" ca="1" si="4"/>
        <v>N/A</v>
      </c>
      <c r="S100" s="337" t="str">
        <f t="shared" ca="1" si="5"/>
        <v>N/A</v>
      </c>
      <c r="T100" s="433" t="s">
        <v>901</v>
      </c>
      <c r="U100" s="22"/>
      <c r="V100" s="24"/>
      <c r="W100" s="21"/>
      <c r="Y100" s="494"/>
    </row>
    <row r="101" spans="1:25" ht="60">
      <c r="A101" s="31">
        <v>98</v>
      </c>
      <c r="B101" s="22" t="s">
        <v>39</v>
      </c>
      <c r="C101" s="22" t="s">
        <v>40</v>
      </c>
      <c r="D101" s="22" t="s">
        <v>170</v>
      </c>
      <c r="E101" s="23" t="s">
        <v>187</v>
      </c>
      <c r="F101" s="22" t="s">
        <v>63</v>
      </c>
      <c r="G101" s="22" t="s">
        <v>53</v>
      </c>
      <c r="H101" s="22" t="s">
        <v>30</v>
      </c>
      <c r="I101" s="22" t="s">
        <v>172</v>
      </c>
      <c r="J101" s="22" t="s">
        <v>196</v>
      </c>
      <c r="K101" s="523" t="s">
        <v>971</v>
      </c>
      <c r="L101" s="525" t="s">
        <v>1012</v>
      </c>
      <c r="M101" s="525" t="s">
        <v>1013</v>
      </c>
      <c r="N101" s="525" t="s">
        <v>817</v>
      </c>
      <c r="O101" s="22" t="s">
        <v>174</v>
      </c>
      <c r="P101" s="70">
        <v>2016</v>
      </c>
      <c r="Q101" s="418">
        <f t="shared" ca="1" si="6"/>
        <v>10981626.05236597</v>
      </c>
      <c r="R101" s="337" t="str">
        <f t="shared" ca="1" si="4"/>
        <v>N/A</v>
      </c>
      <c r="S101" s="337" t="str">
        <f t="shared" ca="1" si="5"/>
        <v>N/A</v>
      </c>
      <c r="T101" s="433" t="s">
        <v>901</v>
      </c>
      <c r="U101" s="22"/>
      <c r="V101" s="24"/>
      <c r="W101" s="21"/>
      <c r="Y101" s="494"/>
    </row>
    <row r="102" spans="1:25" ht="60">
      <c r="A102" s="31">
        <v>99</v>
      </c>
      <c r="B102" s="22" t="s">
        <v>39</v>
      </c>
      <c r="C102" s="22" t="s">
        <v>40</v>
      </c>
      <c r="D102" s="22" t="s">
        <v>170</v>
      </c>
      <c r="E102" s="23" t="s">
        <v>187</v>
      </c>
      <c r="F102" s="22" t="s">
        <v>64</v>
      </c>
      <c r="G102" s="22" t="s">
        <v>53</v>
      </c>
      <c r="H102" s="22" t="s">
        <v>30</v>
      </c>
      <c r="I102" s="22" t="s">
        <v>172</v>
      </c>
      <c r="J102" s="22" t="s">
        <v>197</v>
      </c>
      <c r="K102" s="523" t="s">
        <v>971</v>
      </c>
      <c r="L102" s="525" t="s">
        <v>1014</v>
      </c>
      <c r="M102" s="525" t="s">
        <v>1015</v>
      </c>
      <c r="N102" s="525" t="s">
        <v>817</v>
      </c>
      <c r="O102" s="22" t="s">
        <v>174</v>
      </c>
      <c r="P102" s="70">
        <v>2016</v>
      </c>
      <c r="Q102" s="418">
        <f t="shared" ca="1" si="6"/>
        <v>7486838.00215948</v>
      </c>
      <c r="R102" s="337" t="str">
        <f t="shared" ca="1" si="4"/>
        <v>N/A</v>
      </c>
      <c r="S102" s="337" t="str">
        <f t="shared" ca="1" si="5"/>
        <v>N/A</v>
      </c>
      <c r="T102" s="433" t="s">
        <v>901</v>
      </c>
      <c r="U102" s="22"/>
      <c r="V102" s="24"/>
      <c r="W102" s="21"/>
      <c r="Y102" s="494"/>
    </row>
    <row r="103" spans="1:25" ht="60">
      <c r="A103" s="31">
        <v>100</v>
      </c>
      <c r="B103" s="22" t="s">
        <v>39</v>
      </c>
      <c r="C103" s="22" t="s">
        <v>40</v>
      </c>
      <c r="D103" s="22" t="s">
        <v>170</v>
      </c>
      <c r="E103" s="23" t="s">
        <v>187</v>
      </c>
      <c r="F103" s="22" t="s">
        <v>65</v>
      </c>
      <c r="G103" s="22" t="s">
        <v>53</v>
      </c>
      <c r="H103" s="22" t="s">
        <v>30</v>
      </c>
      <c r="I103" s="22" t="s">
        <v>172</v>
      </c>
      <c r="J103" s="22" t="s">
        <v>198</v>
      </c>
      <c r="K103" s="523" t="s">
        <v>971</v>
      </c>
      <c r="L103" s="525" t="s">
        <v>1016</v>
      </c>
      <c r="M103" s="525" t="s">
        <v>1017</v>
      </c>
      <c r="N103" s="525" t="s">
        <v>817</v>
      </c>
      <c r="O103" s="22" t="s">
        <v>174</v>
      </c>
      <c r="P103" s="70">
        <v>2016</v>
      </c>
      <c r="Q103" s="418">
        <f t="shared" ca="1" si="6"/>
        <v>89746.586656676416</v>
      </c>
      <c r="R103" s="337" t="str">
        <f t="shared" ca="1" si="4"/>
        <v>N/A</v>
      </c>
      <c r="S103" s="337" t="str">
        <f t="shared" ca="1" si="5"/>
        <v>N/A</v>
      </c>
      <c r="T103" s="433" t="s">
        <v>901</v>
      </c>
      <c r="U103" s="22" t="str">
        <f>Definitions!C$22</f>
        <v>AL 3826. Natural gas procurement for MF accomodations supply Baseline uses through one meter. Such as service will be billed under rates designated for GM-E, GM-BE or GM-BEC, as appropriate.</v>
      </c>
      <c r="V103" s="24"/>
      <c r="W103" s="21"/>
      <c r="Y103" s="494"/>
    </row>
    <row r="104" spans="1:25" ht="60">
      <c r="A104" s="31">
        <v>101</v>
      </c>
      <c r="B104" s="22" t="s">
        <v>39</v>
      </c>
      <c r="C104" s="22" t="s">
        <v>40</v>
      </c>
      <c r="D104" s="22" t="s">
        <v>170</v>
      </c>
      <c r="E104" s="23" t="s">
        <v>187</v>
      </c>
      <c r="F104" s="22" t="s">
        <v>66</v>
      </c>
      <c r="G104" s="22" t="s">
        <v>53</v>
      </c>
      <c r="H104" s="22" t="s">
        <v>30</v>
      </c>
      <c r="I104" s="22" t="s">
        <v>172</v>
      </c>
      <c r="J104" s="22" t="s">
        <v>199</v>
      </c>
      <c r="K104" s="523" t="s">
        <v>971</v>
      </c>
      <c r="L104" s="525" t="s">
        <v>1018</v>
      </c>
      <c r="M104" s="525" t="s">
        <v>1019</v>
      </c>
      <c r="N104" s="525" t="s">
        <v>817</v>
      </c>
      <c r="O104" s="22" t="s">
        <v>174</v>
      </c>
      <c r="P104" s="70">
        <v>2016</v>
      </c>
      <c r="Q104" s="418">
        <f t="shared" ca="1" si="6"/>
        <v>63474.740110751896</v>
      </c>
      <c r="R104" s="337" t="str">
        <f t="shared" ca="1" si="4"/>
        <v>N/A</v>
      </c>
      <c r="S104" s="337" t="str">
        <f t="shared" ca="1" si="5"/>
        <v>N/A</v>
      </c>
      <c r="T104" s="433" t="s">
        <v>901</v>
      </c>
      <c r="U104" s="22" t="str">
        <f>Definitions!C$22</f>
        <v>AL 3826. Natural gas procurement for MF accomodations supply Baseline uses through one meter. Such as service will be billed under rates designated for GM-E, GM-BE or GM-BEC, as appropriate.</v>
      </c>
      <c r="V104" s="24"/>
      <c r="W104" s="21"/>
      <c r="Y104" s="494"/>
    </row>
    <row r="105" spans="1:25" ht="60">
      <c r="A105" s="31">
        <v>102</v>
      </c>
      <c r="B105" s="22" t="s">
        <v>39</v>
      </c>
      <c r="C105" s="22" t="s">
        <v>40</v>
      </c>
      <c r="D105" s="22" t="s">
        <v>170</v>
      </c>
      <c r="E105" s="23" t="s">
        <v>200</v>
      </c>
      <c r="F105" s="22" t="s">
        <v>52</v>
      </c>
      <c r="G105" s="22" t="s">
        <v>53</v>
      </c>
      <c r="H105" s="22" t="s">
        <v>30</v>
      </c>
      <c r="I105" s="22" t="s">
        <v>172</v>
      </c>
      <c r="J105" s="22" t="s">
        <v>201</v>
      </c>
      <c r="K105" s="523" t="s">
        <v>971</v>
      </c>
      <c r="L105" s="525" t="s">
        <v>1020</v>
      </c>
      <c r="M105" s="525" t="s">
        <v>1021</v>
      </c>
      <c r="N105" s="525" t="s">
        <v>817</v>
      </c>
      <c r="O105" s="22" t="s">
        <v>174</v>
      </c>
      <c r="P105" s="70">
        <v>2016</v>
      </c>
      <c r="Q105" s="418">
        <f t="shared" ca="1" si="6"/>
        <v>2.2948559936257622</v>
      </c>
      <c r="R105" s="337" t="str">
        <f t="shared" ca="1" si="4"/>
        <v>N/A</v>
      </c>
      <c r="S105" s="337" t="str">
        <f t="shared" ca="1" si="5"/>
        <v>N/A</v>
      </c>
      <c r="T105" s="433" t="s">
        <v>901</v>
      </c>
      <c r="U105" s="22"/>
      <c r="V105" s="24"/>
      <c r="W105" s="21"/>
      <c r="Y105" s="494"/>
    </row>
    <row r="106" spans="1:25" ht="60">
      <c r="A106" s="31">
        <v>103</v>
      </c>
      <c r="B106" s="22" t="s">
        <v>39</v>
      </c>
      <c r="C106" s="22" t="s">
        <v>40</v>
      </c>
      <c r="D106" s="22" t="s">
        <v>170</v>
      </c>
      <c r="E106" s="23" t="s">
        <v>200</v>
      </c>
      <c r="F106" s="22" t="s">
        <v>55</v>
      </c>
      <c r="G106" s="22" t="s">
        <v>53</v>
      </c>
      <c r="H106" s="22" t="s">
        <v>30</v>
      </c>
      <c r="I106" s="22" t="s">
        <v>172</v>
      </c>
      <c r="J106" s="22" t="s">
        <v>202</v>
      </c>
      <c r="K106" s="523" t="s">
        <v>971</v>
      </c>
      <c r="L106" s="525" t="s">
        <v>1022</v>
      </c>
      <c r="M106" s="525" t="s">
        <v>1023</v>
      </c>
      <c r="N106" s="525" t="s">
        <v>817</v>
      </c>
      <c r="O106" s="22" t="s">
        <v>174</v>
      </c>
      <c r="P106" s="70">
        <v>2016</v>
      </c>
      <c r="Q106" s="418">
        <f t="shared" ca="1" si="6"/>
        <v>1.8141154684596772</v>
      </c>
      <c r="R106" s="337" t="str">
        <f t="shared" ca="1" si="4"/>
        <v>N/A</v>
      </c>
      <c r="S106" s="337" t="str">
        <f t="shared" ca="1" si="5"/>
        <v>N/A</v>
      </c>
      <c r="T106" s="433" t="s">
        <v>901</v>
      </c>
      <c r="U106" s="22"/>
      <c r="V106" s="24"/>
      <c r="W106" s="21"/>
      <c r="Y106" s="494"/>
    </row>
    <row r="107" spans="1:25" ht="60">
      <c r="A107" s="31">
        <v>104</v>
      </c>
      <c r="B107" s="22" t="s">
        <v>39</v>
      </c>
      <c r="C107" s="22" t="s">
        <v>40</v>
      </c>
      <c r="D107" s="22" t="s">
        <v>170</v>
      </c>
      <c r="E107" s="23" t="s">
        <v>200</v>
      </c>
      <c r="F107" s="22" t="s">
        <v>56</v>
      </c>
      <c r="G107" s="22" t="s">
        <v>53</v>
      </c>
      <c r="H107" s="22" t="s">
        <v>30</v>
      </c>
      <c r="I107" s="22" t="s">
        <v>172</v>
      </c>
      <c r="J107" s="22" t="s">
        <v>203</v>
      </c>
      <c r="K107" s="523" t="s">
        <v>971</v>
      </c>
      <c r="L107" s="525" t="s">
        <v>1024</v>
      </c>
      <c r="M107" s="525" t="s">
        <v>1025</v>
      </c>
      <c r="N107" s="525" t="s">
        <v>817</v>
      </c>
      <c r="O107" s="22" t="s">
        <v>174</v>
      </c>
      <c r="P107" s="70">
        <v>2016</v>
      </c>
      <c r="Q107" s="418">
        <f t="shared" ca="1" si="6"/>
        <v>9437.3598381299926</v>
      </c>
      <c r="R107" s="337" t="str">
        <f t="shared" ca="1" si="4"/>
        <v>N/A</v>
      </c>
      <c r="S107" s="337" t="str">
        <f t="shared" ca="1" si="5"/>
        <v>N/A</v>
      </c>
      <c r="T107" s="433" t="s">
        <v>901</v>
      </c>
      <c r="U107" s="22"/>
      <c r="V107" s="24"/>
      <c r="W107" s="21"/>
      <c r="Y107" s="494"/>
    </row>
    <row r="108" spans="1:25" ht="60">
      <c r="A108" s="31">
        <v>105</v>
      </c>
      <c r="B108" s="22" t="s">
        <v>39</v>
      </c>
      <c r="C108" s="22" t="s">
        <v>40</v>
      </c>
      <c r="D108" s="22" t="s">
        <v>170</v>
      </c>
      <c r="E108" s="23" t="s">
        <v>200</v>
      </c>
      <c r="F108" s="22" t="s">
        <v>57</v>
      </c>
      <c r="G108" s="22" t="s">
        <v>53</v>
      </c>
      <c r="H108" s="22" t="s">
        <v>30</v>
      </c>
      <c r="I108" s="22" t="s">
        <v>172</v>
      </c>
      <c r="J108" s="22" t="s">
        <v>204</v>
      </c>
      <c r="K108" s="523" t="s">
        <v>971</v>
      </c>
      <c r="L108" s="525" t="s">
        <v>1026</v>
      </c>
      <c r="M108" s="525" t="s">
        <v>1027</v>
      </c>
      <c r="N108" s="525" t="s">
        <v>817</v>
      </c>
      <c r="O108" s="22" t="s">
        <v>174</v>
      </c>
      <c r="P108" s="70">
        <v>2016</v>
      </c>
      <c r="Q108" s="418">
        <f t="shared" ca="1" si="6"/>
        <v>7067.957955825831</v>
      </c>
      <c r="R108" s="337" t="str">
        <f t="shared" ca="1" si="4"/>
        <v>N/A</v>
      </c>
      <c r="S108" s="337" t="str">
        <f t="shared" ca="1" si="5"/>
        <v>N/A</v>
      </c>
      <c r="T108" s="433" t="s">
        <v>901</v>
      </c>
      <c r="U108" s="22"/>
      <c r="V108" s="24"/>
      <c r="W108" s="21"/>
      <c r="Y108" s="494"/>
    </row>
    <row r="109" spans="1:25" ht="60">
      <c r="A109" s="31">
        <v>106</v>
      </c>
      <c r="B109" s="22" t="s">
        <v>39</v>
      </c>
      <c r="C109" s="22" t="s">
        <v>40</v>
      </c>
      <c r="D109" s="22" t="s">
        <v>170</v>
      </c>
      <c r="E109" s="23" t="s">
        <v>200</v>
      </c>
      <c r="F109" s="22" t="s">
        <v>58</v>
      </c>
      <c r="G109" s="22" t="s">
        <v>53</v>
      </c>
      <c r="H109" s="22" t="s">
        <v>30</v>
      </c>
      <c r="I109" s="22" t="s">
        <v>172</v>
      </c>
      <c r="J109" s="22" t="s">
        <v>205</v>
      </c>
      <c r="K109" s="523" t="s">
        <v>971</v>
      </c>
      <c r="L109" s="525" t="s">
        <v>1028</v>
      </c>
      <c r="M109" s="525" t="s">
        <v>1029</v>
      </c>
      <c r="N109" s="525" t="s">
        <v>817</v>
      </c>
      <c r="O109" s="22" t="s">
        <v>174</v>
      </c>
      <c r="P109" s="70">
        <v>2016</v>
      </c>
      <c r="Q109" s="418">
        <f t="shared" ca="1" si="6"/>
        <v>347.53545859703235</v>
      </c>
      <c r="R109" s="337" t="str">
        <f t="shared" ca="1" si="4"/>
        <v>N/A</v>
      </c>
      <c r="S109" s="337" t="str">
        <f t="shared" ca="1" si="5"/>
        <v>N/A</v>
      </c>
      <c r="T109" s="433" t="s">
        <v>901</v>
      </c>
      <c r="U109" s="22" t="str">
        <f>Definitions!C$21</f>
        <v>AL 3826. Natural gas supplied through a single meter to common facilities only, will be billed under rates GM-C, GM-BC or GM-BCC, as appropriate.</v>
      </c>
      <c r="V109" s="24"/>
      <c r="W109" s="21"/>
      <c r="Y109" s="494"/>
    </row>
    <row r="110" spans="1:25" ht="60">
      <c r="A110" s="31">
        <v>107</v>
      </c>
      <c r="B110" s="22" t="s">
        <v>39</v>
      </c>
      <c r="C110" s="22" t="s">
        <v>40</v>
      </c>
      <c r="D110" s="22" t="s">
        <v>170</v>
      </c>
      <c r="E110" s="23" t="s">
        <v>200</v>
      </c>
      <c r="F110" s="22" t="s">
        <v>60</v>
      </c>
      <c r="G110" s="22" t="s">
        <v>53</v>
      </c>
      <c r="H110" s="22" t="s">
        <v>30</v>
      </c>
      <c r="I110" s="22" t="s">
        <v>172</v>
      </c>
      <c r="J110" s="22" t="s">
        <v>206</v>
      </c>
      <c r="K110" s="523" t="s">
        <v>971</v>
      </c>
      <c r="L110" s="525" t="s">
        <v>1030</v>
      </c>
      <c r="M110" s="525" t="s">
        <v>1031</v>
      </c>
      <c r="N110" s="525" t="s">
        <v>817</v>
      </c>
      <c r="O110" s="22" t="s">
        <v>174</v>
      </c>
      <c r="P110" s="70">
        <v>2016</v>
      </c>
      <c r="Q110" s="418">
        <f t="shared" ca="1" si="6"/>
        <v>205.89504009842426</v>
      </c>
      <c r="R110" s="337" t="str">
        <f t="shared" ca="1" si="4"/>
        <v>N/A</v>
      </c>
      <c r="S110" s="337" t="str">
        <f t="shared" ca="1" si="5"/>
        <v>N/A</v>
      </c>
      <c r="T110" s="433" t="s">
        <v>901</v>
      </c>
      <c r="U110" s="22" t="str">
        <f>Definitions!C$21</f>
        <v>AL 3826. Natural gas supplied through a single meter to common facilities only, will be billed under rates GM-C, GM-BC or GM-BCC, as appropriate.</v>
      </c>
      <c r="V110" s="24"/>
      <c r="W110" s="21"/>
      <c r="Y110" s="494"/>
    </row>
    <row r="111" spans="1:25" ht="60">
      <c r="A111" s="31">
        <v>108</v>
      </c>
      <c r="B111" s="22" t="s">
        <v>39</v>
      </c>
      <c r="C111" s="22" t="s">
        <v>40</v>
      </c>
      <c r="D111" s="22" t="s">
        <v>170</v>
      </c>
      <c r="E111" s="23" t="s">
        <v>200</v>
      </c>
      <c r="F111" s="22" t="s">
        <v>61</v>
      </c>
      <c r="G111" s="22" t="s">
        <v>53</v>
      </c>
      <c r="H111" s="22" t="s">
        <v>30</v>
      </c>
      <c r="I111" s="22" t="s">
        <v>172</v>
      </c>
      <c r="J111" s="22" t="s">
        <v>207</v>
      </c>
      <c r="K111" s="523" t="s">
        <v>971</v>
      </c>
      <c r="L111" s="525" t="s">
        <v>1032</v>
      </c>
      <c r="M111" s="525" t="s">
        <v>1033</v>
      </c>
      <c r="N111" s="525" t="s">
        <v>817</v>
      </c>
      <c r="O111" s="22" t="s">
        <v>174</v>
      </c>
      <c r="P111" s="70">
        <v>2016</v>
      </c>
      <c r="Q111" s="418">
        <f t="shared" ca="1" si="6"/>
        <v>21.021047825213778</v>
      </c>
      <c r="R111" s="337" t="str">
        <f t="shared" ca="1" si="4"/>
        <v>N/A</v>
      </c>
      <c r="S111" s="337" t="str">
        <f t="shared" ca="1" si="5"/>
        <v>N/A</v>
      </c>
      <c r="T111" s="433" t="s">
        <v>901</v>
      </c>
      <c r="U111" s="22"/>
      <c r="V111" s="24"/>
      <c r="W111" s="21"/>
      <c r="Y111" s="494"/>
    </row>
    <row r="112" spans="1:25" ht="60">
      <c r="A112" s="31">
        <v>109</v>
      </c>
      <c r="B112" s="22" t="s">
        <v>39</v>
      </c>
      <c r="C112" s="22" t="s">
        <v>40</v>
      </c>
      <c r="D112" s="22" t="s">
        <v>170</v>
      </c>
      <c r="E112" s="23" t="s">
        <v>200</v>
      </c>
      <c r="F112" s="22" t="s">
        <v>62</v>
      </c>
      <c r="G112" s="22" t="s">
        <v>53</v>
      </c>
      <c r="H112" s="22" t="s">
        <v>30</v>
      </c>
      <c r="I112" s="22" t="s">
        <v>172</v>
      </c>
      <c r="J112" s="22" t="s">
        <v>208</v>
      </c>
      <c r="K112" s="523" t="s">
        <v>971</v>
      </c>
      <c r="L112" s="525" t="s">
        <v>1034</v>
      </c>
      <c r="M112" s="525" t="s">
        <v>1035</v>
      </c>
      <c r="N112" s="525" t="s">
        <v>817</v>
      </c>
      <c r="O112" s="22" t="s">
        <v>174</v>
      </c>
      <c r="P112" s="70">
        <v>2016</v>
      </c>
      <c r="Q112" s="418">
        <f t="shared" ca="1" si="6"/>
        <v>15.484829734260011</v>
      </c>
      <c r="R112" s="337" t="str">
        <f t="shared" ca="1" si="4"/>
        <v>N/A</v>
      </c>
      <c r="S112" s="337" t="str">
        <f t="shared" ca="1" si="5"/>
        <v>N/A</v>
      </c>
      <c r="T112" s="433" t="s">
        <v>901</v>
      </c>
      <c r="U112" s="22"/>
      <c r="V112" s="24"/>
      <c r="W112" s="21"/>
      <c r="Y112" s="494"/>
    </row>
    <row r="113" spans="1:25" ht="60">
      <c r="A113" s="31">
        <v>110</v>
      </c>
      <c r="B113" s="22" t="s">
        <v>39</v>
      </c>
      <c r="C113" s="22" t="s">
        <v>40</v>
      </c>
      <c r="D113" s="22" t="s">
        <v>170</v>
      </c>
      <c r="E113" s="23" t="s">
        <v>200</v>
      </c>
      <c r="F113" s="22" t="s">
        <v>63</v>
      </c>
      <c r="G113" s="22" t="s">
        <v>53</v>
      </c>
      <c r="H113" s="22" t="s">
        <v>30</v>
      </c>
      <c r="I113" s="22" t="s">
        <v>172</v>
      </c>
      <c r="J113" s="22" t="s">
        <v>209</v>
      </c>
      <c r="K113" s="523" t="s">
        <v>971</v>
      </c>
      <c r="L113" s="525" t="s">
        <v>1036</v>
      </c>
      <c r="M113" s="525" t="s">
        <v>1037</v>
      </c>
      <c r="N113" s="525" t="s">
        <v>817</v>
      </c>
      <c r="O113" s="22" t="s">
        <v>174</v>
      </c>
      <c r="P113" s="70">
        <v>2016</v>
      </c>
      <c r="Q113" s="418">
        <f t="shared" ca="1" si="6"/>
        <v>88531.347012777289</v>
      </c>
      <c r="R113" s="337" t="str">
        <f t="shared" ca="1" si="4"/>
        <v>N/A</v>
      </c>
      <c r="S113" s="337" t="str">
        <f t="shared" ca="1" si="5"/>
        <v>N/A</v>
      </c>
      <c r="T113" s="433" t="s">
        <v>901</v>
      </c>
      <c r="U113" s="22"/>
      <c r="V113" s="24"/>
      <c r="W113" s="21"/>
      <c r="Y113" s="494"/>
    </row>
    <row r="114" spans="1:25" ht="60">
      <c r="A114" s="31">
        <v>111</v>
      </c>
      <c r="B114" s="22" t="s">
        <v>39</v>
      </c>
      <c r="C114" s="22" t="s">
        <v>40</v>
      </c>
      <c r="D114" s="22" t="s">
        <v>170</v>
      </c>
      <c r="E114" s="23" t="s">
        <v>200</v>
      </c>
      <c r="F114" s="22" t="s">
        <v>64</v>
      </c>
      <c r="G114" s="22" t="s">
        <v>53</v>
      </c>
      <c r="H114" s="22" t="s">
        <v>30</v>
      </c>
      <c r="I114" s="22" t="s">
        <v>172</v>
      </c>
      <c r="J114" s="22" t="s">
        <v>210</v>
      </c>
      <c r="K114" s="523" t="s">
        <v>971</v>
      </c>
      <c r="L114" s="525" t="s">
        <v>1038</v>
      </c>
      <c r="M114" s="525" t="s">
        <v>1039</v>
      </c>
      <c r="N114" s="525" t="s">
        <v>817</v>
      </c>
      <c r="O114" s="22" t="s">
        <v>174</v>
      </c>
      <c r="P114" s="70">
        <v>2016</v>
      </c>
      <c r="Q114" s="418">
        <f t="shared" ca="1" si="6"/>
        <v>57968.140250054239</v>
      </c>
      <c r="R114" s="337" t="str">
        <f t="shared" ca="1" si="4"/>
        <v>N/A</v>
      </c>
      <c r="S114" s="337" t="str">
        <f t="shared" ca="1" si="5"/>
        <v>N/A</v>
      </c>
      <c r="T114" s="433" t="s">
        <v>901</v>
      </c>
      <c r="U114" s="22"/>
      <c r="V114" s="24"/>
      <c r="W114" s="21"/>
      <c r="Y114" s="494"/>
    </row>
    <row r="115" spans="1:25" ht="60">
      <c r="A115" s="31">
        <v>112</v>
      </c>
      <c r="B115" s="22" t="s">
        <v>39</v>
      </c>
      <c r="C115" s="22" t="s">
        <v>40</v>
      </c>
      <c r="D115" s="22" t="s">
        <v>170</v>
      </c>
      <c r="E115" s="23" t="s">
        <v>200</v>
      </c>
      <c r="F115" s="22" t="s">
        <v>65</v>
      </c>
      <c r="G115" s="22" t="s">
        <v>53</v>
      </c>
      <c r="H115" s="22" t="s">
        <v>30</v>
      </c>
      <c r="I115" s="22" t="s">
        <v>172</v>
      </c>
      <c r="J115" s="22" t="s">
        <v>211</v>
      </c>
      <c r="K115" s="523" t="s">
        <v>971</v>
      </c>
      <c r="L115" s="525" t="s">
        <v>1040</v>
      </c>
      <c r="M115" s="525" t="s">
        <v>1041</v>
      </c>
      <c r="N115" s="525" t="s">
        <v>817</v>
      </c>
      <c r="O115" s="22" t="s">
        <v>174</v>
      </c>
      <c r="P115" s="70">
        <v>2016</v>
      </c>
      <c r="Q115" s="418">
        <f t="shared" ca="1" si="6"/>
        <v>3071.8387393744697</v>
      </c>
      <c r="R115" s="337" t="str">
        <f t="shared" ca="1" si="4"/>
        <v>N/A</v>
      </c>
      <c r="S115" s="337" t="str">
        <f t="shared" ca="1" si="5"/>
        <v>N/A</v>
      </c>
      <c r="T115" s="433" t="s">
        <v>901</v>
      </c>
      <c r="U115" s="22" t="str">
        <f>Definitions!C$21</f>
        <v>AL 3826. Natural gas supplied through a single meter to common facilities only, will be billed under rates GM-C, GM-BC or GM-BCC, as appropriate.</v>
      </c>
      <c r="V115" s="24"/>
      <c r="W115" s="21"/>
      <c r="Y115" s="494"/>
    </row>
    <row r="116" spans="1:25" ht="60">
      <c r="A116" s="31">
        <v>113</v>
      </c>
      <c r="B116" s="22" t="s">
        <v>39</v>
      </c>
      <c r="C116" s="22" t="s">
        <v>40</v>
      </c>
      <c r="D116" s="22" t="s">
        <v>170</v>
      </c>
      <c r="E116" s="23" t="s">
        <v>200</v>
      </c>
      <c r="F116" s="22" t="s">
        <v>66</v>
      </c>
      <c r="G116" s="22" t="s">
        <v>53</v>
      </c>
      <c r="H116" s="22" t="s">
        <v>30</v>
      </c>
      <c r="I116" s="22" t="s">
        <v>172</v>
      </c>
      <c r="J116" s="22" t="s">
        <v>212</v>
      </c>
      <c r="K116" s="523" t="s">
        <v>971</v>
      </c>
      <c r="L116" s="525" t="s">
        <v>1042</v>
      </c>
      <c r="M116" s="525" t="s">
        <v>1043</v>
      </c>
      <c r="N116" s="525" t="s">
        <v>817</v>
      </c>
      <c r="O116" s="22" t="s">
        <v>174</v>
      </c>
      <c r="P116" s="70">
        <v>2016</v>
      </c>
      <c r="Q116" s="418">
        <f t="shared" ca="1" si="6"/>
        <v>1843.4718773657135</v>
      </c>
      <c r="R116" s="337" t="str">
        <f t="shared" ca="1" si="4"/>
        <v>N/A</v>
      </c>
      <c r="S116" s="337" t="str">
        <f t="shared" ca="1" si="5"/>
        <v>N/A</v>
      </c>
      <c r="T116" s="433" t="s">
        <v>901</v>
      </c>
      <c r="U116" s="22" t="str">
        <f>Definitions!C$21</f>
        <v>AL 3826. Natural gas supplied through a single meter to common facilities only, will be billed under rates GM-C, GM-BC or GM-BCC, as appropriate.</v>
      </c>
      <c r="V116" s="24"/>
      <c r="W116" s="21"/>
      <c r="Y116" s="494"/>
    </row>
    <row r="117" spans="1:25" ht="30">
      <c r="A117" s="31">
        <v>114</v>
      </c>
      <c r="B117" s="22" t="s">
        <v>39</v>
      </c>
      <c r="C117" s="22" t="s">
        <v>40</v>
      </c>
      <c r="D117" s="22" t="s">
        <v>213</v>
      </c>
      <c r="E117" s="23" t="s">
        <v>42</v>
      </c>
      <c r="F117" s="22" t="s">
        <v>43</v>
      </c>
      <c r="G117" s="22" t="s">
        <v>44</v>
      </c>
      <c r="H117" s="22" t="s">
        <v>30</v>
      </c>
      <c r="I117" s="22" t="s">
        <v>214</v>
      </c>
      <c r="J117" s="19" t="s">
        <v>46</v>
      </c>
      <c r="K117" s="523" t="s">
        <v>971</v>
      </c>
      <c r="L117" s="525" t="s">
        <v>1044</v>
      </c>
      <c r="M117" s="525" t="s">
        <v>1045</v>
      </c>
      <c r="N117" s="525" t="s">
        <v>817</v>
      </c>
      <c r="O117" s="22" t="s">
        <v>174</v>
      </c>
      <c r="P117" s="70">
        <v>2016</v>
      </c>
      <c r="Q117" s="418">
        <f t="shared" ca="1" si="6"/>
        <v>2517.0776141727811</v>
      </c>
      <c r="R117" s="337" t="str">
        <f t="shared" ca="1" si="4"/>
        <v>N/A</v>
      </c>
      <c r="S117" s="337" t="str">
        <f t="shared" ca="1" si="5"/>
        <v>N/A</v>
      </c>
      <c r="T117" s="433" t="s">
        <v>48</v>
      </c>
      <c r="U117" s="22" t="s">
        <v>215</v>
      </c>
      <c r="V117" s="24"/>
      <c r="W117" s="21"/>
      <c r="Y117" s="494"/>
    </row>
    <row r="118" spans="1:25" ht="45">
      <c r="A118" s="31">
        <v>115</v>
      </c>
      <c r="B118" s="22" t="s">
        <v>39</v>
      </c>
      <c r="C118" s="22" t="s">
        <v>216</v>
      </c>
      <c r="D118" s="22" t="s">
        <v>217</v>
      </c>
      <c r="E118" s="23" t="s">
        <v>218</v>
      </c>
      <c r="F118" s="22" t="s">
        <v>108</v>
      </c>
      <c r="G118" s="22" t="s">
        <v>219</v>
      </c>
      <c r="H118" s="22" t="s">
        <v>30</v>
      </c>
      <c r="I118" s="22" t="s">
        <v>220</v>
      </c>
      <c r="J118" s="22" t="s">
        <v>221</v>
      </c>
      <c r="K118" s="523" t="s">
        <v>971</v>
      </c>
      <c r="L118" s="525" t="s">
        <v>1046</v>
      </c>
      <c r="M118" s="525" t="s">
        <v>1047</v>
      </c>
      <c r="N118" s="525" t="s">
        <v>887</v>
      </c>
      <c r="O118" s="22" t="s">
        <v>174</v>
      </c>
      <c r="P118" s="70">
        <v>2016</v>
      </c>
      <c r="Q118" s="418">
        <f t="shared" ca="1" si="6"/>
        <v>1.4341758820431807</v>
      </c>
      <c r="R118" s="337">
        <f t="shared" ca="1" si="4"/>
        <v>10894</v>
      </c>
      <c r="S118" s="337">
        <f t="shared" ca="1" si="5"/>
        <v>7596</v>
      </c>
      <c r="T118" s="433"/>
      <c r="U118" s="22"/>
      <c r="V118" s="24"/>
      <c r="W118" s="21"/>
      <c r="Y118" s="494"/>
    </row>
    <row r="119" spans="1:25" ht="45">
      <c r="A119" s="31">
        <v>116</v>
      </c>
      <c r="B119" s="22" t="s">
        <v>39</v>
      </c>
      <c r="C119" s="22" t="s">
        <v>216</v>
      </c>
      <c r="D119" s="22" t="s">
        <v>217</v>
      </c>
      <c r="E119" s="23" t="s">
        <v>218</v>
      </c>
      <c r="F119" s="22" t="s">
        <v>112</v>
      </c>
      <c r="G119" s="22" t="s">
        <v>219</v>
      </c>
      <c r="H119" s="22" t="s">
        <v>30</v>
      </c>
      <c r="I119" s="22" t="s">
        <v>220</v>
      </c>
      <c r="J119" s="22" t="s">
        <v>222</v>
      </c>
      <c r="K119" s="523" t="s">
        <v>971</v>
      </c>
      <c r="L119" s="525" t="s">
        <v>1048</v>
      </c>
      <c r="M119" s="525" t="s">
        <v>1049</v>
      </c>
      <c r="N119" s="525" t="s">
        <v>887</v>
      </c>
      <c r="O119" s="22" t="s">
        <v>174</v>
      </c>
      <c r="P119" s="70">
        <v>2016</v>
      </c>
      <c r="Q119" s="418">
        <f t="shared" ca="1" si="6"/>
        <v>5359.3141126908895</v>
      </c>
      <c r="R119" s="337">
        <f t="shared" ca="1" si="4"/>
        <v>40709350</v>
      </c>
      <c r="S119" s="337">
        <f t="shared" ca="1" si="5"/>
        <v>7596</v>
      </c>
      <c r="T119" s="433"/>
      <c r="U119" s="22"/>
      <c r="V119" s="24"/>
      <c r="W119" s="21"/>
      <c r="Y119" s="494"/>
    </row>
    <row r="120" spans="1:25" ht="105">
      <c r="A120" s="31">
        <v>117</v>
      </c>
      <c r="B120" s="22" t="s">
        <v>39</v>
      </c>
      <c r="C120" s="22" t="s">
        <v>216</v>
      </c>
      <c r="D120" s="22" t="s">
        <v>217</v>
      </c>
      <c r="E120" s="23" t="s">
        <v>218</v>
      </c>
      <c r="F120" s="22" t="s">
        <v>114</v>
      </c>
      <c r="G120" s="22" t="s">
        <v>219</v>
      </c>
      <c r="H120" s="22" t="s">
        <v>30</v>
      </c>
      <c r="I120" s="22" t="s">
        <v>220</v>
      </c>
      <c r="J120" s="22" t="s">
        <v>223</v>
      </c>
      <c r="K120" s="523" t="s">
        <v>971</v>
      </c>
      <c r="L120" s="525" t="s">
        <v>1050</v>
      </c>
      <c r="M120" s="525" t="s">
        <v>1051</v>
      </c>
      <c r="N120" s="525" t="s">
        <v>887</v>
      </c>
      <c r="O120" s="22" t="s">
        <v>174</v>
      </c>
      <c r="P120" s="70">
        <v>2016</v>
      </c>
      <c r="Q120" s="418">
        <f t="shared" ca="1" si="6"/>
        <v>57.479199578725648</v>
      </c>
      <c r="R120" s="337">
        <f t="shared" ca="1" si="4"/>
        <v>436612</v>
      </c>
      <c r="S120" s="337">
        <f t="shared" ca="1" si="5"/>
        <v>7596</v>
      </c>
      <c r="T120" s="433" t="s">
        <v>224</v>
      </c>
      <c r="U120" s="22" t="s">
        <v>225</v>
      </c>
      <c r="V120" s="24"/>
      <c r="W120" s="21"/>
      <c r="Y120" s="494"/>
    </row>
    <row r="121" spans="1:25" ht="45">
      <c r="A121" s="31">
        <v>118</v>
      </c>
      <c r="B121" s="22" t="s">
        <v>39</v>
      </c>
      <c r="C121" s="22" t="s">
        <v>216</v>
      </c>
      <c r="D121" s="22" t="s">
        <v>217</v>
      </c>
      <c r="E121" s="23" t="s">
        <v>226</v>
      </c>
      <c r="F121" s="22" t="s">
        <v>108</v>
      </c>
      <c r="G121" s="22" t="s">
        <v>227</v>
      </c>
      <c r="H121" s="22" t="s">
        <v>30</v>
      </c>
      <c r="I121" s="22" t="s">
        <v>228</v>
      </c>
      <c r="J121" s="102" t="s">
        <v>229</v>
      </c>
      <c r="K121" s="523" t="s">
        <v>971</v>
      </c>
      <c r="L121" s="525" t="s">
        <v>1052</v>
      </c>
      <c r="M121" s="525" t="s">
        <v>1053</v>
      </c>
      <c r="N121" s="525" t="s">
        <v>887</v>
      </c>
      <c r="O121" s="22" t="s">
        <v>174</v>
      </c>
      <c r="P121" s="70">
        <v>2016</v>
      </c>
      <c r="Q121" s="418">
        <f t="shared" ca="1" si="6"/>
        <v>11.26777251184834</v>
      </c>
      <c r="R121" s="337">
        <f t="shared" ca="1" si="4"/>
        <v>9510</v>
      </c>
      <c r="S121" s="337">
        <f t="shared" ca="1" si="5"/>
        <v>844</v>
      </c>
      <c r="T121" s="433"/>
      <c r="U121" s="22"/>
      <c r="V121" s="24"/>
      <c r="W121" s="21"/>
      <c r="Y121" s="494"/>
    </row>
    <row r="122" spans="1:25" ht="45">
      <c r="A122" s="31">
        <v>119</v>
      </c>
      <c r="B122" s="22" t="s">
        <v>39</v>
      </c>
      <c r="C122" s="22" t="s">
        <v>216</v>
      </c>
      <c r="D122" s="22" t="s">
        <v>217</v>
      </c>
      <c r="E122" s="23" t="s">
        <v>226</v>
      </c>
      <c r="F122" s="22" t="s">
        <v>112</v>
      </c>
      <c r="G122" s="22" t="s">
        <v>227</v>
      </c>
      <c r="H122" s="22" t="s">
        <v>30</v>
      </c>
      <c r="I122" s="22" t="s">
        <v>228</v>
      </c>
      <c r="J122" s="102" t="s">
        <v>230</v>
      </c>
      <c r="K122" s="523" t="s">
        <v>971</v>
      </c>
      <c r="L122" s="525" t="s">
        <v>1054</v>
      </c>
      <c r="M122" s="525" t="s">
        <v>1055</v>
      </c>
      <c r="N122" s="525" t="s">
        <v>887</v>
      </c>
      <c r="O122" s="22" t="s">
        <v>174</v>
      </c>
      <c r="P122" s="70">
        <v>2016</v>
      </c>
      <c r="Q122" s="418">
        <f t="shared" ca="1" si="6"/>
        <v>42129.538929510527</v>
      </c>
      <c r="R122" s="337">
        <f t="shared" ca="1" si="4"/>
        <v>35557330.856506884</v>
      </c>
      <c r="S122" s="337">
        <f t="shared" ca="1" si="5"/>
        <v>844</v>
      </c>
      <c r="T122" s="433"/>
      <c r="U122" s="22"/>
      <c r="V122" s="24"/>
      <c r="W122" s="21"/>
      <c r="Y122" s="494"/>
    </row>
    <row r="123" spans="1:25" ht="45">
      <c r="A123" s="31">
        <v>120</v>
      </c>
      <c r="B123" s="22" t="s">
        <v>39</v>
      </c>
      <c r="C123" s="22" t="s">
        <v>216</v>
      </c>
      <c r="D123" s="22" t="s">
        <v>217</v>
      </c>
      <c r="E123" s="23" t="s">
        <v>226</v>
      </c>
      <c r="F123" s="22" t="s">
        <v>114</v>
      </c>
      <c r="G123" s="22" t="s">
        <v>227</v>
      </c>
      <c r="H123" s="22" t="s">
        <v>30</v>
      </c>
      <c r="I123" s="22" t="s">
        <v>228</v>
      </c>
      <c r="J123" s="102" t="s">
        <v>231</v>
      </c>
      <c r="K123" s="523" t="s">
        <v>971</v>
      </c>
      <c r="L123" s="525" t="s">
        <v>1056</v>
      </c>
      <c r="M123" s="525" t="s">
        <v>1057</v>
      </c>
      <c r="N123" s="525" t="s">
        <v>887</v>
      </c>
      <c r="O123" s="22" t="s">
        <v>174</v>
      </c>
      <c r="P123" s="70">
        <v>2016</v>
      </c>
      <c r="Q123" s="418">
        <f t="shared" ca="1" si="6"/>
        <v>304.37886208823659</v>
      </c>
      <c r="R123" s="337">
        <f t="shared" ca="1" si="4"/>
        <v>256895.75960247169</v>
      </c>
      <c r="S123" s="337">
        <f t="shared" ca="1" si="5"/>
        <v>844</v>
      </c>
      <c r="T123" s="433" t="s">
        <v>232</v>
      </c>
      <c r="U123" s="22" t="s">
        <v>233</v>
      </c>
      <c r="V123" s="24"/>
      <c r="W123" s="21"/>
      <c r="Y123" s="494"/>
    </row>
    <row r="124" spans="1:25" ht="45">
      <c r="A124" s="31">
        <v>121</v>
      </c>
      <c r="B124" s="22" t="s">
        <v>39</v>
      </c>
      <c r="C124" s="22" t="s">
        <v>216</v>
      </c>
      <c r="D124" s="22" t="s">
        <v>217</v>
      </c>
      <c r="E124" s="23" t="s">
        <v>234</v>
      </c>
      <c r="F124" s="22" t="s">
        <v>108</v>
      </c>
      <c r="G124" s="22" t="s">
        <v>235</v>
      </c>
      <c r="H124" s="22" t="s">
        <v>30</v>
      </c>
      <c r="I124" s="22" t="s">
        <v>236</v>
      </c>
      <c r="J124" s="102" t="s">
        <v>237</v>
      </c>
      <c r="K124" s="523" t="s">
        <v>971</v>
      </c>
      <c r="L124" s="525" t="s">
        <v>1058</v>
      </c>
      <c r="M124" s="525" t="s">
        <v>1059</v>
      </c>
      <c r="N124" s="525" t="s">
        <v>887</v>
      </c>
      <c r="O124" s="22" t="s">
        <v>174</v>
      </c>
      <c r="P124" s="70">
        <v>2016</v>
      </c>
      <c r="Q124" s="418">
        <f t="shared" ca="1" si="6"/>
        <v>1.3624876072368007E-2</v>
      </c>
      <c r="R124" s="337">
        <f t="shared" ca="1" si="4"/>
        <v>9510</v>
      </c>
      <c r="S124" s="337">
        <f t="shared" ca="1" si="5"/>
        <v>697988</v>
      </c>
      <c r="T124" s="433"/>
      <c r="U124" s="22"/>
      <c r="V124" s="24"/>
      <c r="W124" s="21"/>
      <c r="Y124" s="494"/>
    </row>
    <row r="125" spans="1:25" ht="45">
      <c r="A125" s="31">
        <v>122</v>
      </c>
      <c r="B125" s="22" t="s">
        <v>39</v>
      </c>
      <c r="C125" s="22" t="s">
        <v>216</v>
      </c>
      <c r="D125" s="22" t="s">
        <v>217</v>
      </c>
      <c r="E125" s="23" t="s">
        <v>234</v>
      </c>
      <c r="F125" s="22" t="s">
        <v>112</v>
      </c>
      <c r="G125" s="22" t="s">
        <v>235</v>
      </c>
      <c r="H125" s="22" t="s">
        <v>30</v>
      </c>
      <c r="I125" s="22" t="s">
        <v>236</v>
      </c>
      <c r="J125" s="102" t="s">
        <v>238</v>
      </c>
      <c r="K125" s="523" t="s">
        <v>971</v>
      </c>
      <c r="L125" s="525" t="s">
        <v>1060</v>
      </c>
      <c r="M125" s="525" t="s">
        <v>1061</v>
      </c>
      <c r="N125" s="525" t="s">
        <v>887</v>
      </c>
      <c r="O125" s="22" t="s">
        <v>174</v>
      </c>
      <c r="P125" s="70">
        <v>2016</v>
      </c>
      <c r="Q125" s="418">
        <f t="shared" ca="1" si="6"/>
        <v>50.942610555635461</v>
      </c>
      <c r="R125" s="337">
        <f t="shared" ca="1" si="4"/>
        <v>35557330.856506884</v>
      </c>
      <c r="S125" s="337">
        <f t="shared" ca="1" si="5"/>
        <v>697988</v>
      </c>
      <c r="T125" s="433"/>
      <c r="U125" s="22"/>
      <c r="V125" s="24"/>
      <c r="W125" s="21"/>
      <c r="Y125" s="494"/>
    </row>
    <row r="126" spans="1:25" ht="45">
      <c r="A126" s="31">
        <v>123</v>
      </c>
      <c r="B126" s="22" t="s">
        <v>39</v>
      </c>
      <c r="C126" s="22" t="s">
        <v>216</v>
      </c>
      <c r="D126" s="22" t="s">
        <v>217</v>
      </c>
      <c r="E126" s="23" t="s">
        <v>234</v>
      </c>
      <c r="F126" s="22" t="s">
        <v>114</v>
      </c>
      <c r="G126" s="22" t="s">
        <v>235</v>
      </c>
      <c r="H126" s="22" t="s">
        <v>30</v>
      </c>
      <c r="I126" s="22" t="s">
        <v>236</v>
      </c>
      <c r="J126" s="102" t="s">
        <v>239</v>
      </c>
      <c r="K126" s="523" t="s">
        <v>971</v>
      </c>
      <c r="L126" s="525" t="s">
        <v>1062</v>
      </c>
      <c r="M126" s="525" t="s">
        <v>1063</v>
      </c>
      <c r="N126" s="525" t="s">
        <v>887</v>
      </c>
      <c r="O126" s="22" t="s">
        <v>174</v>
      </c>
      <c r="P126" s="70">
        <v>2016</v>
      </c>
      <c r="Q126" s="418">
        <f t="shared" ca="1" si="6"/>
        <v>0.36805217281672464</v>
      </c>
      <c r="R126" s="337">
        <f t="shared" ca="1" si="4"/>
        <v>256896</v>
      </c>
      <c r="S126" s="337">
        <f t="shared" ca="1" si="5"/>
        <v>697988</v>
      </c>
      <c r="T126" s="433" t="s">
        <v>240</v>
      </c>
      <c r="U126" s="22" t="s">
        <v>117</v>
      </c>
      <c r="V126" s="24"/>
      <c r="W126" s="21"/>
      <c r="Y126" s="494"/>
    </row>
    <row r="127" spans="1:25" ht="90">
      <c r="A127" s="31">
        <v>124</v>
      </c>
      <c r="B127" s="22" t="s">
        <v>39</v>
      </c>
      <c r="C127" s="22" t="s">
        <v>216</v>
      </c>
      <c r="D127" s="22" t="s">
        <v>241</v>
      </c>
      <c r="E127" s="23" t="s">
        <v>242</v>
      </c>
      <c r="F127" s="22" t="s">
        <v>142</v>
      </c>
      <c r="G127" s="22" t="s">
        <v>143</v>
      </c>
      <c r="H127" s="22" t="s">
        <v>30</v>
      </c>
      <c r="I127" s="22" t="s">
        <v>243</v>
      </c>
      <c r="J127" s="22" t="s">
        <v>244</v>
      </c>
      <c r="K127" s="523" t="s">
        <v>971</v>
      </c>
      <c r="L127" s="525" t="s">
        <v>1064</v>
      </c>
      <c r="M127" s="525" t="s">
        <v>1065</v>
      </c>
      <c r="N127" s="525" t="s">
        <v>887</v>
      </c>
      <c r="O127" s="22" t="s">
        <v>174</v>
      </c>
      <c r="P127" s="70">
        <v>2016</v>
      </c>
      <c r="Q127" s="538">
        <f t="shared" ca="1" si="6"/>
        <v>1.784727291138386E-3</v>
      </c>
      <c r="R127" s="337">
        <f t="shared" ca="1" si="4"/>
        <v>846</v>
      </c>
      <c r="S127" s="337">
        <f t="shared" ca="1" si="5"/>
        <v>474022</v>
      </c>
      <c r="T127" s="433" t="s">
        <v>245</v>
      </c>
      <c r="U127" s="22" t="s">
        <v>246</v>
      </c>
      <c r="V127" s="24"/>
      <c r="W127" s="21"/>
      <c r="Y127" s="494"/>
    </row>
    <row r="128" spans="1:25" ht="90">
      <c r="A128" s="31">
        <v>125</v>
      </c>
      <c r="B128" s="22" t="s">
        <v>39</v>
      </c>
      <c r="C128" s="22" t="s">
        <v>216</v>
      </c>
      <c r="D128" s="22" t="s">
        <v>241</v>
      </c>
      <c r="E128" s="23" t="s">
        <v>247</v>
      </c>
      <c r="F128" s="22" t="s">
        <v>142</v>
      </c>
      <c r="G128" s="22" t="s">
        <v>143</v>
      </c>
      <c r="H128" s="22" t="s">
        <v>30</v>
      </c>
      <c r="I128" s="22" t="s">
        <v>248</v>
      </c>
      <c r="J128" s="22" t="s">
        <v>249</v>
      </c>
      <c r="K128" s="523" t="s">
        <v>971</v>
      </c>
      <c r="L128" s="525" t="s">
        <v>1066</v>
      </c>
      <c r="M128" s="525" t="s">
        <v>1067</v>
      </c>
      <c r="N128" s="525" t="s">
        <v>887</v>
      </c>
      <c r="O128" s="22" t="s">
        <v>174</v>
      </c>
      <c r="P128" s="70">
        <v>2016</v>
      </c>
      <c r="Q128" s="538">
        <f t="shared" ca="1" si="6"/>
        <v>1.5543325580859833E-3</v>
      </c>
      <c r="R128" s="337">
        <f t="shared" ca="1" si="4"/>
        <v>675</v>
      </c>
      <c r="S128" s="337">
        <f t="shared" ca="1" si="5"/>
        <v>434270</v>
      </c>
      <c r="T128" s="433" t="s">
        <v>250</v>
      </c>
      <c r="U128" s="22" t="s">
        <v>251</v>
      </c>
      <c r="V128" s="24"/>
      <c r="W128" s="21"/>
      <c r="Y128" s="494"/>
    </row>
    <row r="129" spans="1:25" ht="75">
      <c r="A129" s="31">
        <v>126</v>
      </c>
      <c r="B129" s="22" t="s">
        <v>39</v>
      </c>
      <c r="C129" s="22" t="s">
        <v>216</v>
      </c>
      <c r="D129" s="22" t="s">
        <v>241</v>
      </c>
      <c r="E129" s="23" t="s">
        <v>252</v>
      </c>
      <c r="F129" s="22" t="s">
        <v>142</v>
      </c>
      <c r="G129" s="22" t="s">
        <v>253</v>
      </c>
      <c r="H129" s="22" t="s">
        <v>30</v>
      </c>
      <c r="I129" s="22" t="s">
        <v>254</v>
      </c>
      <c r="J129" s="22" t="s">
        <v>255</v>
      </c>
      <c r="K129" s="523" t="s">
        <v>971</v>
      </c>
      <c r="L129" s="525" t="s">
        <v>1068</v>
      </c>
      <c r="M129" s="525" t="s">
        <v>1069</v>
      </c>
      <c r="N129" s="525" t="s">
        <v>887</v>
      </c>
      <c r="O129" s="22" t="s">
        <v>174</v>
      </c>
      <c r="P129" s="70">
        <v>2016</v>
      </c>
      <c r="Q129" s="538">
        <f t="shared" ca="1" si="6"/>
        <v>1.4239845408019038E-3</v>
      </c>
      <c r="R129" s="337">
        <f t="shared" ca="1" si="4"/>
        <v>558225</v>
      </c>
      <c r="S129" s="337">
        <f t="shared" ca="1" si="5"/>
        <v>392016194</v>
      </c>
      <c r="T129" s="433" t="s">
        <v>256</v>
      </c>
      <c r="U129" s="22"/>
      <c r="V129" s="24"/>
      <c r="W129" s="21"/>
      <c r="Y129" s="494"/>
    </row>
    <row r="130" spans="1:25" ht="75">
      <c r="A130" s="31">
        <v>127</v>
      </c>
      <c r="B130" s="22" t="s">
        <v>39</v>
      </c>
      <c r="C130" s="22" t="s">
        <v>216</v>
      </c>
      <c r="D130" s="22" t="s">
        <v>241</v>
      </c>
      <c r="E130" s="23" t="s">
        <v>257</v>
      </c>
      <c r="F130" s="22" t="s">
        <v>142</v>
      </c>
      <c r="G130" s="22" t="s">
        <v>149</v>
      </c>
      <c r="H130" s="22" t="s">
        <v>30</v>
      </c>
      <c r="I130" s="22" t="s">
        <v>258</v>
      </c>
      <c r="J130" s="22" t="s">
        <v>151</v>
      </c>
      <c r="K130" s="523" t="s">
        <v>971</v>
      </c>
      <c r="L130" s="525" t="s">
        <v>1070</v>
      </c>
      <c r="M130" s="525" t="s">
        <v>1071</v>
      </c>
      <c r="N130" s="525" t="s">
        <v>887</v>
      </c>
      <c r="O130" s="22" t="s">
        <v>174</v>
      </c>
      <c r="P130" s="70">
        <v>2016</v>
      </c>
      <c r="Q130" s="538">
        <f t="shared" ca="1" si="6"/>
        <v>2.4184587227923395E-3</v>
      </c>
      <c r="R130" s="337">
        <f t="shared" ca="1" si="4"/>
        <v>74</v>
      </c>
      <c r="S130" s="337">
        <f t="shared" ca="1" si="5"/>
        <v>30598</v>
      </c>
      <c r="T130" s="433" t="s">
        <v>259</v>
      </c>
      <c r="U130" s="22" t="s">
        <v>260</v>
      </c>
      <c r="V130" s="24"/>
      <c r="W130" s="21"/>
      <c r="Y130" s="494"/>
    </row>
    <row r="131" spans="1:25" ht="105">
      <c r="A131" s="31">
        <v>128</v>
      </c>
      <c r="B131" s="22" t="s">
        <v>39</v>
      </c>
      <c r="C131" s="22" t="s">
        <v>216</v>
      </c>
      <c r="D131" s="22" t="s">
        <v>241</v>
      </c>
      <c r="E131" s="23" t="s">
        <v>261</v>
      </c>
      <c r="F131" s="22" t="s">
        <v>142</v>
      </c>
      <c r="G131" s="22" t="s">
        <v>154</v>
      </c>
      <c r="H131" s="22" t="s">
        <v>30</v>
      </c>
      <c r="I131" s="22" t="s">
        <v>262</v>
      </c>
      <c r="J131" s="22" t="s">
        <v>263</v>
      </c>
      <c r="K131" s="523" t="s">
        <v>971</v>
      </c>
      <c r="L131" s="525" t="s">
        <v>1072</v>
      </c>
      <c r="M131" s="525" t="s">
        <v>1073</v>
      </c>
      <c r="N131" s="525" t="s">
        <v>887</v>
      </c>
      <c r="O131" s="22" t="s">
        <v>174</v>
      </c>
      <c r="P131" s="70">
        <v>2016</v>
      </c>
      <c r="Q131" s="538">
        <f t="shared" ca="1" si="6"/>
        <v>1.7736248999632297E-3</v>
      </c>
      <c r="R131" s="337">
        <f t="shared" ref="R131:R194" ca="1" si="7">IF($N131 = "N","N/A",SUMIF(INDIRECT("'"&amp;K131&amp;"'!h:h"),L131,INDIRECT("'"&amp;K131&amp;"'!j:j")))</f>
        <v>82</v>
      </c>
      <c r="S131" s="337">
        <f t="shared" ref="S131:S194" ca="1" si="8">IF($N131 = "N","N/A",SUMIF(INDIRECT("'"&amp;K131&amp;"'!h:h"),M131,INDIRECT("'"&amp;K131&amp;"'!j:j")))</f>
        <v>46233</v>
      </c>
      <c r="T131" s="433" t="s">
        <v>157</v>
      </c>
      <c r="U131"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31" s="24"/>
      <c r="W131" s="21"/>
      <c r="Y131" s="494"/>
    </row>
    <row r="132" spans="1:25" ht="60">
      <c r="A132" s="31">
        <v>129</v>
      </c>
      <c r="B132" s="22" t="s">
        <v>39</v>
      </c>
      <c r="C132" s="22" t="s">
        <v>216</v>
      </c>
      <c r="D132" s="22" t="s">
        <v>264</v>
      </c>
      <c r="E132" s="23" t="s">
        <v>265</v>
      </c>
      <c r="F132" s="22" t="s">
        <v>142</v>
      </c>
      <c r="G132" s="22" t="s">
        <v>266</v>
      </c>
      <c r="H132" s="22" t="s">
        <v>30</v>
      </c>
      <c r="I132" s="22" t="s">
        <v>267</v>
      </c>
      <c r="J132" s="22" t="s">
        <v>268</v>
      </c>
      <c r="K132" s="523" t="s">
        <v>971</v>
      </c>
      <c r="L132" s="525" t="s">
        <v>1074</v>
      </c>
      <c r="M132" s="525" t="s">
        <v>1075</v>
      </c>
      <c r="N132" s="525" t="s">
        <v>887</v>
      </c>
      <c r="O132" s="22" t="s">
        <v>174</v>
      </c>
      <c r="P132" s="70">
        <v>2016</v>
      </c>
      <c r="Q132" s="538">
        <f t="shared" ca="1" si="6"/>
        <v>2.3909472531483848E-2</v>
      </c>
      <c r="R132" s="337">
        <f t="shared" ca="1" si="7"/>
        <v>262</v>
      </c>
      <c r="S132" s="337">
        <f t="shared" ca="1" si="8"/>
        <v>10958</v>
      </c>
      <c r="T132" s="433" t="s">
        <v>269</v>
      </c>
      <c r="U132" s="22"/>
      <c r="V132" s="24"/>
      <c r="W132" s="21"/>
      <c r="Y132" s="494"/>
    </row>
    <row r="133" spans="1:25" ht="45">
      <c r="A133" s="31">
        <v>130</v>
      </c>
      <c r="B133" s="22" t="s">
        <v>39</v>
      </c>
      <c r="C133" s="22" t="s">
        <v>216</v>
      </c>
      <c r="D133" s="22" t="s">
        <v>264</v>
      </c>
      <c r="E133" s="23" t="s">
        <v>270</v>
      </c>
      <c r="F133" s="22" t="s">
        <v>142</v>
      </c>
      <c r="G133" s="22" t="s">
        <v>271</v>
      </c>
      <c r="H133" s="22" t="s">
        <v>30</v>
      </c>
      <c r="I133" s="22" t="s">
        <v>272</v>
      </c>
      <c r="J133" s="22" t="s">
        <v>273</v>
      </c>
      <c r="K133" s="523" t="s">
        <v>971</v>
      </c>
      <c r="L133" s="525" t="s">
        <v>1076</v>
      </c>
      <c r="M133" s="525" t="s">
        <v>1077</v>
      </c>
      <c r="N133" s="525" t="s">
        <v>887</v>
      </c>
      <c r="O133" s="22" t="s">
        <v>174</v>
      </c>
      <c r="P133" s="70">
        <v>2016</v>
      </c>
      <c r="Q133" s="538">
        <f t="shared" ca="1" si="6"/>
        <v>3.1512605042016806E-2</v>
      </c>
      <c r="R133" s="337">
        <f t="shared" ca="1" si="7"/>
        <v>45</v>
      </c>
      <c r="S133" s="337">
        <f t="shared" ca="1" si="8"/>
        <v>1428</v>
      </c>
      <c r="T133" s="433" t="s">
        <v>274</v>
      </c>
      <c r="U133" s="22"/>
      <c r="V133" s="24"/>
      <c r="W133" s="21"/>
      <c r="Y133" s="494"/>
    </row>
    <row r="134" spans="1:25" ht="30">
      <c r="A134" s="31">
        <v>131</v>
      </c>
      <c r="B134" s="22" t="s">
        <v>39</v>
      </c>
      <c r="C134" s="22" t="s">
        <v>216</v>
      </c>
      <c r="D134" s="22" t="s">
        <v>275</v>
      </c>
      <c r="E134" s="23" t="s">
        <v>91</v>
      </c>
      <c r="F134" s="22" t="s">
        <v>92</v>
      </c>
      <c r="G134" s="22" t="s">
        <v>93</v>
      </c>
      <c r="H134" s="22" t="s">
        <v>30</v>
      </c>
      <c r="I134" s="22" t="s">
        <v>276</v>
      </c>
      <c r="J134" s="22" t="s">
        <v>92</v>
      </c>
      <c r="K134" s="523" t="s">
        <v>971</v>
      </c>
      <c r="L134" s="525" t="s">
        <v>1078</v>
      </c>
      <c r="M134" s="525" t="s">
        <v>1079</v>
      </c>
      <c r="N134" s="525" t="s">
        <v>887</v>
      </c>
      <c r="O134" s="22" t="s">
        <v>174</v>
      </c>
      <c r="P134" s="70">
        <v>2016</v>
      </c>
      <c r="Q134" s="418">
        <f t="shared" ca="1" si="6"/>
        <v>562.91022488755902</v>
      </c>
      <c r="R134" s="337">
        <f t="shared" ca="1" si="7"/>
        <v>6132094.9760652361</v>
      </c>
      <c r="S134" s="337">
        <f t="shared" ca="1" si="8"/>
        <v>10893.557631308116</v>
      </c>
      <c r="T134" s="433"/>
      <c r="U134" s="22"/>
      <c r="V134" s="24"/>
      <c r="W134" s="21"/>
      <c r="Y134" s="494"/>
    </row>
    <row r="135" spans="1:25" ht="30">
      <c r="A135" s="31">
        <v>132</v>
      </c>
      <c r="B135" s="22" t="s">
        <v>39</v>
      </c>
      <c r="C135" s="22" t="s">
        <v>216</v>
      </c>
      <c r="D135" s="22" t="s">
        <v>275</v>
      </c>
      <c r="E135" s="23" t="s">
        <v>91</v>
      </c>
      <c r="F135" s="22" t="s">
        <v>95</v>
      </c>
      <c r="G135" s="22" t="s">
        <v>93</v>
      </c>
      <c r="H135" s="22" t="s">
        <v>30</v>
      </c>
      <c r="I135" s="22" t="s">
        <v>276</v>
      </c>
      <c r="J135" s="22" t="s">
        <v>95</v>
      </c>
      <c r="K135" s="523" t="s">
        <v>971</v>
      </c>
      <c r="L135" s="525" t="s">
        <v>1080</v>
      </c>
      <c r="M135" s="525" t="s">
        <v>1081</v>
      </c>
      <c r="N135" s="525" t="s">
        <v>887</v>
      </c>
      <c r="O135" s="22" t="s">
        <v>174</v>
      </c>
      <c r="P135" s="70">
        <v>2016</v>
      </c>
      <c r="Q135" s="418">
        <f t="shared" ca="1" si="6"/>
        <v>0.15063111798501147</v>
      </c>
      <c r="R135" s="337">
        <f t="shared" ca="1" si="7"/>
        <v>6132094.9760652361</v>
      </c>
      <c r="S135" s="337">
        <f t="shared" ca="1" si="8"/>
        <v>40709350.485438272</v>
      </c>
      <c r="T135" s="433"/>
      <c r="U135" s="22"/>
      <c r="V135" s="24"/>
      <c r="W135" s="21"/>
      <c r="Y135" s="494"/>
    </row>
    <row r="136" spans="1:25" ht="30">
      <c r="A136" s="31">
        <v>133</v>
      </c>
      <c r="B136" s="22" t="s">
        <v>39</v>
      </c>
      <c r="C136" s="22" t="s">
        <v>216</v>
      </c>
      <c r="D136" s="22" t="s">
        <v>275</v>
      </c>
      <c r="E136" s="23" t="s">
        <v>91</v>
      </c>
      <c r="F136" s="22" t="s">
        <v>96</v>
      </c>
      <c r="G136" s="22" t="s">
        <v>93</v>
      </c>
      <c r="H136" s="22" t="s">
        <v>30</v>
      </c>
      <c r="I136" s="22" t="s">
        <v>276</v>
      </c>
      <c r="J136" s="22" t="s">
        <v>96</v>
      </c>
      <c r="K136" s="523" t="s">
        <v>971</v>
      </c>
      <c r="L136" s="525" t="s">
        <v>1082</v>
      </c>
      <c r="M136" s="525" t="s">
        <v>1083</v>
      </c>
      <c r="N136" s="525" t="s">
        <v>887</v>
      </c>
      <c r="O136" s="22" t="s">
        <v>174</v>
      </c>
      <c r="P136" s="70">
        <v>2016</v>
      </c>
      <c r="Q136" s="418">
        <f t="shared" ca="1" si="6"/>
        <v>0.95696816915946536</v>
      </c>
      <c r="R136" s="337">
        <f t="shared" ca="1" si="7"/>
        <v>417823.59033476323</v>
      </c>
      <c r="S136" s="337">
        <f t="shared" ca="1" si="8"/>
        <v>436611.79525098577</v>
      </c>
      <c r="T136" s="433" t="s">
        <v>48</v>
      </c>
      <c r="U136" s="22" t="s">
        <v>49</v>
      </c>
      <c r="V136" s="24"/>
      <c r="W136" s="21"/>
      <c r="Y136" s="494"/>
    </row>
    <row r="137" spans="1:25" ht="30">
      <c r="A137" s="31">
        <v>134</v>
      </c>
      <c r="B137" s="22" t="s">
        <v>39</v>
      </c>
      <c r="C137" s="22" t="s">
        <v>216</v>
      </c>
      <c r="D137" s="22" t="s">
        <v>275</v>
      </c>
      <c r="E137" s="23" t="s">
        <v>91</v>
      </c>
      <c r="F137" s="22" t="s">
        <v>97</v>
      </c>
      <c r="G137" s="22" t="s">
        <v>93</v>
      </c>
      <c r="H137" s="22" t="s">
        <v>30</v>
      </c>
      <c r="I137" s="22" t="s">
        <v>276</v>
      </c>
      <c r="J137" s="22" t="s">
        <v>97</v>
      </c>
      <c r="K137" s="523" t="s">
        <v>971</v>
      </c>
      <c r="L137" s="525" t="s">
        <v>1084</v>
      </c>
      <c r="M137" s="525" t="s">
        <v>1085</v>
      </c>
      <c r="N137" s="525" t="s">
        <v>887</v>
      </c>
      <c r="O137" s="22" t="s">
        <v>174</v>
      </c>
      <c r="P137" s="70">
        <v>2016</v>
      </c>
      <c r="Q137" s="418">
        <f t="shared" ca="1" si="6"/>
        <v>694.25857685114306</v>
      </c>
      <c r="R137" s="735">
        <f t="shared" ca="1" si="7"/>
        <v>7562945.8179578818</v>
      </c>
      <c r="S137" s="735">
        <f t="shared" ca="1" si="8"/>
        <v>10893.557631308116</v>
      </c>
      <c r="T137" s="433"/>
      <c r="U137" s="22"/>
      <c r="V137" s="24"/>
      <c r="W137" s="21"/>
      <c r="Y137" s="494"/>
    </row>
    <row r="138" spans="1:25" ht="30">
      <c r="A138" s="31">
        <v>135</v>
      </c>
      <c r="B138" s="22" t="s">
        <v>39</v>
      </c>
      <c r="C138" s="22" t="s">
        <v>216</v>
      </c>
      <c r="D138" s="22" t="s">
        <v>275</v>
      </c>
      <c r="E138" s="23" t="s">
        <v>91</v>
      </c>
      <c r="F138" s="22" t="s">
        <v>98</v>
      </c>
      <c r="G138" s="22" t="s">
        <v>93</v>
      </c>
      <c r="H138" s="22" t="s">
        <v>30</v>
      </c>
      <c r="I138" s="22" t="s">
        <v>276</v>
      </c>
      <c r="J138" s="22" t="s">
        <v>98</v>
      </c>
      <c r="K138" s="523" t="s">
        <v>971</v>
      </c>
      <c r="L138" s="525" t="s">
        <v>1086</v>
      </c>
      <c r="M138" s="525" t="s">
        <v>1087</v>
      </c>
      <c r="N138" s="525" t="s">
        <v>887</v>
      </c>
      <c r="O138" s="22" t="s">
        <v>174</v>
      </c>
      <c r="P138" s="70">
        <v>2016</v>
      </c>
      <c r="Q138" s="418">
        <f t="shared" ca="1" si="6"/>
        <v>0.18577908337454674</v>
      </c>
      <c r="R138" s="735">
        <f t="shared" ca="1" si="7"/>
        <v>7562945.8179578818</v>
      </c>
      <c r="S138" s="735">
        <f t="shared" ca="1" si="8"/>
        <v>40709350.485438272</v>
      </c>
      <c r="T138" s="433"/>
      <c r="U138" s="22"/>
      <c r="V138" s="24"/>
      <c r="W138" s="21"/>
      <c r="Y138" s="494"/>
    </row>
    <row r="139" spans="1:25" ht="30">
      <c r="A139" s="31">
        <v>136</v>
      </c>
      <c r="B139" s="22" t="s">
        <v>39</v>
      </c>
      <c r="C139" s="22" t="s">
        <v>216</v>
      </c>
      <c r="D139" s="22" t="s">
        <v>275</v>
      </c>
      <c r="E139" s="23" t="s">
        <v>91</v>
      </c>
      <c r="F139" s="22" t="s">
        <v>99</v>
      </c>
      <c r="G139" s="22" t="s">
        <v>93</v>
      </c>
      <c r="H139" s="22" t="s">
        <v>30</v>
      </c>
      <c r="I139" s="22" t="s">
        <v>276</v>
      </c>
      <c r="J139" s="22" t="s">
        <v>99</v>
      </c>
      <c r="K139" s="523" t="s">
        <v>971</v>
      </c>
      <c r="L139" s="525" t="s">
        <v>1088</v>
      </c>
      <c r="M139" s="525" t="s">
        <v>1089</v>
      </c>
      <c r="N139" s="525" t="s">
        <v>887</v>
      </c>
      <c r="O139" s="22" t="s">
        <v>174</v>
      </c>
      <c r="P139" s="70">
        <v>2016</v>
      </c>
      <c r="Q139" s="418">
        <f t="shared" ca="1" si="6"/>
        <v>1.1802652178599251</v>
      </c>
      <c r="R139" s="735">
        <f t="shared" ca="1" si="7"/>
        <v>515317.71564211778</v>
      </c>
      <c r="S139" s="735">
        <f t="shared" ca="1" si="8"/>
        <v>436611.79525098577</v>
      </c>
      <c r="T139" s="433" t="s">
        <v>48</v>
      </c>
      <c r="U139" s="22" t="s">
        <v>49</v>
      </c>
      <c r="V139" s="24"/>
      <c r="W139" s="21"/>
      <c r="Y139" s="494"/>
    </row>
    <row r="140" spans="1:25" ht="45">
      <c r="A140" s="31">
        <v>137</v>
      </c>
      <c r="B140" s="22" t="s">
        <v>39</v>
      </c>
      <c r="C140" s="22" t="s">
        <v>216</v>
      </c>
      <c r="D140" s="22" t="s">
        <v>277</v>
      </c>
      <c r="E140" s="23" t="s">
        <v>278</v>
      </c>
      <c r="F140" s="22" t="s">
        <v>279</v>
      </c>
      <c r="G140" s="22" t="s">
        <v>280</v>
      </c>
      <c r="H140" s="22" t="s">
        <v>164</v>
      </c>
      <c r="I140" s="22" t="s">
        <v>281</v>
      </c>
      <c r="J140" s="22" t="s">
        <v>282</v>
      </c>
      <c r="K140" s="523" t="s">
        <v>971</v>
      </c>
      <c r="L140" s="525" t="s">
        <v>1090</v>
      </c>
      <c r="M140" s="525" t="s">
        <v>1091</v>
      </c>
      <c r="N140" s="525" t="s">
        <v>887</v>
      </c>
      <c r="O140" s="22" t="s">
        <v>174</v>
      </c>
      <c r="P140" s="70" t="s">
        <v>167</v>
      </c>
      <c r="Q140" s="418" t="s">
        <v>167</v>
      </c>
      <c r="R140" s="735">
        <f t="shared" ca="1" si="7"/>
        <v>0</v>
      </c>
      <c r="S140" s="735">
        <f t="shared" ca="1" si="8"/>
        <v>0</v>
      </c>
      <c r="T140" s="433" t="s">
        <v>283</v>
      </c>
      <c r="U140" s="22"/>
      <c r="V140" s="24"/>
      <c r="W140" s="21"/>
      <c r="Y140" s="494"/>
    </row>
    <row r="141" spans="1:25" ht="60">
      <c r="A141" s="31">
        <v>138</v>
      </c>
      <c r="B141" s="22" t="s">
        <v>39</v>
      </c>
      <c r="C141" s="22" t="s">
        <v>216</v>
      </c>
      <c r="D141" s="22" t="s">
        <v>277</v>
      </c>
      <c r="E141" s="23" t="s">
        <v>284</v>
      </c>
      <c r="F141" s="22" t="s">
        <v>285</v>
      </c>
      <c r="G141" s="22" t="s">
        <v>286</v>
      </c>
      <c r="H141" s="22" t="s">
        <v>164</v>
      </c>
      <c r="I141" s="22" t="s">
        <v>287</v>
      </c>
      <c r="J141" s="22" t="s">
        <v>288</v>
      </c>
      <c r="K141" s="523" t="s">
        <v>971</v>
      </c>
      <c r="L141" s="525" t="s">
        <v>1092</v>
      </c>
      <c r="M141" s="525" t="s">
        <v>1093</v>
      </c>
      <c r="N141" s="525" t="s">
        <v>887</v>
      </c>
      <c r="O141" s="22" t="s">
        <v>174</v>
      </c>
      <c r="P141" s="70" t="s">
        <v>167</v>
      </c>
      <c r="Q141" s="418" t="s">
        <v>167</v>
      </c>
      <c r="R141" s="735">
        <f t="shared" ca="1" si="7"/>
        <v>0</v>
      </c>
      <c r="S141" s="735">
        <f t="shared" ca="1" si="8"/>
        <v>0</v>
      </c>
      <c r="T141" s="433" t="s">
        <v>289</v>
      </c>
      <c r="U141" s="22"/>
      <c r="V141" s="24"/>
      <c r="W141" s="21"/>
      <c r="Y141" s="494"/>
    </row>
    <row r="142" spans="1:25" ht="45">
      <c r="A142" s="31">
        <v>139</v>
      </c>
      <c r="B142" s="22" t="s">
        <v>39</v>
      </c>
      <c r="C142" s="22" t="s">
        <v>290</v>
      </c>
      <c r="D142" s="22" t="s">
        <v>291</v>
      </c>
      <c r="E142" s="23" t="s">
        <v>51</v>
      </c>
      <c r="F142" s="22" t="s">
        <v>52</v>
      </c>
      <c r="G142" s="22" t="s">
        <v>53</v>
      </c>
      <c r="H142" s="22" t="s">
        <v>30</v>
      </c>
      <c r="I142" s="22" t="s">
        <v>292</v>
      </c>
      <c r="J142" s="22" t="s">
        <v>52</v>
      </c>
      <c r="K142" s="523" t="s">
        <v>1094</v>
      </c>
      <c r="L142" s="525" t="s">
        <v>1095</v>
      </c>
      <c r="M142" s="525" t="s">
        <v>1096</v>
      </c>
      <c r="N142" s="525" t="s">
        <v>817</v>
      </c>
      <c r="O142" s="22" t="s">
        <v>293</v>
      </c>
      <c r="P142" s="70">
        <v>2016</v>
      </c>
      <c r="Q142" s="418">
        <f t="shared" ref="Q142:Q185" ca="1" si="9">SUMIF(INDIRECT("'"&amp;K142&amp;"'!c:c"),A142,INDIRECT("'"&amp;K142&amp;"'!d:d"))</f>
        <v>20942.4105399621</v>
      </c>
      <c r="R142" s="337" t="str">
        <f t="shared" ca="1" si="7"/>
        <v>N/A</v>
      </c>
      <c r="S142" s="337" t="str">
        <f t="shared" ca="1" si="8"/>
        <v>N/A</v>
      </c>
      <c r="T142" s="433" t="s">
        <v>901</v>
      </c>
      <c r="U142" s="22"/>
      <c r="V142" s="24"/>
      <c r="W142" s="21"/>
      <c r="Y142" s="494"/>
    </row>
    <row r="143" spans="1:25" ht="45">
      <c r="A143" s="31">
        <v>140</v>
      </c>
      <c r="B143" s="22" t="s">
        <v>39</v>
      </c>
      <c r="C143" s="22" t="s">
        <v>290</v>
      </c>
      <c r="D143" s="22" t="s">
        <v>291</v>
      </c>
      <c r="E143" s="23" t="s">
        <v>51</v>
      </c>
      <c r="F143" s="22" t="s">
        <v>55</v>
      </c>
      <c r="G143" s="22" t="s">
        <v>53</v>
      </c>
      <c r="H143" s="22" t="s">
        <v>30</v>
      </c>
      <c r="I143" s="22" t="s">
        <v>292</v>
      </c>
      <c r="J143" s="22" t="s">
        <v>55</v>
      </c>
      <c r="K143" s="523" t="s">
        <v>1094</v>
      </c>
      <c r="L143" s="525" t="s">
        <v>1097</v>
      </c>
      <c r="M143" s="525" t="s">
        <v>1098</v>
      </c>
      <c r="N143" s="525" t="s">
        <v>817</v>
      </c>
      <c r="O143" s="22" t="s">
        <v>293</v>
      </c>
      <c r="P143" s="70">
        <v>2016</v>
      </c>
      <c r="Q143" s="418">
        <f t="shared" ca="1" si="9"/>
        <v>13928.8118527406</v>
      </c>
      <c r="R143" s="337" t="str">
        <f t="shared" ca="1" si="7"/>
        <v>N/A</v>
      </c>
      <c r="S143" s="337" t="str">
        <f t="shared" ca="1" si="8"/>
        <v>N/A</v>
      </c>
      <c r="T143" s="433" t="s">
        <v>901</v>
      </c>
      <c r="U143" s="22"/>
      <c r="V143" s="24"/>
      <c r="W143" s="21"/>
      <c r="Y143" s="494"/>
    </row>
    <row r="144" spans="1:25" ht="45">
      <c r="A144" s="31">
        <v>141</v>
      </c>
      <c r="B144" s="22" t="s">
        <v>39</v>
      </c>
      <c r="C144" s="22" t="s">
        <v>290</v>
      </c>
      <c r="D144" s="22" t="s">
        <v>291</v>
      </c>
      <c r="E144" s="23" t="s">
        <v>51</v>
      </c>
      <c r="F144" s="22" t="s">
        <v>56</v>
      </c>
      <c r="G144" s="22" t="s">
        <v>53</v>
      </c>
      <c r="H144" s="22" t="s">
        <v>30</v>
      </c>
      <c r="I144" s="22" t="s">
        <v>292</v>
      </c>
      <c r="J144" s="22" t="s">
        <v>56</v>
      </c>
      <c r="K144" s="523" t="s">
        <v>1094</v>
      </c>
      <c r="L144" s="525" t="s">
        <v>1099</v>
      </c>
      <c r="M144" s="525" t="s">
        <v>1100</v>
      </c>
      <c r="N144" s="525" t="s">
        <v>817</v>
      </c>
      <c r="O144" s="22" t="s">
        <v>293</v>
      </c>
      <c r="P144" s="70">
        <v>2016</v>
      </c>
      <c r="Q144" s="418">
        <f t="shared" ca="1" si="9"/>
        <v>104208248.482759</v>
      </c>
      <c r="R144" s="337" t="str">
        <f t="shared" ca="1" si="7"/>
        <v>N/A</v>
      </c>
      <c r="S144" s="337" t="str">
        <f t="shared" ca="1" si="8"/>
        <v>N/A</v>
      </c>
      <c r="T144" s="433" t="s">
        <v>901</v>
      </c>
      <c r="U144" s="22"/>
      <c r="V144" s="24"/>
      <c r="W144" s="21"/>
      <c r="Y144" s="494"/>
    </row>
    <row r="145" spans="1:25" ht="45">
      <c r="A145" s="31">
        <v>142</v>
      </c>
      <c r="B145" s="22" t="s">
        <v>39</v>
      </c>
      <c r="C145" s="22" t="s">
        <v>290</v>
      </c>
      <c r="D145" s="22" t="s">
        <v>291</v>
      </c>
      <c r="E145" s="23" t="s">
        <v>51</v>
      </c>
      <c r="F145" s="22" t="s">
        <v>57</v>
      </c>
      <c r="G145" s="22" t="s">
        <v>53</v>
      </c>
      <c r="H145" s="22" t="s">
        <v>30</v>
      </c>
      <c r="I145" s="22" t="s">
        <v>292</v>
      </c>
      <c r="J145" s="22" t="s">
        <v>57</v>
      </c>
      <c r="K145" s="523" t="s">
        <v>1094</v>
      </c>
      <c r="L145" s="525" t="s">
        <v>1101</v>
      </c>
      <c r="M145" s="525" t="s">
        <v>1102</v>
      </c>
      <c r="N145" s="525" t="s">
        <v>817</v>
      </c>
      <c r="O145" s="22" t="s">
        <v>293</v>
      </c>
      <c r="P145" s="70">
        <v>2016</v>
      </c>
      <c r="Q145" s="418">
        <f t="shared" ca="1" si="9"/>
        <v>68461323.543331504</v>
      </c>
      <c r="R145" s="337" t="str">
        <f t="shared" ca="1" si="7"/>
        <v>N/A</v>
      </c>
      <c r="S145" s="337" t="str">
        <f t="shared" ca="1" si="8"/>
        <v>N/A</v>
      </c>
      <c r="T145" s="433" t="s">
        <v>901</v>
      </c>
      <c r="U145" s="22"/>
      <c r="V145" s="24"/>
      <c r="W145" s="21"/>
      <c r="Y145" s="494"/>
    </row>
    <row r="146" spans="1:25" ht="45">
      <c r="A146" s="31">
        <v>143</v>
      </c>
      <c r="B146" s="22" t="s">
        <v>39</v>
      </c>
      <c r="C146" s="22" t="s">
        <v>290</v>
      </c>
      <c r="D146" s="22" t="s">
        <v>291</v>
      </c>
      <c r="E146" s="23" t="s">
        <v>51</v>
      </c>
      <c r="F146" s="22" t="s">
        <v>58</v>
      </c>
      <c r="G146" s="22" t="s">
        <v>53</v>
      </c>
      <c r="H146" s="22" t="s">
        <v>30</v>
      </c>
      <c r="I146" s="22" t="s">
        <v>292</v>
      </c>
      <c r="J146" s="22" t="s">
        <v>58</v>
      </c>
      <c r="K146" s="523" t="s">
        <v>1094</v>
      </c>
      <c r="L146" s="525" t="s">
        <v>1103</v>
      </c>
      <c r="M146" s="525" t="s">
        <v>1104</v>
      </c>
      <c r="N146" s="525" t="s">
        <v>817</v>
      </c>
      <c r="O146" s="22" t="s">
        <v>293</v>
      </c>
      <c r="P146" s="70">
        <v>2016</v>
      </c>
      <c r="Q146" s="418">
        <f t="shared" ca="1" si="9"/>
        <v>651631.97110123001</v>
      </c>
      <c r="R146" s="337" t="str">
        <f t="shared" ca="1" si="7"/>
        <v>N/A</v>
      </c>
      <c r="S146" s="337" t="str">
        <f t="shared" ca="1" si="8"/>
        <v>N/A</v>
      </c>
      <c r="T146" s="433" t="s">
        <v>901</v>
      </c>
      <c r="U146" s="22" t="s">
        <v>295</v>
      </c>
      <c r="V146" s="24"/>
      <c r="W146" s="21"/>
      <c r="Y146" s="494"/>
    </row>
    <row r="147" spans="1:25" ht="45">
      <c r="A147" s="31">
        <v>144</v>
      </c>
      <c r="B147" s="22" t="s">
        <v>39</v>
      </c>
      <c r="C147" s="22" t="s">
        <v>290</v>
      </c>
      <c r="D147" s="22" t="s">
        <v>291</v>
      </c>
      <c r="E147" s="23" t="s">
        <v>51</v>
      </c>
      <c r="F147" s="22" t="s">
        <v>60</v>
      </c>
      <c r="G147" s="22" t="s">
        <v>53</v>
      </c>
      <c r="H147" s="22" t="s">
        <v>30</v>
      </c>
      <c r="I147" s="22" t="s">
        <v>292</v>
      </c>
      <c r="J147" s="22" t="s">
        <v>60</v>
      </c>
      <c r="K147" s="523" t="s">
        <v>1094</v>
      </c>
      <c r="L147" s="525" t="s">
        <v>1105</v>
      </c>
      <c r="M147" s="525" t="s">
        <v>1106</v>
      </c>
      <c r="N147" s="525" t="s">
        <v>817</v>
      </c>
      <c r="O147" s="22" t="s">
        <v>293</v>
      </c>
      <c r="P147" s="70">
        <v>2016</v>
      </c>
      <c r="Q147" s="418">
        <f t="shared" ca="1" si="9"/>
        <v>398717.23456308001</v>
      </c>
      <c r="R147" s="337" t="str">
        <f t="shared" ca="1" si="7"/>
        <v>N/A</v>
      </c>
      <c r="S147" s="337" t="str">
        <f t="shared" ca="1" si="8"/>
        <v>N/A</v>
      </c>
      <c r="T147" s="433" t="s">
        <v>901</v>
      </c>
      <c r="U147" s="22" t="s">
        <v>49</v>
      </c>
      <c r="V147" s="24"/>
      <c r="W147" s="21"/>
      <c r="Y147" s="494"/>
    </row>
    <row r="148" spans="1:25" ht="45">
      <c r="A148" s="31">
        <v>145</v>
      </c>
      <c r="B148" s="22" t="s">
        <v>39</v>
      </c>
      <c r="C148" s="22" t="s">
        <v>290</v>
      </c>
      <c r="D148" s="22" t="s">
        <v>291</v>
      </c>
      <c r="E148" s="23" t="s">
        <v>51</v>
      </c>
      <c r="F148" s="22" t="s">
        <v>61</v>
      </c>
      <c r="G148" s="22" t="s">
        <v>53</v>
      </c>
      <c r="H148" s="22" t="s">
        <v>30</v>
      </c>
      <c r="I148" s="22" t="s">
        <v>292</v>
      </c>
      <c r="J148" s="22" t="s">
        <v>61</v>
      </c>
      <c r="K148" s="523" t="s">
        <v>1094</v>
      </c>
      <c r="L148" s="525" t="s">
        <v>1107</v>
      </c>
      <c r="M148" s="525" t="s">
        <v>1108</v>
      </c>
      <c r="N148" s="525" t="s">
        <v>817</v>
      </c>
      <c r="O148" s="22" t="s">
        <v>293</v>
      </c>
      <c r="P148" s="70">
        <v>2016</v>
      </c>
      <c r="Q148" s="418">
        <f t="shared" ca="1" si="9"/>
        <v>224342.18687198</v>
      </c>
      <c r="R148" s="337" t="str">
        <f t="shared" ca="1" si="7"/>
        <v>N/A</v>
      </c>
      <c r="S148" s="337" t="str">
        <f t="shared" ca="1" si="8"/>
        <v>N/A</v>
      </c>
      <c r="T148" s="433" t="s">
        <v>901</v>
      </c>
      <c r="U148" s="22"/>
      <c r="V148" s="24"/>
      <c r="W148" s="21"/>
      <c r="Y148" s="494"/>
    </row>
    <row r="149" spans="1:25" ht="45">
      <c r="A149" s="31">
        <v>146</v>
      </c>
      <c r="B149" s="22" t="s">
        <v>39</v>
      </c>
      <c r="C149" s="22" t="s">
        <v>290</v>
      </c>
      <c r="D149" s="22" t="s">
        <v>291</v>
      </c>
      <c r="E149" s="23" t="s">
        <v>51</v>
      </c>
      <c r="F149" s="22" t="s">
        <v>62</v>
      </c>
      <c r="G149" s="22" t="s">
        <v>53</v>
      </c>
      <c r="H149" s="22" t="s">
        <v>30</v>
      </c>
      <c r="I149" s="22" t="s">
        <v>292</v>
      </c>
      <c r="J149" s="22" t="s">
        <v>62</v>
      </c>
      <c r="K149" s="523" t="s">
        <v>1094</v>
      </c>
      <c r="L149" s="525" t="s">
        <v>1109</v>
      </c>
      <c r="M149" s="525" t="s">
        <v>1110</v>
      </c>
      <c r="N149" s="525" t="s">
        <v>817</v>
      </c>
      <c r="O149" s="22" t="s">
        <v>293</v>
      </c>
      <c r="P149" s="70">
        <v>2016</v>
      </c>
      <c r="Q149" s="418">
        <f t="shared" ca="1" si="9"/>
        <v>148324.13226125401</v>
      </c>
      <c r="R149" s="337" t="str">
        <f t="shared" ca="1" si="7"/>
        <v>N/A</v>
      </c>
      <c r="S149" s="337" t="str">
        <f t="shared" ca="1" si="8"/>
        <v>N/A</v>
      </c>
      <c r="T149" s="433" t="s">
        <v>901</v>
      </c>
      <c r="U149" s="22"/>
      <c r="V149" s="24"/>
      <c r="W149" s="21"/>
      <c r="Y149" s="494"/>
    </row>
    <row r="150" spans="1:25" ht="45">
      <c r="A150" s="31">
        <v>147</v>
      </c>
      <c r="B150" s="22" t="s">
        <v>39</v>
      </c>
      <c r="C150" s="22" t="s">
        <v>290</v>
      </c>
      <c r="D150" s="22" t="s">
        <v>291</v>
      </c>
      <c r="E150" s="23" t="s">
        <v>51</v>
      </c>
      <c r="F150" s="22" t="s">
        <v>63</v>
      </c>
      <c r="G150" s="22" t="s">
        <v>53</v>
      </c>
      <c r="H150" s="22" t="s">
        <v>30</v>
      </c>
      <c r="I150" s="22" t="s">
        <v>292</v>
      </c>
      <c r="J150" s="22" t="s">
        <v>63</v>
      </c>
      <c r="K150" s="523" t="s">
        <v>1094</v>
      </c>
      <c r="L150" s="525" t="s">
        <v>1111</v>
      </c>
      <c r="M150" s="525" t="s">
        <v>1112</v>
      </c>
      <c r="N150" s="525" t="s">
        <v>817</v>
      </c>
      <c r="O150" s="22" t="s">
        <v>293</v>
      </c>
      <c r="P150" s="70">
        <v>2016</v>
      </c>
      <c r="Q150" s="418">
        <f t="shared" ca="1" si="9"/>
        <v>1116254876.27507</v>
      </c>
      <c r="R150" s="337" t="str">
        <f t="shared" ca="1" si="7"/>
        <v>N/A</v>
      </c>
      <c r="S150" s="337" t="str">
        <f t="shared" ca="1" si="8"/>
        <v>N/A</v>
      </c>
      <c r="T150" s="433" t="s">
        <v>901</v>
      </c>
      <c r="U150" s="22"/>
      <c r="V150" s="24"/>
      <c r="W150" s="21"/>
      <c r="Y150" s="494"/>
    </row>
    <row r="151" spans="1:25" ht="45">
      <c r="A151" s="31">
        <v>148</v>
      </c>
      <c r="B151" s="22" t="s">
        <v>39</v>
      </c>
      <c r="C151" s="22" t="s">
        <v>290</v>
      </c>
      <c r="D151" s="22" t="s">
        <v>291</v>
      </c>
      <c r="E151" s="23" t="s">
        <v>51</v>
      </c>
      <c r="F151" s="22" t="s">
        <v>64</v>
      </c>
      <c r="G151" s="22" t="s">
        <v>53</v>
      </c>
      <c r="H151" s="22" t="s">
        <v>30</v>
      </c>
      <c r="I151" s="22" t="s">
        <v>292</v>
      </c>
      <c r="J151" s="22" t="s">
        <v>64</v>
      </c>
      <c r="K151" s="523" t="s">
        <v>1094</v>
      </c>
      <c r="L151" s="525" t="s">
        <v>1113</v>
      </c>
      <c r="M151" s="525" t="s">
        <v>1114</v>
      </c>
      <c r="N151" s="525" t="s">
        <v>817</v>
      </c>
      <c r="O151" s="22" t="s">
        <v>293</v>
      </c>
      <c r="P151" s="70">
        <v>2016</v>
      </c>
      <c r="Q151" s="418">
        <f t="shared" ca="1" si="9"/>
        <v>731257355.60763001</v>
      </c>
      <c r="R151" s="337" t="str">
        <f t="shared" ca="1" si="7"/>
        <v>N/A</v>
      </c>
      <c r="S151" s="337" t="str">
        <f t="shared" ca="1" si="8"/>
        <v>N/A</v>
      </c>
      <c r="T151" s="433" t="s">
        <v>901</v>
      </c>
      <c r="U151" s="22"/>
      <c r="V151" s="24"/>
      <c r="W151" s="21"/>
      <c r="Y151" s="494"/>
    </row>
    <row r="152" spans="1:25" ht="45">
      <c r="A152" s="31">
        <v>149</v>
      </c>
      <c r="B152" s="22" t="s">
        <v>39</v>
      </c>
      <c r="C152" s="22" t="s">
        <v>290</v>
      </c>
      <c r="D152" s="22" t="s">
        <v>291</v>
      </c>
      <c r="E152" s="23" t="s">
        <v>51</v>
      </c>
      <c r="F152" s="22" t="s">
        <v>65</v>
      </c>
      <c r="G152" s="22" t="s">
        <v>53</v>
      </c>
      <c r="H152" s="22" t="s">
        <v>30</v>
      </c>
      <c r="I152" s="22" t="s">
        <v>292</v>
      </c>
      <c r="J152" s="22" t="s">
        <v>65</v>
      </c>
      <c r="K152" s="523" t="s">
        <v>1094</v>
      </c>
      <c r="L152" s="525" t="s">
        <v>1115</v>
      </c>
      <c r="M152" s="525" t="s">
        <v>1116</v>
      </c>
      <c r="N152" s="525" t="s">
        <v>817</v>
      </c>
      <c r="O152" s="22" t="s">
        <v>293</v>
      </c>
      <c r="P152" s="70">
        <v>2016</v>
      </c>
      <c r="Q152" s="418">
        <f t="shared" ca="1" si="9"/>
        <v>5043399.1145049604</v>
      </c>
      <c r="R152" s="337" t="str">
        <f t="shared" ca="1" si="7"/>
        <v>N/A</v>
      </c>
      <c r="S152" s="337" t="str">
        <f t="shared" ca="1" si="8"/>
        <v>N/A</v>
      </c>
      <c r="T152" s="433" t="s">
        <v>901</v>
      </c>
      <c r="U152" s="22" t="s">
        <v>49</v>
      </c>
      <c r="V152" s="24"/>
      <c r="W152" s="21"/>
      <c r="Y152" s="494"/>
    </row>
    <row r="153" spans="1:25" ht="45">
      <c r="A153" s="31">
        <v>150</v>
      </c>
      <c r="B153" s="22" t="s">
        <v>39</v>
      </c>
      <c r="C153" s="22" t="s">
        <v>290</v>
      </c>
      <c r="D153" s="22" t="s">
        <v>291</v>
      </c>
      <c r="E153" s="23" t="s">
        <v>51</v>
      </c>
      <c r="F153" s="22" t="s">
        <v>66</v>
      </c>
      <c r="G153" s="22" t="s">
        <v>53</v>
      </c>
      <c r="H153" s="22" t="s">
        <v>30</v>
      </c>
      <c r="I153" s="22" t="s">
        <v>292</v>
      </c>
      <c r="J153" s="22" t="s">
        <v>66</v>
      </c>
      <c r="K153" s="523" t="s">
        <v>1094</v>
      </c>
      <c r="L153" s="525" t="s">
        <v>1117</v>
      </c>
      <c r="M153" s="525" t="s">
        <v>1118</v>
      </c>
      <c r="N153" s="525" t="s">
        <v>817</v>
      </c>
      <c r="O153" s="22" t="s">
        <v>293</v>
      </c>
      <c r="P153" s="70">
        <v>2016</v>
      </c>
      <c r="Q153" s="418">
        <f t="shared" ca="1" si="9"/>
        <v>3035633.0210892698</v>
      </c>
      <c r="R153" s="337" t="str">
        <f t="shared" ca="1" si="7"/>
        <v>N/A</v>
      </c>
      <c r="S153" s="337" t="str">
        <f t="shared" ca="1" si="8"/>
        <v>N/A</v>
      </c>
      <c r="T153" s="433" t="s">
        <v>901</v>
      </c>
      <c r="U153" s="22" t="s">
        <v>49</v>
      </c>
      <c r="V153" s="24"/>
      <c r="W153" s="21"/>
      <c r="Y153" s="494"/>
    </row>
    <row r="154" spans="1:25" ht="60">
      <c r="A154" s="31">
        <v>151</v>
      </c>
      <c r="B154" s="22" t="s">
        <v>39</v>
      </c>
      <c r="C154" s="22" t="s">
        <v>290</v>
      </c>
      <c r="D154" s="22" t="s">
        <v>291</v>
      </c>
      <c r="E154" s="23" t="s">
        <v>296</v>
      </c>
      <c r="F154" s="22" t="s">
        <v>297</v>
      </c>
      <c r="G154" s="22" t="s">
        <v>298</v>
      </c>
      <c r="H154" s="22" t="s">
        <v>30</v>
      </c>
      <c r="I154" s="22" t="s">
        <v>299</v>
      </c>
      <c r="J154" s="22" t="s">
        <v>297</v>
      </c>
      <c r="K154" s="523" t="s">
        <v>1094</v>
      </c>
      <c r="L154" s="525" t="s">
        <v>1119</v>
      </c>
      <c r="M154" s="525" t="s">
        <v>1120</v>
      </c>
      <c r="N154" s="525" t="s">
        <v>887</v>
      </c>
      <c r="O154" s="22" t="s">
        <v>293</v>
      </c>
      <c r="P154" s="70">
        <v>2016</v>
      </c>
      <c r="Q154" s="538">
        <f t="shared" ca="1" si="9"/>
        <v>1.5334391610619742E-2</v>
      </c>
      <c r="R154" s="337">
        <f t="shared" ca="1" si="7"/>
        <v>20942.4105399621</v>
      </c>
      <c r="S154" s="337">
        <f t="shared" ca="1" si="8"/>
        <v>1365715.1240000001</v>
      </c>
      <c r="T154" s="433"/>
      <c r="U154" s="22"/>
      <c r="V154" s="24"/>
      <c r="W154" s="21"/>
      <c r="Y154" s="494"/>
    </row>
    <row r="155" spans="1:25" ht="60">
      <c r="A155" s="31">
        <v>152</v>
      </c>
      <c r="B155" s="22" t="s">
        <v>39</v>
      </c>
      <c r="C155" s="22" t="s">
        <v>290</v>
      </c>
      <c r="D155" s="22" t="s">
        <v>291</v>
      </c>
      <c r="E155" s="23" t="s">
        <v>296</v>
      </c>
      <c r="F155" s="22" t="s">
        <v>300</v>
      </c>
      <c r="G155" s="22" t="s">
        <v>298</v>
      </c>
      <c r="H155" s="22" t="s">
        <v>30</v>
      </c>
      <c r="I155" s="22" t="s">
        <v>299</v>
      </c>
      <c r="J155" s="22" t="s">
        <v>300</v>
      </c>
      <c r="K155" s="523" t="s">
        <v>1094</v>
      </c>
      <c r="L155" s="525" t="s">
        <v>1121</v>
      </c>
      <c r="M155" s="525" t="s">
        <v>1122</v>
      </c>
      <c r="N155" s="525" t="s">
        <v>887</v>
      </c>
      <c r="O155" s="22" t="s">
        <v>293</v>
      </c>
      <c r="P155" s="70">
        <v>2016</v>
      </c>
      <c r="Q155" s="538">
        <f t="shared" ca="1" si="9"/>
        <v>1.0198914552505607E-2</v>
      </c>
      <c r="R155" s="337">
        <f t="shared" ca="1" si="7"/>
        <v>13928.8118527406</v>
      </c>
      <c r="S155" s="337">
        <f t="shared" ca="1" si="8"/>
        <v>1365715.1240000001</v>
      </c>
      <c r="T155" s="433"/>
      <c r="U155" s="22"/>
      <c r="V155" s="24"/>
      <c r="W155" s="21"/>
      <c r="Y155" s="494"/>
    </row>
    <row r="156" spans="1:25" ht="60">
      <c r="A156" s="31">
        <v>153</v>
      </c>
      <c r="B156" s="22" t="s">
        <v>39</v>
      </c>
      <c r="C156" s="22" t="s">
        <v>290</v>
      </c>
      <c r="D156" s="22" t="s">
        <v>291</v>
      </c>
      <c r="E156" s="23" t="s">
        <v>296</v>
      </c>
      <c r="F156" s="22" t="s">
        <v>301</v>
      </c>
      <c r="G156" s="22" t="s">
        <v>298</v>
      </c>
      <c r="H156" s="22" t="s">
        <v>30</v>
      </c>
      <c r="I156" s="22" t="s">
        <v>299</v>
      </c>
      <c r="J156" s="22" t="s">
        <v>301</v>
      </c>
      <c r="K156" s="523" t="s">
        <v>1094</v>
      </c>
      <c r="L156" s="525" t="s">
        <v>1123</v>
      </c>
      <c r="M156" s="525" t="s">
        <v>1124</v>
      </c>
      <c r="N156" s="525" t="s">
        <v>887</v>
      </c>
      <c r="O156" s="22" t="s">
        <v>293</v>
      </c>
      <c r="P156" s="70">
        <v>2016</v>
      </c>
      <c r="Q156" s="538">
        <f t="shared" ca="1" si="9"/>
        <v>1.3939495285402873E-2</v>
      </c>
      <c r="R156" s="337">
        <f t="shared" ca="1" si="7"/>
        <v>104208248.482759</v>
      </c>
      <c r="S156" s="337">
        <f t="shared" ca="1" si="8"/>
        <v>7475754778</v>
      </c>
      <c r="T156" s="433"/>
      <c r="U156" s="22"/>
      <c r="V156" s="24"/>
      <c r="W156" s="21"/>
      <c r="Y156" s="494"/>
    </row>
    <row r="157" spans="1:25" ht="60">
      <c r="A157" s="31">
        <v>154</v>
      </c>
      <c r="B157" s="22" t="s">
        <v>39</v>
      </c>
      <c r="C157" s="22" t="s">
        <v>290</v>
      </c>
      <c r="D157" s="22" t="s">
        <v>291</v>
      </c>
      <c r="E157" s="23" t="s">
        <v>296</v>
      </c>
      <c r="F157" s="22" t="s">
        <v>302</v>
      </c>
      <c r="G157" s="22" t="s">
        <v>298</v>
      </c>
      <c r="H157" s="22" t="s">
        <v>30</v>
      </c>
      <c r="I157" s="22" t="s">
        <v>299</v>
      </c>
      <c r="J157" s="22" t="s">
        <v>302</v>
      </c>
      <c r="K157" s="523" t="s">
        <v>1094</v>
      </c>
      <c r="L157" s="525" t="s">
        <v>1125</v>
      </c>
      <c r="M157" s="525" t="s">
        <v>1126</v>
      </c>
      <c r="N157" s="525" t="s">
        <v>887</v>
      </c>
      <c r="O157" s="22" t="s">
        <v>293</v>
      </c>
      <c r="P157" s="70">
        <v>2016</v>
      </c>
      <c r="Q157" s="538">
        <f t="shared" ca="1" si="9"/>
        <v>9.1577807962351411E-3</v>
      </c>
      <c r="R157" s="337">
        <f t="shared" ca="1" si="7"/>
        <v>68461323.543331504</v>
      </c>
      <c r="S157" s="337">
        <f t="shared" ca="1" si="8"/>
        <v>7475754778</v>
      </c>
      <c r="T157" s="433"/>
      <c r="U157" s="22"/>
      <c r="V157" s="24"/>
      <c r="W157" s="21"/>
      <c r="Y157" s="494"/>
    </row>
    <row r="158" spans="1:25" ht="60">
      <c r="A158" s="31">
        <v>155</v>
      </c>
      <c r="B158" s="22" t="s">
        <v>39</v>
      </c>
      <c r="C158" s="22" t="s">
        <v>290</v>
      </c>
      <c r="D158" s="22" t="s">
        <v>291</v>
      </c>
      <c r="E158" s="23" t="s">
        <v>296</v>
      </c>
      <c r="F158" s="22" t="s">
        <v>303</v>
      </c>
      <c r="G158" s="22" t="s">
        <v>298</v>
      </c>
      <c r="H158" s="22" t="s">
        <v>30</v>
      </c>
      <c r="I158" s="22" t="s">
        <v>299</v>
      </c>
      <c r="J158" s="22" t="s">
        <v>303</v>
      </c>
      <c r="K158" s="523" t="s">
        <v>1094</v>
      </c>
      <c r="L158" s="525" t="s">
        <v>1127</v>
      </c>
      <c r="M158" s="525" t="s">
        <v>1128</v>
      </c>
      <c r="N158" s="525" t="s">
        <v>887</v>
      </c>
      <c r="O158" s="22" t="s">
        <v>293</v>
      </c>
      <c r="P158" s="70">
        <v>2016</v>
      </c>
      <c r="Q158" s="538">
        <f t="shared" ca="1" si="9"/>
        <v>3.3800781417530033E-3</v>
      </c>
      <c r="R158" s="337">
        <f t="shared" ca="1" si="7"/>
        <v>651631.97110123001</v>
      </c>
      <c r="S158" s="337">
        <f t="shared" ca="1" si="8"/>
        <v>192786067</v>
      </c>
      <c r="T158" s="433" t="s">
        <v>304</v>
      </c>
      <c r="U158" s="22" t="s">
        <v>49</v>
      </c>
      <c r="V158" s="24"/>
      <c r="W158" s="21"/>
      <c r="Y158" s="494"/>
    </row>
    <row r="159" spans="1:25" ht="60">
      <c r="A159" s="31">
        <v>156</v>
      </c>
      <c r="B159" s="22" t="s">
        <v>39</v>
      </c>
      <c r="C159" s="22" t="s">
        <v>290</v>
      </c>
      <c r="D159" s="22" t="s">
        <v>291</v>
      </c>
      <c r="E159" s="23" t="s">
        <v>296</v>
      </c>
      <c r="F159" s="22" t="s">
        <v>305</v>
      </c>
      <c r="G159" s="22" t="s">
        <v>298</v>
      </c>
      <c r="H159" s="22" t="s">
        <v>30</v>
      </c>
      <c r="I159" s="22" t="s">
        <v>299</v>
      </c>
      <c r="J159" s="22" t="s">
        <v>305</v>
      </c>
      <c r="K159" s="523" t="s">
        <v>1094</v>
      </c>
      <c r="L159" s="525" t="s">
        <v>1129</v>
      </c>
      <c r="M159" s="525" t="s">
        <v>1130</v>
      </c>
      <c r="N159" s="525" t="s">
        <v>887</v>
      </c>
      <c r="O159" s="22" t="s">
        <v>293</v>
      </c>
      <c r="P159" s="70">
        <v>2016</v>
      </c>
      <c r="Q159" s="538">
        <f t="shared" ca="1" si="9"/>
        <v>2.0681849096650744E-3</v>
      </c>
      <c r="R159" s="337">
        <f t="shared" ca="1" si="7"/>
        <v>398717.23456308001</v>
      </c>
      <c r="S159" s="337">
        <f t="shared" ca="1" si="8"/>
        <v>194151782.12400001</v>
      </c>
      <c r="T159" s="433" t="s">
        <v>304</v>
      </c>
      <c r="U159" s="22" t="s">
        <v>49</v>
      </c>
      <c r="V159" s="24"/>
      <c r="W159" s="21"/>
      <c r="Y159" s="494"/>
    </row>
    <row r="160" spans="1:25" ht="60">
      <c r="A160" s="31">
        <v>157</v>
      </c>
      <c r="B160" s="22" t="s">
        <v>39</v>
      </c>
      <c r="C160" s="22" t="s">
        <v>290</v>
      </c>
      <c r="D160" s="22" t="s">
        <v>291</v>
      </c>
      <c r="E160" s="23" t="s">
        <v>296</v>
      </c>
      <c r="F160" s="22" t="s">
        <v>306</v>
      </c>
      <c r="G160" s="22" t="s">
        <v>298</v>
      </c>
      <c r="H160" s="22" t="s">
        <v>30</v>
      </c>
      <c r="I160" s="22" t="s">
        <v>299</v>
      </c>
      <c r="J160" s="22" t="s">
        <v>306</v>
      </c>
      <c r="K160" s="523" t="s">
        <v>1094</v>
      </c>
      <c r="L160" s="525" t="s">
        <v>1131</v>
      </c>
      <c r="M160" s="525" t="s">
        <v>1132</v>
      </c>
      <c r="N160" s="525" t="s">
        <v>887</v>
      </c>
      <c r="O160" s="22" t="s">
        <v>293</v>
      </c>
      <c r="P160" s="70">
        <v>2016</v>
      </c>
      <c r="Q160" s="538">
        <f t="shared" ca="1" si="9"/>
        <v>0.16426719081422428</v>
      </c>
      <c r="R160" s="337">
        <f t="shared" ca="1" si="7"/>
        <v>224342.18687198</v>
      </c>
      <c r="S160" s="337">
        <f t="shared" ca="1" si="8"/>
        <v>0</v>
      </c>
      <c r="T160" s="433"/>
      <c r="U160" s="22"/>
      <c r="V160" s="24"/>
      <c r="W160" s="21"/>
      <c r="Y160" s="494"/>
    </row>
    <row r="161" spans="1:25" ht="60">
      <c r="A161" s="31">
        <v>158</v>
      </c>
      <c r="B161" s="22" t="s">
        <v>39</v>
      </c>
      <c r="C161" s="22" t="s">
        <v>290</v>
      </c>
      <c r="D161" s="22" t="s">
        <v>291</v>
      </c>
      <c r="E161" s="23" t="s">
        <v>296</v>
      </c>
      <c r="F161" s="22" t="s">
        <v>307</v>
      </c>
      <c r="G161" s="22" t="s">
        <v>298</v>
      </c>
      <c r="H161" s="22" t="s">
        <v>30</v>
      </c>
      <c r="I161" s="22" t="s">
        <v>299</v>
      </c>
      <c r="J161" s="22" t="s">
        <v>307</v>
      </c>
      <c r="K161" s="523" t="s">
        <v>1094</v>
      </c>
      <c r="L161" s="525" t="s">
        <v>1133</v>
      </c>
      <c r="M161" s="525" t="s">
        <v>1134</v>
      </c>
      <c r="N161" s="525" t="s">
        <v>887</v>
      </c>
      <c r="O161" s="22" t="s">
        <v>293</v>
      </c>
      <c r="P161" s="70">
        <v>2016</v>
      </c>
      <c r="Q161" s="538">
        <f t="shared" ca="1" si="9"/>
        <v>0.10860546951170323</v>
      </c>
      <c r="R161" s="337">
        <f t="shared" ca="1" si="7"/>
        <v>148324.13226125401</v>
      </c>
      <c r="S161" s="337">
        <f t="shared" ca="1" si="8"/>
        <v>1365715.1240000001</v>
      </c>
      <c r="T161" s="433"/>
      <c r="U161" s="22"/>
      <c r="V161" s="24"/>
      <c r="W161" s="21"/>
      <c r="Y161" s="494"/>
    </row>
    <row r="162" spans="1:25" ht="60">
      <c r="A162" s="31">
        <v>159</v>
      </c>
      <c r="B162" s="22" t="s">
        <v>39</v>
      </c>
      <c r="C162" s="22" t="s">
        <v>290</v>
      </c>
      <c r="D162" s="22" t="s">
        <v>291</v>
      </c>
      <c r="E162" s="23" t="s">
        <v>296</v>
      </c>
      <c r="F162" s="22" t="s">
        <v>308</v>
      </c>
      <c r="G162" s="22" t="s">
        <v>298</v>
      </c>
      <c r="H162" s="22" t="s">
        <v>30</v>
      </c>
      <c r="I162" s="22" t="s">
        <v>299</v>
      </c>
      <c r="J162" s="22" t="s">
        <v>308</v>
      </c>
      <c r="K162" s="523" t="s">
        <v>1094</v>
      </c>
      <c r="L162" s="525" t="s">
        <v>1135</v>
      </c>
      <c r="M162" s="525" t="s">
        <v>1136</v>
      </c>
      <c r="N162" s="525" t="s">
        <v>887</v>
      </c>
      <c r="O162" s="22" t="s">
        <v>293</v>
      </c>
      <c r="P162" s="70">
        <v>2016</v>
      </c>
      <c r="Q162" s="538">
        <f t="shared" ca="1" si="9"/>
        <v>0.14931667897401302</v>
      </c>
      <c r="R162" s="337">
        <f t="shared" ca="1" si="7"/>
        <v>1116254876.27507</v>
      </c>
      <c r="S162" s="337">
        <f t="shared" ca="1" si="8"/>
        <v>7475754778</v>
      </c>
      <c r="T162" s="433"/>
      <c r="U162" s="22"/>
      <c r="V162" s="24"/>
      <c r="W162" s="21"/>
      <c r="Y162" s="494"/>
    </row>
    <row r="163" spans="1:25" ht="60">
      <c r="A163" s="31">
        <v>160</v>
      </c>
      <c r="B163" s="22" t="s">
        <v>39</v>
      </c>
      <c r="C163" s="22" t="s">
        <v>290</v>
      </c>
      <c r="D163" s="22" t="s">
        <v>291</v>
      </c>
      <c r="E163" s="23" t="s">
        <v>296</v>
      </c>
      <c r="F163" s="22" t="s">
        <v>309</v>
      </c>
      <c r="G163" s="22" t="s">
        <v>298</v>
      </c>
      <c r="H163" s="22" t="s">
        <v>30</v>
      </c>
      <c r="I163" s="22" t="s">
        <v>299</v>
      </c>
      <c r="J163" s="22" t="s">
        <v>309</v>
      </c>
      <c r="K163" s="523" t="s">
        <v>1094</v>
      </c>
      <c r="L163" s="525" t="s">
        <v>1137</v>
      </c>
      <c r="M163" s="525" t="s">
        <v>1138</v>
      </c>
      <c r="N163" s="525" t="s">
        <v>887</v>
      </c>
      <c r="O163" s="22" t="s">
        <v>293</v>
      </c>
      <c r="P163" s="70">
        <v>2016</v>
      </c>
      <c r="Q163" s="538">
        <f t="shared" ca="1" si="9"/>
        <v>9.7817194025626455E-2</v>
      </c>
      <c r="R163" s="337">
        <f t="shared" ca="1" si="7"/>
        <v>731257355.60763001</v>
      </c>
      <c r="S163" s="337">
        <f t="shared" ca="1" si="8"/>
        <v>7475754778</v>
      </c>
      <c r="T163" s="433"/>
      <c r="U163" s="22"/>
      <c r="V163" s="24"/>
      <c r="W163" s="21"/>
      <c r="Y163" s="494"/>
    </row>
    <row r="164" spans="1:25" ht="60">
      <c r="A164" s="31">
        <v>161</v>
      </c>
      <c r="B164" s="22" t="s">
        <v>39</v>
      </c>
      <c r="C164" s="22" t="s">
        <v>290</v>
      </c>
      <c r="D164" s="22" t="s">
        <v>291</v>
      </c>
      <c r="E164" s="23" t="s">
        <v>296</v>
      </c>
      <c r="F164" s="22" t="s">
        <v>310</v>
      </c>
      <c r="G164" s="22" t="s">
        <v>298</v>
      </c>
      <c r="H164" s="22" t="s">
        <v>30</v>
      </c>
      <c r="I164" s="22" t="s">
        <v>299</v>
      </c>
      <c r="J164" s="22" t="s">
        <v>310</v>
      </c>
      <c r="K164" s="523" t="s">
        <v>1094</v>
      </c>
      <c r="L164" s="525" t="s">
        <v>1139</v>
      </c>
      <c r="M164" s="525" t="s">
        <v>1140</v>
      </c>
      <c r="N164" s="525" t="s">
        <v>887</v>
      </c>
      <c r="O164" s="22" t="s">
        <v>293</v>
      </c>
      <c r="P164" s="70">
        <v>2016</v>
      </c>
      <c r="Q164" s="538">
        <f t="shared" ca="1" si="9"/>
        <v>2.6160599637654106E-2</v>
      </c>
      <c r="R164" s="337">
        <f t="shared" ca="1" si="7"/>
        <v>5043399.1145049604</v>
      </c>
      <c r="S164" s="337">
        <f t="shared" ca="1" si="8"/>
        <v>192786067</v>
      </c>
      <c r="T164" s="433" t="s">
        <v>304</v>
      </c>
      <c r="U164" s="22" t="s">
        <v>49</v>
      </c>
      <c r="V164" s="24"/>
      <c r="W164" s="21"/>
      <c r="Y164" s="494"/>
    </row>
    <row r="165" spans="1:25" ht="60">
      <c r="A165" s="31">
        <v>162</v>
      </c>
      <c r="B165" s="22" t="s">
        <v>39</v>
      </c>
      <c r="C165" s="22" t="s">
        <v>290</v>
      </c>
      <c r="D165" s="22" t="s">
        <v>291</v>
      </c>
      <c r="E165" s="23" t="s">
        <v>296</v>
      </c>
      <c r="F165" s="22" t="s">
        <v>311</v>
      </c>
      <c r="G165" s="22" t="s">
        <v>298</v>
      </c>
      <c r="H165" s="22" t="s">
        <v>30</v>
      </c>
      <c r="I165" s="22" t="s">
        <v>299</v>
      </c>
      <c r="J165" s="22" t="s">
        <v>311</v>
      </c>
      <c r="K165" s="523" t="s">
        <v>1094</v>
      </c>
      <c r="L165" s="525" t="s">
        <v>1141</v>
      </c>
      <c r="M165" s="525" t="s">
        <v>1142</v>
      </c>
      <c r="N165" s="525" t="s">
        <v>887</v>
      </c>
      <c r="O165" s="22" t="s">
        <v>293</v>
      </c>
      <c r="P165" s="70">
        <v>2016</v>
      </c>
      <c r="Q165" s="538">
        <f t="shared" ca="1" si="9"/>
        <v>1.5746122467912942E-2</v>
      </c>
      <c r="R165" s="337">
        <f t="shared" ca="1" si="7"/>
        <v>3035633.0210892698</v>
      </c>
      <c r="S165" s="337">
        <f t="shared" ca="1" si="8"/>
        <v>192786067</v>
      </c>
      <c r="T165" s="433" t="s">
        <v>304</v>
      </c>
      <c r="U165" s="22" t="s">
        <v>49</v>
      </c>
      <c r="V165" s="24"/>
      <c r="W165" s="21"/>
      <c r="Y165" s="494"/>
    </row>
    <row r="166" spans="1:25" ht="30">
      <c r="A166" s="31">
        <v>163</v>
      </c>
      <c r="B166" s="22" t="s">
        <v>39</v>
      </c>
      <c r="C166" s="22" t="s">
        <v>290</v>
      </c>
      <c r="D166" s="22" t="s">
        <v>312</v>
      </c>
      <c r="E166" s="23" t="s">
        <v>42</v>
      </c>
      <c r="F166" s="22" t="s">
        <v>43</v>
      </c>
      <c r="G166" s="22" t="s">
        <v>44</v>
      </c>
      <c r="H166" s="22" t="s">
        <v>30</v>
      </c>
      <c r="I166" s="22" t="s">
        <v>313</v>
      </c>
      <c r="J166" s="22" t="s">
        <v>314</v>
      </c>
      <c r="K166" s="523" t="s">
        <v>1094</v>
      </c>
      <c r="L166" s="525" t="s">
        <v>1143</v>
      </c>
      <c r="M166" s="525" t="s">
        <v>1144</v>
      </c>
      <c r="N166" s="525" t="s">
        <v>817</v>
      </c>
      <c r="O166" s="22" t="s">
        <v>293</v>
      </c>
      <c r="P166" s="70">
        <v>2016</v>
      </c>
      <c r="Q166" s="418">
        <f t="shared" ca="1" si="9"/>
        <v>50515.357088319695</v>
      </c>
      <c r="R166" s="337" t="str">
        <f t="shared" ca="1" si="7"/>
        <v>N/A</v>
      </c>
      <c r="S166" s="337" t="str">
        <f t="shared" ca="1" si="8"/>
        <v>N/A</v>
      </c>
      <c r="T166" s="433" t="s">
        <v>48</v>
      </c>
      <c r="U166" s="22"/>
      <c r="V166" s="24"/>
      <c r="W166" s="21"/>
      <c r="Y166" s="494"/>
    </row>
    <row r="167" spans="1:25" ht="45">
      <c r="A167" s="31">
        <v>164</v>
      </c>
      <c r="B167" s="22" t="s">
        <v>39</v>
      </c>
      <c r="C167" s="22" t="s">
        <v>290</v>
      </c>
      <c r="D167" s="22" t="s">
        <v>315</v>
      </c>
      <c r="E167" s="23" t="s">
        <v>316</v>
      </c>
      <c r="F167" s="22" t="s">
        <v>317</v>
      </c>
      <c r="G167" s="22" t="s">
        <v>318</v>
      </c>
      <c r="H167" s="22" t="s">
        <v>30</v>
      </c>
      <c r="I167" s="22" t="s">
        <v>319</v>
      </c>
      <c r="J167" s="22" t="s">
        <v>317</v>
      </c>
      <c r="K167" s="523" t="s">
        <v>1094</v>
      </c>
      <c r="L167" s="525" t="s">
        <v>1145</v>
      </c>
      <c r="M167" s="525" t="s">
        <v>1146</v>
      </c>
      <c r="N167" s="525" t="s">
        <v>887</v>
      </c>
      <c r="O167" s="22" t="s">
        <v>293</v>
      </c>
      <c r="P167" s="70">
        <v>2016</v>
      </c>
      <c r="Q167" s="538">
        <f t="shared" ca="1" si="9"/>
        <v>0</v>
      </c>
      <c r="R167" s="337">
        <f t="shared" ca="1" si="7"/>
        <v>0</v>
      </c>
      <c r="S167" s="337">
        <f t="shared" ca="1" si="8"/>
        <v>0</v>
      </c>
      <c r="T167" s="433"/>
      <c r="U167" s="22"/>
      <c r="V167" s="24"/>
      <c r="W167" s="21"/>
      <c r="Y167" s="494"/>
    </row>
    <row r="168" spans="1:25" ht="45">
      <c r="A168" s="31">
        <v>165</v>
      </c>
      <c r="B168" s="22" t="s">
        <v>39</v>
      </c>
      <c r="C168" s="22" t="s">
        <v>290</v>
      </c>
      <c r="D168" s="22" t="s">
        <v>315</v>
      </c>
      <c r="E168" s="23" t="s">
        <v>316</v>
      </c>
      <c r="F168" s="22" t="s">
        <v>320</v>
      </c>
      <c r="G168" s="22" t="s">
        <v>318</v>
      </c>
      <c r="H168" s="22" t="s">
        <v>30</v>
      </c>
      <c r="I168" s="22" t="s">
        <v>319</v>
      </c>
      <c r="J168" s="22" t="s">
        <v>320</v>
      </c>
      <c r="K168" s="523" t="s">
        <v>1094</v>
      </c>
      <c r="L168" s="525" t="s">
        <v>1147</v>
      </c>
      <c r="M168" s="525" t="s">
        <v>1148</v>
      </c>
      <c r="N168" s="525" t="s">
        <v>887</v>
      </c>
      <c r="O168" s="22" t="s">
        <v>293</v>
      </c>
      <c r="P168" s="70">
        <v>2016</v>
      </c>
      <c r="Q168" s="538">
        <f t="shared" ca="1" si="9"/>
        <v>0.61136294769803268</v>
      </c>
      <c r="R168" s="337">
        <f t="shared" ca="1" si="7"/>
        <v>1116254876.27507</v>
      </c>
      <c r="S168" s="337">
        <f t="shared" ca="1" si="8"/>
        <v>1825846464</v>
      </c>
      <c r="T168" s="433"/>
      <c r="U168" s="22"/>
      <c r="V168" s="24"/>
      <c r="W168" s="21"/>
      <c r="Y168" s="494"/>
    </row>
    <row r="169" spans="1:25" ht="105">
      <c r="A169" s="31">
        <v>166</v>
      </c>
      <c r="B169" s="22" t="s">
        <v>39</v>
      </c>
      <c r="C169" s="22" t="s">
        <v>290</v>
      </c>
      <c r="D169" s="22" t="s">
        <v>315</v>
      </c>
      <c r="E169" s="23" t="s">
        <v>316</v>
      </c>
      <c r="F169" s="22" t="s">
        <v>321</v>
      </c>
      <c r="G169" s="22" t="s">
        <v>318</v>
      </c>
      <c r="H169" s="22" t="s">
        <v>30</v>
      </c>
      <c r="I169" s="22" t="s">
        <v>319</v>
      </c>
      <c r="J169" s="22" t="s">
        <v>321</v>
      </c>
      <c r="K169" s="523" t="s">
        <v>1094</v>
      </c>
      <c r="L169" s="525" t="s">
        <v>1149</v>
      </c>
      <c r="M169" s="525" t="s">
        <v>1150</v>
      </c>
      <c r="N169" s="525" t="s">
        <v>887</v>
      </c>
      <c r="O169" s="22" t="s">
        <v>293</v>
      </c>
      <c r="P169" s="70">
        <v>2016</v>
      </c>
      <c r="Q169" s="538">
        <f t="shared" ca="1" si="9"/>
        <v>6.1756990309597172E-2</v>
      </c>
      <c r="R169" s="337">
        <f t="shared" ca="1" si="7"/>
        <v>651631.97110123001</v>
      </c>
      <c r="S169" s="337">
        <f t="shared" ca="1" si="8"/>
        <v>10551550</v>
      </c>
      <c r="T169" s="433" t="s">
        <v>322</v>
      </c>
      <c r="U169" s="22"/>
      <c r="V169" s="24" t="s">
        <v>323</v>
      </c>
      <c r="W169" s="21"/>
      <c r="Y169" s="494"/>
    </row>
    <row r="170" spans="1:25" ht="90">
      <c r="A170" s="31">
        <v>167</v>
      </c>
      <c r="B170" s="22" t="s">
        <v>39</v>
      </c>
      <c r="C170" s="22" t="s">
        <v>290</v>
      </c>
      <c r="D170" s="22" t="s">
        <v>324</v>
      </c>
      <c r="E170" s="23" t="s">
        <v>325</v>
      </c>
      <c r="F170" s="22" t="s">
        <v>142</v>
      </c>
      <c r="G170" s="22" t="s">
        <v>143</v>
      </c>
      <c r="H170" s="22" t="s">
        <v>30</v>
      </c>
      <c r="I170" s="22" t="s">
        <v>326</v>
      </c>
      <c r="J170" s="22" t="s">
        <v>327</v>
      </c>
      <c r="K170" s="523" t="s">
        <v>1094</v>
      </c>
      <c r="L170" s="525" t="s">
        <v>1151</v>
      </c>
      <c r="M170" s="525" t="s">
        <v>1152</v>
      </c>
      <c r="N170" s="525" t="s">
        <v>887</v>
      </c>
      <c r="O170" s="22" t="s">
        <v>293</v>
      </c>
      <c r="P170" s="70">
        <v>2016</v>
      </c>
      <c r="Q170" s="538">
        <f t="shared" ca="1" si="9"/>
        <v>0.25304465493910688</v>
      </c>
      <c r="R170" s="337">
        <f t="shared" ca="1" si="7"/>
        <v>374</v>
      </c>
      <c r="S170" s="337">
        <f t="shared" ca="1" si="8"/>
        <v>1478</v>
      </c>
      <c r="T170" s="433" t="s">
        <v>328</v>
      </c>
      <c r="U170" s="22" t="s">
        <v>246</v>
      </c>
      <c r="V170" s="24"/>
      <c r="W170" s="21"/>
      <c r="Y170" s="494"/>
    </row>
    <row r="171" spans="1:25" ht="90">
      <c r="A171" s="31">
        <v>168</v>
      </c>
      <c r="B171" s="22" t="s">
        <v>39</v>
      </c>
      <c r="C171" s="22" t="s">
        <v>290</v>
      </c>
      <c r="D171" s="22" t="s">
        <v>324</v>
      </c>
      <c r="E171" s="23" t="s">
        <v>329</v>
      </c>
      <c r="F171" s="22" t="s">
        <v>142</v>
      </c>
      <c r="G171" s="22" t="s">
        <v>143</v>
      </c>
      <c r="H171" s="22" t="s">
        <v>30</v>
      </c>
      <c r="I171" s="22" t="s">
        <v>326</v>
      </c>
      <c r="J171" s="22" t="s">
        <v>330</v>
      </c>
      <c r="K171" s="523" t="s">
        <v>1094</v>
      </c>
      <c r="L171" s="525" t="s">
        <v>1153</v>
      </c>
      <c r="M171" s="525" t="s">
        <v>1154</v>
      </c>
      <c r="N171" s="525" t="s">
        <v>887</v>
      </c>
      <c r="O171" s="22" t="s">
        <v>293</v>
      </c>
      <c r="P171" s="70">
        <v>2016</v>
      </c>
      <c r="Q171" s="538">
        <f t="shared" ca="1" si="9"/>
        <v>0.11800347442904961</v>
      </c>
      <c r="R171" s="337">
        <f t="shared" ca="1" si="7"/>
        <v>2785</v>
      </c>
      <c r="S171" s="337">
        <f t="shared" ca="1" si="8"/>
        <v>23601</v>
      </c>
      <c r="T171" s="433" t="s">
        <v>328</v>
      </c>
      <c r="U171" s="22" t="s">
        <v>246</v>
      </c>
      <c r="V171" s="24"/>
      <c r="W171" s="21"/>
      <c r="Y171" s="494"/>
    </row>
    <row r="172" spans="1:25" ht="90">
      <c r="A172" s="31">
        <v>169</v>
      </c>
      <c r="B172" s="22" t="s">
        <v>39</v>
      </c>
      <c r="C172" s="22" t="s">
        <v>290</v>
      </c>
      <c r="D172" s="22" t="s">
        <v>324</v>
      </c>
      <c r="E172" s="23" t="s">
        <v>331</v>
      </c>
      <c r="F172" s="22" t="s">
        <v>142</v>
      </c>
      <c r="G172" s="22" t="s">
        <v>143</v>
      </c>
      <c r="H172" s="22" t="s">
        <v>30</v>
      </c>
      <c r="I172" s="22" t="s">
        <v>332</v>
      </c>
      <c r="J172" s="22" t="s">
        <v>333</v>
      </c>
      <c r="K172" s="523" t="s">
        <v>1094</v>
      </c>
      <c r="L172" s="525" t="s">
        <v>1155</v>
      </c>
      <c r="M172" s="525" t="s">
        <v>1156</v>
      </c>
      <c r="N172" s="525" t="s">
        <v>887</v>
      </c>
      <c r="O172" s="22" t="s">
        <v>293</v>
      </c>
      <c r="P172" s="70">
        <v>2016</v>
      </c>
      <c r="Q172" s="538">
        <f t="shared" ca="1" si="9"/>
        <v>5.4201714764828386E-2</v>
      </c>
      <c r="R172" s="337">
        <f t="shared" ca="1" si="7"/>
        <v>6012</v>
      </c>
      <c r="S172" s="337">
        <f t="shared" ca="1" si="8"/>
        <v>110919</v>
      </c>
      <c r="T172" s="433" t="s">
        <v>328</v>
      </c>
      <c r="U172" s="22" t="s">
        <v>246</v>
      </c>
      <c r="V172" s="24"/>
      <c r="W172" s="21"/>
      <c r="Y172" s="494"/>
    </row>
    <row r="173" spans="1:25" ht="135">
      <c r="A173" s="31">
        <v>170</v>
      </c>
      <c r="B173" s="22" t="s">
        <v>39</v>
      </c>
      <c r="C173" s="22" t="s">
        <v>290</v>
      </c>
      <c r="D173" s="22" t="s">
        <v>324</v>
      </c>
      <c r="E173" s="23" t="s">
        <v>252</v>
      </c>
      <c r="F173" s="22" t="s">
        <v>142</v>
      </c>
      <c r="G173" s="22" t="s">
        <v>253</v>
      </c>
      <c r="H173" s="22" t="s">
        <v>30</v>
      </c>
      <c r="I173" s="22" t="s">
        <v>334</v>
      </c>
      <c r="J173" s="22" t="s">
        <v>335</v>
      </c>
      <c r="K173" s="523" t="s">
        <v>1094</v>
      </c>
      <c r="L173" s="525" t="s">
        <v>1157</v>
      </c>
      <c r="M173" s="525" t="s">
        <v>1158</v>
      </c>
      <c r="N173" s="525" t="s">
        <v>887</v>
      </c>
      <c r="O173" s="22" t="s">
        <v>293</v>
      </c>
      <c r="P173" s="70">
        <v>2016</v>
      </c>
      <c r="Q173" s="538">
        <f t="shared" ca="1" si="9"/>
        <v>5.5483784073566821E-2</v>
      </c>
      <c r="R173" s="337">
        <f t="shared" ca="1" si="7"/>
        <v>153283018</v>
      </c>
      <c r="S173" s="337">
        <f t="shared" ca="1" si="8"/>
        <v>2762663372</v>
      </c>
      <c r="T173" s="433" t="s">
        <v>336</v>
      </c>
      <c r="U173" s="97" t="s">
        <v>337</v>
      </c>
      <c r="V173" s="24" t="s">
        <v>338</v>
      </c>
      <c r="W173" s="21"/>
      <c r="Y173" s="494"/>
    </row>
    <row r="174" spans="1:25" ht="105">
      <c r="A174" s="31">
        <v>171</v>
      </c>
      <c r="B174" s="22" t="s">
        <v>39</v>
      </c>
      <c r="C174" s="22" t="s">
        <v>290</v>
      </c>
      <c r="D174" s="22" t="s">
        <v>324</v>
      </c>
      <c r="E174" s="23" t="s">
        <v>153</v>
      </c>
      <c r="F174" s="22" t="s">
        <v>142</v>
      </c>
      <c r="G174" s="22" t="s">
        <v>154</v>
      </c>
      <c r="H174" s="22" t="s">
        <v>30</v>
      </c>
      <c r="I174" s="22" t="s">
        <v>339</v>
      </c>
      <c r="J174" s="22" t="s">
        <v>156</v>
      </c>
      <c r="K174" s="523" t="s">
        <v>1094</v>
      </c>
      <c r="L174" s="525" t="s">
        <v>1159</v>
      </c>
      <c r="M174" s="525" t="s">
        <v>1160</v>
      </c>
      <c r="N174" s="525" t="s">
        <v>887</v>
      </c>
      <c r="O174" s="22" t="s">
        <v>293</v>
      </c>
      <c r="P174" s="70">
        <v>2016</v>
      </c>
      <c r="Q174" s="538">
        <f t="shared" ca="1" si="9"/>
        <v>6.6221698730532658E-2</v>
      </c>
      <c r="R174" s="337">
        <f t="shared" ca="1" si="7"/>
        <v>506</v>
      </c>
      <c r="S174" s="337">
        <f t="shared" ca="1" si="8"/>
        <v>7641</v>
      </c>
      <c r="T174" s="433" t="s">
        <v>340</v>
      </c>
      <c r="U174"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74" s="24"/>
      <c r="W174" s="21"/>
      <c r="Y174" s="494"/>
    </row>
    <row r="175" spans="1:25" ht="135">
      <c r="A175" s="31">
        <v>172</v>
      </c>
      <c r="B175" s="22" t="s">
        <v>39</v>
      </c>
      <c r="C175" s="22" t="s">
        <v>290</v>
      </c>
      <c r="D175" s="22" t="s">
        <v>341</v>
      </c>
      <c r="E175" s="23" t="s">
        <v>342</v>
      </c>
      <c r="F175" s="22" t="s">
        <v>142</v>
      </c>
      <c r="G175" s="22" t="s">
        <v>343</v>
      </c>
      <c r="H175" s="22" t="s">
        <v>30</v>
      </c>
      <c r="I175" s="22" t="s">
        <v>344</v>
      </c>
      <c r="J175" s="22" t="s">
        <v>345</v>
      </c>
      <c r="K175" s="523" t="s">
        <v>1094</v>
      </c>
      <c r="L175" s="525" t="s">
        <v>1161</v>
      </c>
      <c r="M175" s="525" t="s">
        <v>1162</v>
      </c>
      <c r="N175" s="525" t="s">
        <v>887</v>
      </c>
      <c r="O175" s="22" t="s">
        <v>293</v>
      </c>
      <c r="P175" s="70">
        <v>2016</v>
      </c>
      <c r="Q175" s="538">
        <f t="shared" ca="1" si="9"/>
        <v>4.3746802894956537E-3</v>
      </c>
      <c r="R175" s="337">
        <f t="shared" ca="1" si="7"/>
        <v>12085769</v>
      </c>
      <c r="S175" s="337">
        <f t="shared" ca="1" si="8"/>
        <v>2762663372</v>
      </c>
      <c r="T175" s="433" t="s">
        <v>336</v>
      </c>
      <c r="U175" s="97" t="s">
        <v>337</v>
      </c>
      <c r="V175" s="24" t="s">
        <v>338</v>
      </c>
      <c r="W175" s="21"/>
      <c r="Y175" s="494"/>
    </row>
    <row r="176" spans="1:25" ht="75">
      <c r="A176" s="31">
        <v>173</v>
      </c>
      <c r="B176" s="22" t="s">
        <v>39</v>
      </c>
      <c r="C176" s="22" t="s">
        <v>290</v>
      </c>
      <c r="D176" s="22" t="s">
        <v>341</v>
      </c>
      <c r="E176" s="23" t="s">
        <v>346</v>
      </c>
      <c r="F176" s="22" t="s">
        <v>142</v>
      </c>
      <c r="G176" s="22" t="s">
        <v>347</v>
      </c>
      <c r="H176" s="22" t="s">
        <v>30</v>
      </c>
      <c r="I176" s="22" t="s">
        <v>348</v>
      </c>
      <c r="J176" s="22" t="s">
        <v>349</v>
      </c>
      <c r="K176" s="523" t="s">
        <v>1094</v>
      </c>
      <c r="L176" s="525" t="s">
        <v>1163</v>
      </c>
      <c r="M176" s="525" t="s">
        <v>1164</v>
      </c>
      <c r="N176" s="525" t="s">
        <v>887</v>
      </c>
      <c r="O176" s="22" t="s">
        <v>293</v>
      </c>
      <c r="P176" s="70">
        <v>2016</v>
      </c>
      <c r="Q176" s="538">
        <f t="shared" ca="1" si="9"/>
        <v>0.10622462787550745</v>
      </c>
      <c r="R176" s="337">
        <f t="shared" ca="1" si="7"/>
        <v>157</v>
      </c>
      <c r="S176" s="337">
        <f t="shared" ca="1" si="8"/>
        <v>1478</v>
      </c>
      <c r="T176" s="433" t="s">
        <v>350</v>
      </c>
      <c r="U176" s="97" t="s">
        <v>351</v>
      </c>
      <c r="V176" s="24"/>
      <c r="W176" s="21"/>
      <c r="Y176" s="494"/>
    </row>
    <row r="177" spans="1:25" ht="75">
      <c r="A177" s="31">
        <v>174</v>
      </c>
      <c r="B177" s="22" t="s">
        <v>39</v>
      </c>
      <c r="C177" s="22" t="s">
        <v>290</v>
      </c>
      <c r="D177" s="22" t="s">
        <v>341</v>
      </c>
      <c r="E177" s="23" t="s">
        <v>352</v>
      </c>
      <c r="F177" s="22" t="s">
        <v>142</v>
      </c>
      <c r="G177" s="22" t="s">
        <v>347</v>
      </c>
      <c r="H177" s="22" t="s">
        <v>30</v>
      </c>
      <c r="I177" s="22" t="s">
        <v>353</v>
      </c>
      <c r="J177" s="22" t="s">
        <v>354</v>
      </c>
      <c r="K177" s="523" t="s">
        <v>1094</v>
      </c>
      <c r="L177" s="525" t="s">
        <v>1165</v>
      </c>
      <c r="M177" s="525" t="s">
        <v>1166</v>
      </c>
      <c r="N177" s="525" t="s">
        <v>887</v>
      </c>
      <c r="O177" s="22" t="s">
        <v>293</v>
      </c>
      <c r="P177" s="70">
        <v>2016</v>
      </c>
      <c r="Q177" s="538">
        <f t="shared" ca="1" si="9"/>
        <v>1.4109571628320834E-2</v>
      </c>
      <c r="R177" s="337">
        <f t="shared" ca="1" si="7"/>
        <v>333</v>
      </c>
      <c r="S177" s="337">
        <f t="shared" ca="1" si="8"/>
        <v>23601</v>
      </c>
      <c r="T177" s="433" t="s">
        <v>355</v>
      </c>
      <c r="U177" s="97" t="s">
        <v>351</v>
      </c>
      <c r="V177" s="24"/>
      <c r="W177" s="21"/>
      <c r="Y177" s="494"/>
    </row>
    <row r="178" spans="1:25" ht="75">
      <c r="A178" s="31">
        <v>175</v>
      </c>
      <c r="B178" s="22" t="s">
        <v>39</v>
      </c>
      <c r="C178" s="22" t="s">
        <v>290</v>
      </c>
      <c r="D178" s="22" t="s">
        <v>341</v>
      </c>
      <c r="E178" s="23" t="s">
        <v>356</v>
      </c>
      <c r="F178" s="22" t="s">
        <v>142</v>
      </c>
      <c r="G178" s="22" t="s">
        <v>347</v>
      </c>
      <c r="H178" s="22" t="s">
        <v>30</v>
      </c>
      <c r="I178" s="22" t="s">
        <v>357</v>
      </c>
      <c r="J178" s="22" t="s">
        <v>358</v>
      </c>
      <c r="K178" s="523" t="s">
        <v>1094</v>
      </c>
      <c r="L178" s="525" t="s">
        <v>1167</v>
      </c>
      <c r="M178" s="525" t="s">
        <v>1168</v>
      </c>
      <c r="N178" s="525" t="s">
        <v>887</v>
      </c>
      <c r="O178" s="22" t="s">
        <v>293</v>
      </c>
      <c r="P178" s="70">
        <v>2016</v>
      </c>
      <c r="Q178" s="538">
        <f t="shared" ca="1" si="9"/>
        <v>2.5964893300516592E-3</v>
      </c>
      <c r="R178" s="337">
        <f t="shared" ca="1" si="7"/>
        <v>288</v>
      </c>
      <c r="S178" s="337">
        <f t="shared" ca="1" si="8"/>
        <v>110919</v>
      </c>
      <c r="T178" s="433" t="s">
        <v>359</v>
      </c>
      <c r="U178" s="97" t="s">
        <v>351</v>
      </c>
      <c r="V178" s="24"/>
      <c r="W178" s="21"/>
      <c r="Y178" s="494"/>
    </row>
    <row r="179" spans="1:25" ht="75">
      <c r="A179" s="31">
        <v>176</v>
      </c>
      <c r="B179" s="22" t="s">
        <v>39</v>
      </c>
      <c r="C179" s="22" t="s">
        <v>290</v>
      </c>
      <c r="D179" s="22" t="s">
        <v>341</v>
      </c>
      <c r="E179" s="23" t="s">
        <v>270</v>
      </c>
      <c r="F179" s="22" t="s">
        <v>142</v>
      </c>
      <c r="G179" s="22" t="s">
        <v>360</v>
      </c>
      <c r="H179" s="22" t="s">
        <v>30</v>
      </c>
      <c r="I179" s="22" t="s">
        <v>361</v>
      </c>
      <c r="J179" s="22" t="s">
        <v>362</v>
      </c>
      <c r="K179" s="523" t="s">
        <v>1094</v>
      </c>
      <c r="L179" s="525" t="s">
        <v>1169</v>
      </c>
      <c r="M179" s="525" t="s">
        <v>1170</v>
      </c>
      <c r="N179" s="525" t="s">
        <v>887</v>
      </c>
      <c r="O179" s="22" t="s">
        <v>293</v>
      </c>
      <c r="P179" s="70">
        <v>2016</v>
      </c>
      <c r="Q179" s="538">
        <f t="shared" ca="1" si="9"/>
        <v>1.3083867591259977E-3</v>
      </c>
      <c r="R179" s="337">
        <f t="shared" ca="1" si="7"/>
        <v>10</v>
      </c>
      <c r="S179" s="337">
        <f t="shared" ca="1" si="8"/>
        <v>7643</v>
      </c>
      <c r="T179" s="433" t="s">
        <v>363</v>
      </c>
      <c r="U179" s="22"/>
      <c r="V179" s="24"/>
      <c r="W179" s="21"/>
      <c r="Y179" s="494"/>
    </row>
    <row r="180" spans="1:25" ht="30">
      <c r="A180" s="31">
        <v>177</v>
      </c>
      <c r="B180" s="22" t="s">
        <v>39</v>
      </c>
      <c r="C180" s="22" t="s">
        <v>290</v>
      </c>
      <c r="D180" s="22" t="s">
        <v>364</v>
      </c>
      <c r="E180" s="23" t="s">
        <v>91</v>
      </c>
      <c r="F180" s="22" t="s">
        <v>92</v>
      </c>
      <c r="G180" s="22" t="s">
        <v>93</v>
      </c>
      <c r="H180" s="22" t="s">
        <v>30</v>
      </c>
      <c r="I180" s="22" t="s">
        <v>365</v>
      </c>
      <c r="J180" s="22" t="s">
        <v>92</v>
      </c>
      <c r="K180" s="523" t="s">
        <v>1094</v>
      </c>
      <c r="L180" s="525" t="s">
        <v>1171</v>
      </c>
      <c r="M180" s="525" t="s">
        <v>1172</v>
      </c>
      <c r="N180" s="525" t="s">
        <v>887</v>
      </c>
      <c r="O180" s="22" t="s">
        <v>293</v>
      </c>
      <c r="P180" s="70">
        <v>2016</v>
      </c>
      <c r="Q180" s="418">
        <f t="shared" ca="1" si="9"/>
        <v>308.75989172309579</v>
      </c>
      <c r="R180" s="337">
        <f t="shared" ca="1" si="7"/>
        <v>45796543.016906992</v>
      </c>
      <c r="S180" s="337">
        <f t="shared" ca="1" si="8"/>
        <v>148324.13226125421</v>
      </c>
      <c r="T180" s="433"/>
      <c r="U180" s="22"/>
      <c r="V180" s="24"/>
      <c r="W180" s="21"/>
      <c r="Y180" s="494"/>
    </row>
    <row r="181" spans="1:25" ht="30">
      <c r="A181" s="31">
        <v>178</v>
      </c>
      <c r="B181" s="22" t="s">
        <v>39</v>
      </c>
      <c r="C181" s="22" t="s">
        <v>290</v>
      </c>
      <c r="D181" s="22" t="s">
        <v>364</v>
      </c>
      <c r="E181" s="23" t="s">
        <v>91</v>
      </c>
      <c r="F181" s="22" t="s">
        <v>95</v>
      </c>
      <c r="G181" s="22" t="s">
        <v>93</v>
      </c>
      <c r="H181" s="22" t="s">
        <v>30</v>
      </c>
      <c r="I181" s="22" t="s">
        <v>365</v>
      </c>
      <c r="J181" s="22" t="s">
        <v>95</v>
      </c>
      <c r="K181" s="523" t="s">
        <v>1094</v>
      </c>
      <c r="L181" s="525" t="s">
        <v>1173</v>
      </c>
      <c r="M181" s="525" t="s">
        <v>1174</v>
      </c>
      <c r="N181" s="525" t="s">
        <v>887</v>
      </c>
      <c r="O181" s="22" t="s">
        <v>293</v>
      </c>
      <c r="P181" s="70">
        <v>2016</v>
      </c>
      <c r="Q181" s="418">
        <f t="shared" ca="1" si="9"/>
        <v>6.2627121171113395E-2</v>
      </c>
      <c r="R181" s="337">
        <f t="shared" ca="1" si="7"/>
        <v>45796543.016906992</v>
      </c>
      <c r="S181" s="337">
        <f t="shared" ca="1" si="8"/>
        <v>731257355.6076299</v>
      </c>
      <c r="T181" s="433"/>
      <c r="U181" s="22"/>
      <c r="V181" s="24"/>
      <c r="W181" s="21"/>
      <c r="Y181" s="494"/>
    </row>
    <row r="182" spans="1:25" ht="30">
      <c r="A182" s="31">
        <v>179</v>
      </c>
      <c r="B182" s="22" t="s">
        <v>39</v>
      </c>
      <c r="C182" s="22" t="s">
        <v>290</v>
      </c>
      <c r="D182" s="22" t="s">
        <v>364</v>
      </c>
      <c r="E182" s="23" t="s">
        <v>91</v>
      </c>
      <c r="F182" s="22" t="s">
        <v>96</v>
      </c>
      <c r="G182" s="22" t="s">
        <v>93</v>
      </c>
      <c r="H182" s="22" t="s">
        <v>30</v>
      </c>
      <c r="I182" s="22" t="s">
        <v>365</v>
      </c>
      <c r="J182" s="22" t="s">
        <v>96</v>
      </c>
      <c r="K182" s="523" t="s">
        <v>1094</v>
      </c>
      <c r="L182" s="525" t="s">
        <v>1175</v>
      </c>
      <c r="M182" s="525" t="s">
        <v>1176</v>
      </c>
      <c r="N182" s="525" t="s">
        <v>887</v>
      </c>
      <c r="O182" s="22" t="s">
        <v>293</v>
      </c>
      <c r="P182" s="70">
        <v>2016</v>
      </c>
      <c r="Q182" s="418">
        <f t="shared" ca="1" si="9"/>
        <v>0.4769468424327129</v>
      </c>
      <c r="R182" s="337">
        <f t="shared" ca="1" si="7"/>
        <v>1447835.5841930027</v>
      </c>
      <c r="S182" s="337">
        <f t="shared" ca="1" si="8"/>
        <v>3035633.0210892665</v>
      </c>
      <c r="T182" s="433" t="s">
        <v>48</v>
      </c>
      <c r="U182" s="22" t="s">
        <v>49</v>
      </c>
      <c r="V182" s="24"/>
      <c r="W182" s="21"/>
      <c r="Y182" s="494"/>
    </row>
    <row r="183" spans="1:25" ht="30">
      <c r="A183" s="31">
        <v>180</v>
      </c>
      <c r="B183" s="22" t="s">
        <v>39</v>
      </c>
      <c r="C183" s="22" t="s">
        <v>290</v>
      </c>
      <c r="D183" s="22" t="s">
        <v>364</v>
      </c>
      <c r="E183" s="23" t="s">
        <v>91</v>
      </c>
      <c r="F183" s="22" t="s">
        <v>97</v>
      </c>
      <c r="G183" s="22" t="s">
        <v>93</v>
      </c>
      <c r="H183" s="22" t="s">
        <v>30</v>
      </c>
      <c r="I183" s="22" t="s">
        <v>365</v>
      </c>
      <c r="J183" s="22" t="s">
        <v>97</v>
      </c>
      <c r="K183" s="523" t="s">
        <v>1094</v>
      </c>
      <c r="L183" s="525" t="s">
        <v>1177</v>
      </c>
      <c r="M183" s="525" t="s">
        <v>1178</v>
      </c>
      <c r="N183" s="525" t="s">
        <v>887</v>
      </c>
      <c r="O183" s="22" t="s">
        <v>293</v>
      </c>
      <c r="P183" s="70">
        <v>2016</v>
      </c>
      <c r="Q183" s="418">
        <f t="shared" ca="1" si="9"/>
        <v>376.71386639097682</v>
      </c>
      <c r="R183" s="337">
        <f t="shared" ca="1" si="7"/>
        <v>55875757.343223691</v>
      </c>
      <c r="S183" s="337">
        <f t="shared" ca="1" si="8"/>
        <v>148324.13226125421</v>
      </c>
      <c r="T183" s="433"/>
      <c r="U183" s="22"/>
      <c r="V183" s="24"/>
      <c r="W183" s="21"/>
      <c r="Y183" s="494"/>
    </row>
    <row r="184" spans="1:25" ht="30">
      <c r="A184" s="31">
        <v>181</v>
      </c>
      <c r="B184" s="22" t="s">
        <v>39</v>
      </c>
      <c r="C184" s="22" t="s">
        <v>290</v>
      </c>
      <c r="D184" s="22" t="s">
        <v>364</v>
      </c>
      <c r="E184" s="23" t="s">
        <v>91</v>
      </c>
      <c r="F184" s="22" t="s">
        <v>98</v>
      </c>
      <c r="G184" s="22" t="s">
        <v>93</v>
      </c>
      <c r="H184" s="22" t="s">
        <v>30</v>
      </c>
      <c r="I184" s="22" t="s">
        <v>365</v>
      </c>
      <c r="J184" s="22" t="s">
        <v>98</v>
      </c>
      <c r="K184" s="523" t="s">
        <v>1094</v>
      </c>
      <c r="L184" s="525" t="s">
        <v>1179</v>
      </c>
      <c r="M184" s="525" t="s">
        <v>1180</v>
      </c>
      <c r="N184" s="525" t="s">
        <v>887</v>
      </c>
      <c r="O184" s="22" t="s">
        <v>293</v>
      </c>
      <c r="P184" s="70">
        <v>2016</v>
      </c>
      <c r="Q184" s="418">
        <f t="shared" ca="1" si="9"/>
        <v>7.6410523483615933E-2</v>
      </c>
      <c r="R184" s="337">
        <f t="shared" ca="1" si="7"/>
        <v>55875757.343223691</v>
      </c>
      <c r="S184" s="337">
        <f t="shared" ca="1" si="8"/>
        <v>731257355.6076299</v>
      </c>
      <c r="T184" s="433"/>
      <c r="U184" s="22"/>
      <c r="V184" s="24"/>
      <c r="W184" s="21"/>
      <c r="Y184" s="494"/>
    </row>
    <row r="185" spans="1:25" ht="30">
      <c r="A185" s="31">
        <v>182</v>
      </c>
      <c r="B185" s="22" t="s">
        <v>39</v>
      </c>
      <c r="C185" s="22" t="s">
        <v>290</v>
      </c>
      <c r="D185" s="22" t="s">
        <v>364</v>
      </c>
      <c r="E185" s="23" t="s">
        <v>91</v>
      </c>
      <c r="F185" s="22" t="s">
        <v>99</v>
      </c>
      <c r="G185" s="22" t="s">
        <v>93</v>
      </c>
      <c r="H185" s="22" t="s">
        <v>30</v>
      </c>
      <c r="I185" s="22" t="s">
        <v>365</v>
      </c>
      <c r="J185" s="22" t="s">
        <v>99</v>
      </c>
      <c r="K185" s="523" t="s">
        <v>1094</v>
      </c>
      <c r="L185" s="525" t="s">
        <v>1181</v>
      </c>
      <c r="M185" s="525" t="s">
        <v>1182</v>
      </c>
      <c r="N185" s="525" t="s">
        <v>887</v>
      </c>
      <c r="O185" s="22" t="s">
        <v>293</v>
      </c>
      <c r="P185" s="70">
        <v>2016</v>
      </c>
      <c r="Q185" s="418">
        <f t="shared" ca="1" si="9"/>
        <v>0.58191654386551739</v>
      </c>
      <c r="R185" s="337">
        <f t="shared" ca="1" si="7"/>
        <v>1766485.0760763052</v>
      </c>
      <c r="S185" s="337">
        <f t="shared" ca="1" si="8"/>
        <v>3035633.0210892665</v>
      </c>
      <c r="T185" s="433" t="s">
        <v>48</v>
      </c>
      <c r="U185" s="22" t="s">
        <v>49</v>
      </c>
      <c r="V185" s="24"/>
      <c r="W185" s="21"/>
      <c r="Y185" s="494"/>
    </row>
    <row r="186" spans="1:25" ht="60">
      <c r="A186" s="31">
        <v>183</v>
      </c>
      <c r="B186" s="22" t="s">
        <v>39</v>
      </c>
      <c r="C186" s="22" t="s">
        <v>366</v>
      </c>
      <c r="D186" s="22" t="s">
        <v>367</v>
      </c>
      <c r="E186" s="23" t="s">
        <v>368</v>
      </c>
      <c r="F186" s="22" t="s">
        <v>142</v>
      </c>
      <c r="G186" s="22" t="s">
        <v>369</v>
      </c>
      <c r="H186" s="22" t="s">
        <v>164</v>
      </c>
      <c r="I186" s="22" t="s">
        <v>370</v>
      </c>
      <c r="J186" s="22" t="s">
        <v>371</v>
      </c>
      <c r="K186" s="523" t="s">
        <v>1094</v>
      </c>
      <c r="L186" s="525" t="s">
        <v>1183</v>
      </c>
      <c r="M186" s="525" t="s">
        <v>1184</v>
      </c>
      <c r="N186" s="525" t="s">
        <v>887</v>
      </c>
      <c r="O186" s="22" t="s">
        <v>293</v>
      </c>
      <c r="P186" s="70" t="s">
        <v>167</v>
      </c>
      <c r="Q186" s="538" t="s">
        <v>167</v>
      </c>
      <c r="R186" s="337">
        <f t="shared" ca="1" si="7"/>
        <v>0</v>
      </c>
      <c r="S186" s="337">
        <f t="shared" ca="1" si="8"/>
        <v>0</v>
      </c>
      <c r="T186" s="433" t="s">
        <v>372</v>
      </c>
      <c r="U186" s="22"/>
      <c r="V186" s="24"/>
      <c r="W186" s="21"/>
      <c r="Y186" s="494"/>
    </row>
    <row r="187" spans="1:25" ht="45">
      <c r="A187" s="31">
        <v>184</v>
      </c>
      <c r="B187" s="22" t="s">
        <v>39</v>
      </c>
      <c r="C187" s="22" t="s">
        <v>366</v>
      </c>
      <c r="D187" s="22" t="s">
        <v>367</v>
      </c>
      <c r="E187" s="23" t="s">
        <v>373</v>
      </c>
      <c r="F187" s="22" t="s">
        <v>142</v>
      </c>
      <c r="G187" s="22" t="s">
        <v>369</v>
      </c>
      <c r="H187" s="22" t="s">
        <v>164</v>
      </c>
      <c r="I187" s="22" t="s">
        <v>374</v>
      </c>
      <c r="J187" s="22" t="s">
        <v>375</v>
      </c>
      <c r="K187" s="523" t="s">
        <v>1094</v>
      </c>
      <c r="L187" s="525" t="s">
        <v>1185</v>
      </c>
      <c r="M187" s="525" t="s">
        <v>1186</v>
      </c>
      <c r="N187" s="525" t="s">
        <v>887</v>
      </c>
      <c r="O187" s="22" t="s">
        <v>293</v>
      </c>
      <c r="P187" s="70" t="s">
        <v>167</v>
      </c>
      <c r="Q187" s="538" t="s">
        <v>167</v>
      </c>
      <c r="R187" s="337">
        <f t="shared" ca="1" si="7"/>
        <v>0</v>
      </c>
      <c r="S187" s="337">
        <f t="shared" ca="1" si="8"/>
        <v>0</v>
      </c>
      <c r="T187" s="433" t="s">
        <v>376</v>
      </c>
      <c r="U187" s="22"/>
      <c r="V187" s="24"/>
      <c r="W187" s="21"/>
      <c r="Y187" s="494"/>
    </row>
    <row r="188" spans="1:25" ht="30">
      <c r="A188" s="31">
        <v>185</v>
      </c>
      <c r="B188" s="22" t="s">
        <v>39</v>
      </c>
      <c r="C188" s="22" t="s">
        <v>366</v>
      </c>
      <c r="D188" s="22" t="s">
        <v>377</v>
      </c>
      <c r="E188" s="23" t="s">
        <v>378</v>
      </c>
      <c r="F188" s="22" t="s">
        <v>142</v>
      </c>
      <c r="G188" s="22" t="s">
        <v>379</v>
      </c>
      <c r="H188" s="22" t="s">
        <v>164</v>
      </c>
      <c r="I188" s="22" t="s">
        <v>380</v>
      </c>
      <c r="J188" s="22" t="s">
        <v>381</v>
      </c>
      <c r="K188" s="523" t="s">
        <v>1094</v>
      </c>
      <c r="L188" s="525" t="s">
        <v>1187</v>
      </c>
      <c r="M188" s="525" t="s">
        <v>1188</v>
      </c>
      <c r="N188" s="525" t="s">
        <v>887</v>
      </c>
      <c r="O188" s="22" t="s">
        <v>293</v>
      </c>
      <c r="P188" s="70" t="s">
        <v>167</v>
      </c>
      <c r="Q188" s="538" t="s">
        <v>167</v>
      </c>
      <c r="R188" s="337">
        <f t="shared" ca="1" si="7"/>
        <v>0</v>
      </c>
      <c r="S188" s="337">
        <f t="shared" ca="1" si="8"/>
        <v>0</v>
      </c>
      <c r="T188" s="433" t="s">
        <v>383</v>
      </c>
      <c r="U188" s="22"/>
      <c r="V188" s="24"/>
      <c r="W188" s="21"/>
      <c r="Y188" s="494"/>
    </row>
    <row r="189" spans="1:25" ht="30">
      <c r="A189" s="31">
        <v>186</v>
      </c>
      <c r="B189" s="22" t="s">
        <v>39</v>
      </c>
      <c r="C189" s="22" t="s">
        <v>366</v>
      </c>
      <c r="D189" s="22" t="s">
        <v>377</v>
      </c>
      <c r="E189" s="23" t="s">
        <v>384</v>
      </c>
      <c r="F189" s="22" t="s">
        <v>142</v>
      </c>
      <c r="G189" s="22" t="s">
        <v>379</v>
      </c>
      <c r="H189" s="22" t="s">
        <v>164</v>
      </c>
      <c r="I189" s="22" t="s">
        <v>385</v>
      </c>
      <c r="J189" s="22" t="s">
        <v>386</v>
      </c>
      <c r="K189" s="523" t="s">
        <v>1094</v>
      </c>
      <c r="L189" s="525" t="s">
        <v>1189</v>
      </c>
      <c r="M189" s="525" t="s">
        <v>1190</v>
      </c>
      <c r="N189" s="525" t="s">
        <v>887</v>
      </c>
      <c r="O189" s="22" t="s">
        <v>293</v>
      </c>
      <c r="P189" s="70" t="s">
        <v>167</v>
      </c>
      <c r="Q189" s="538" t="s">
        <v>167</v>
      </c>
      <c r="R189" s="337">
        <f t="shared" ca="1" si="7"/>
        <v>0</v>
      </c>
      <c r="S189" s="337">
        <f t="shared" ca="1" si="8"/>
        <v>0</v>
      </c>
      <c r="T189" s="433" t="s">
        <v>383</v>
      </c>
      <c r="U189" s="22"/>
      <c r="V189" s="24"/>
      <c r="W189" s="21"/>
      <c r="Y189" s="494"/>
    </row>
    <row r="190" spans="1:25" ht="30">
      <c r="A190" s="31">
        <v>187</v>
      </c>
      <c r="B190" s="22" t="s">
        <v>39</v>
      </c>
      <c r="C190" s="22" t="s">
        <v>366</v>
      </c>
      <c r="D190" s="22" t="s">
        <v>387</v>
      </c>
      <c r="E190" s="23" t="s">
        <v>388</v>
      </c>
      <c r="F190" s="22" t="s">
        <v>142</v>
      </c>
      <c r="G190" s="22" t="s">
        <v>389</v>
      </c>
      <c r="H190" s="22" t="s">
        <v>164</v>
      </c>
      <c r="I190" s="22" t="s">
        <v>390</v>
      </c>
      <c r="J190" s="22" t="s">
        <v>391</v>
      </c>
      <c r="K190" s="523" t="s">
        <v>1094</v>
      </c>
      <c r="L190" s="525" t="s">
        <v>1191</v>
      </c>
      <c r="M190" s="525" t="s">
        <v>1192</v>
      </c>
      <c r="N190" s="525" t="s">
        <v>887</v>
      </c>
      <c r="O190" s="22" t="s">
        <v>293</v>
      </c>
      <c r="P190" s="70" t="s">
        <v>167</v>
      </c>
      <c r="Q190" s="538" t="s">
        <v>167</v>
      </c>
      <c r="R190" s="337">
        <f t="shared" ca="1" si="7"/>
        <v>0</v>
      </c>
      <c r="S190" s="337">
        <f t="shared" ca="1" si="8"/>
        <v>0</v>
      </c>
      <c r="T190" s="433" t="s">
        <v>392</v>
      </c>
      <c r="U190" s="22"/>
      <c r="V190" s="24"/>
      <c r="W190" s="21"/>
      <c r="Y190" s="494"/>
    </row>
    <row r="191" spans="1:25" ht="45">
      <c r="A191" s="31">
        <v>188</v>
      </c>
      <c r="B191" s="22" t="s">
        <v>39</v>
      </c>
      <c r="C191" s="22" t="s">
        <v>366</v>
      </c>
      <c r="D191" s="22" t="s">
        <v>141</v>
      </c>
      <c r="E191" s="23" t="s">
        <v>51</v>
      </c>
      <c r="F191" s="22" t="s">
        <v>52</v>
      </c>
      <c r="G191" s="22" t="s">
        <v>53</v>
      </c>
      <c r="H191" s="22" t="s">
        <v>30</v>
      </c>
      <c r="I191" s="22" t="s">
        <v>393</v>
      </c>
      <c r="J191" s="22" t="s">
        <v>52</v>
      </c>
      <c r="K191" s="523" t="s">
        <v>1193</v>
      </c>
      <c r="L191" s="525" t="s">
        <v>1194</v>
      </c>
      <c r="M191" s="525" t="s">
        <v>1195</v>
      </c>
      <c r="N191" s="525" t="s">
        <v>817</v>
      </c>
      <c r="O191" s="22" t="s">
        <v>394</v>
      </c>
      <c r="P191" s="70">
        <v>2016</v>
      </c>
      <c r="Q191" s="418">
        <f t="shared" ref="Q191:Q203" ca="1" si="10">SUMIF(INDIRECT("'"&amp;K191&amp;"'!c:c"),A191,INDIRECT("'"&amp;K191&amp;"'!d:d"))</f>
        <v>4590.9439276523699</v>
      </c>
      <c r="R191" s="337" t="str">
        <f t="shared" ca="1" si="7"/>
        <v>N/A</v>
      </c>
      <c r="S191" s="337" t="str">
        <f t="shared" ca="1" si="8"/>
        <v>N/A</v>
      </c>
      <c r="T191" s="433" t="s">
        <v>901</v>
      </c>
      <c r="U191" s="22"/>
      <c r="V191" s="24"/>
      <c r="W191" s="21"/>
      <c r="Y191" s="494"/>
    </row>
    <row r="192" spans="1:25" ht="45">
      <c r="A192" s="31">
        <v>189</v>
      </c>
      <c r="B192" s="22" t="s">
        <v>39</v>
      </c>
      <c r="C192" s="22" t="s">
        <v>366</v>
      </c>
      <c r="D192" s="22" t="s">
        <v>141</v>
      </c>
      <c r="E192" s="23" t="s">
        <v>51</v>
      </c>
      <c r="F192" s="22" t="s">
        <v>55</v>
      </c>
      <c r="G192" s="22" t="s">
        <v>53</v>
      </c>
      <c r="H192" s="22" t="s">
        <v>30</v>
      </c>
      <c r="I192" s="22" t="s">
        <v>393</v>
      </c>
      <c r="J192" s="22" t="s">
        <v>55</v>
      </c>
      <c r="K192" s="523" t="s">
        <v>1193</v>
      </c>
      <c r="L192" s="525" t="s">
        <v>1196</v>
      </c>
      <c r="M192" s="525" t="s">
        <v>1197</v>
      </c>
      <c r="N192" s="525" t="s">
        <v>817</v>
      </c>
      <c r="O192" s="22" t="s">
        <v>394</v>
      </c>
      <c r="P192" s="70">
        <v>2016</v>
      </c>
      <c r="Q192" s="418">
        <f t="shared" ca="1" si="10"/>
        <v>3554.7299791819801</v>
      </c>
      <c r="R192" s="337" t="str">
        <f t="shared" ca="1" si="7"/>
        <v>N/A</v>
      </c>
      <c r="S192" s="337" t="str">
        <f t="shared" ca="1" si="8"/>
        <v>N/A</v>
      </c>
      <c r="T192" s="433" t="s">
        <v>901</v>
      </c>
      <c r="U192" s="22"/>
      <c r="V192" s="24"/>
      <c r="W192" s="21"/>
      <c r="Y192" s="494"/>
    </row>
    <row r="193" spans="1:25" ht="45">
      <c r="A193" s="31">
        <v>190</v>
      </c>
      <c r="B193" s="22" t="s">
        <v>39</v>
      </c>
      <c r="C193" s="22" t="s">
        <v>366</v>
      </c>
      <c r="D193" s="22" t="s">
        <v>141</v>
      </c>
      <c r="E193" s="23" t="s">
        <v>51</v>
      </c>
      <c r="F193" s="22" t="s">
        <v>56</v>
      </c>
      <c r="G193" s="22" t="s">
        <v>53</v>
      </c>
      <c r="H193" s="22" t="s">
        <v>30</v>
      </c>
      <c r="I193" s="22" t="s">
        <v>393</v>
      </c>
      <c r="J193" s="22" t="s">
        <v>56</v>
      </c>
      <c r="K193" s="523" t="s">
        <v>1193</v>
      </c>
      <c r="L193" s="525" t="s">
        <v>1198</v>
      </c>
      <c r="M193" s="525" t="s">
        <v>1199</v>
      </c>
      <c r="N193" s="525" t="s">
        <v>817</v>
      </c>
      <c r="O193" s="22" t="s">
        <v>394</v>
      </c>
      <c r="P193" s="70">
        <v>2016</v>
      </c>
      <c r="Q193" s="418">
        <f t="shared" ca="1" si="10"/>
        <v>17529533.075263601</v>
      </c>
      <c r="R193" s="337" t="str">
        <f t="shared" ca="1" si="7"/>
        <v>N/A</v>
      </c>
      <c r="S193" s="337" t="str">
        <f t="shared" ca="1" si="8"/>
        <v>N/A</v>
      </c>
      <c r="T193" s="433" t="s">
        <v>901</v>
      </c>
      <c r="U193" s="22"/>
      <c r="V193" s="24"/>
      <c r="W193" s="21"/>
      <c r="Y193" s="494"/>
    </row>
    <row r="194" spans="1:25" ht="45">
      <c r="A194" s="31">
        <v>191</v>
      </c>
      <c r="B194" s="22" t="s">
        <v>39</v>
      </c>
      <c r="C194" s="22" t="s">
        <v>366</v>
      </c>
      <c r="D194" s="22" t="s">
        <v>141</v>
      </c>
      <c r="E194" s="23" t="s">
        <v>51</v>
      </c>
      <c r="F194" s="22" t="s">
        <v>57</v>
      </c>
      <c r="G194" s="22" t="s">
        <v>53</v>
      </c>
      <c r="H194" s="22" t="s">
        <v>30</v>
      </c>
      <c r="I194" s="22" t="s">
        <v>393</v>
      </c>
      <c r="J194" s="22" t="s">
        <v>57</v>
      </c>
      <c r="K194" s="523" t="s">
        <v>1193</v>
      </c>
      <c r="L194" s="525" t="s">
        <v>1200</v>
      </c>
      <c r="M194" s="525" t="s">
        <v>1201</v>
      </c>
      <c r="N194" s="525" t="s">
        <v>817</v>
      </c>
      <c r="O194" s="22" t="s">
        <v>394</v>
      </c>
      <c r="P194" s="70">
        <v>2016</v>
      </c>
      <c r="Q194" s="418">
        <f t="shared" ca="1" si="10"/>
        <v>12908801.461421</v>
      </c>
      <c r="R194" s="337" t="str">
        <f t="shared" ca="1" si="7"/>
        <v>N/A</v>
      </c>
      <c r="S194" s="337" t="str">
        <f t="shared" ca="1" si="8"/>
        <v>N/A</v>
      </c>
      <c r="T194" s="433" t="s">
        <v>901</v>
      </c>
      <c r="U194" s="22"/>
      <c r="V194" s="24"/>
      <c r="W194" s="21"/>
      <c r="Y194" s="494"/>
    </row>
    <row r="195" spans="1:25" ht="45">
      <c r="A195" s="31">
        <v>192</v>
      </c>
      <c r="B195" s="22" t="s">
        <v>39</v>
      </c>
      <c r="C195" s="22" t="s">
        <v>366</v>
      </c>
      <c r="D195" s="22" t="s">
        <v>141</v>
      </c>
      <c r="E195" s="23" t="s">
        <v>51</v>
      </c>
      <c r="F195" s="22" t="s">
        <v>58</v>
      </c>
      <c r="G195" s="22" t="s">
        <v>53</v>
      </c>
      <c r="H195" s="22" t="s">
        <v>30</v>
      </c>
      <c r="I195" s="22" t="s">
        <v>393</v>
      </c>
      <c r="J195" s="22" t="s">
        <v>58</v>
      </c>
      <c r="K195" s="523" t="s">
        <v>1193</v>
      </c>
      <c r="L195" s="525" t="s">
        <v>1202</v>
      </c>
      <c r="M195" s="525" t="s">
        <v>1203</v>
      </c>
      <c r="N195" s="525" t="s">
        <v>817</v>
      </c>
      <c r="O195" s="22" t="s">
        <v>394</v>
      </c>
      <c r="P195" s="70">
        <v>2016</v>
      </c>
      <c r="Q195" s="418">
        <f t="shared" ca="1" si="10"/>
        <v>658150.57731771597</v>
      </c>
      <c r="R195" s="337" t="str">
        <f t="shared" ref="R195:R258" ca="1" si="11">IF($N195 = "N","N/A",SUMIF(INDIRECT("'"&amp;K195&amp;"'!h:h"),L195,INDIRECT("'"&amp;K195&amp;"'!j:j")))</f>
        <v>N/A</v>
      </c>
      <c r="S195" s="337" t="str">
        <f t="shared" ref="S195:S258" ca="1" si="12">IF($N195 = "N","N/A",SUMIF(INDIRECT("'"&amp;K195&amp;"'!h:h"),M195,INDIRECT("'"&amp;K195&amp;"'!j:j")))</f>
        <v>N/A</v>
      </c>
      <c r="T195" s="433" t="s">
        <v>901</v>
      </c>
      <c r="U195" s="307" t="s">
        <v>395</v>
      </c>
      <c r="V195" s="24"/>
      <c r="W195" s="21"/>
      <c r="Y195" s="494"/>
    </row>
    <row r="196" spans="1:25" ht="45">
      <c r="A196" s="31">
        <v>193</v>
      </c>
      <c r="B196" s="22" t="s">
        <v>39</v>
      </c>
      <c r="C196" s="22" t="s">
        <v>366</v>
      </c>
      <c r="D196" s="22" t="s">
        <v>141</v>
      </c>
      <c r="E196" s="23" t="s">
        <v>51</v>
      </c>
      <c r="F196" s="22" t="s">
        <v>60</v>
      </c>
      <c r="G196" s="22" t="s">
        <v>53</v>
      </c>
      <c r="H196" s="22" t="s">
        <v>30</v>
      </c>
      <c r="I196" s="22" t="s">
        <v>393</v>
      </c>
      <c r="J196" s="22" t="s">
        <v>60</v>
      </c>
      <c r="K196" s="523" t="s">
        <v>1193</v>
      </c>
      <c r="L196" s="525" t="s">
        <v>1204</v>
      </c>
      <c r="M196" s="525" t="s">
        <v>1205</v>
      </c>
      <c r="N196" s="525" t="s">
        <v>817</v>
      </c>
      <c r="O196" s="22" t="s">
        <v>394</v>
      </c>
      <c r="P196" s="70">
        <v>2016</v>
      </c>
      <c r="Q196" s="418">
        <f t="shared" ca="1" si="10"/>
        <v>395429.50560636498</v>
      </c>
      <c r="R196" s="337" t="str">
        <f t="shared" ca="1" si="11"/>
        <v>N/A</v>
      </c>
      <c r="S196" s="337" t="str">
        <f t="shared" ca="1" si="12"/>
        <v>N/A</v>
      </c>
      <c r="T196" s="433" t="s">
        <v>901</v>
      </c>
      <c r="U196" s="307" t="s">
        <v>395</v>
      </c>
      <c r="V196" s="24"/>
      <c r="W196" s="21"/>
      <c r="Y196" s="494"/>
    </row>
    <row r="197" spans="1:25" ht="45">
      <c r="A197" s="31">
        <v>194</v>
      </c>
      <c r="B197" s="22" t="s">
        <v>39</v>
      </c>
      <c r="C197" s="22" t="s">
        <v>366</v>
      </c>
      <c r="D197" s="22" t="s">
        <v>141</v>
      </c>
      <c r="E197" s="23" t="s">
        <v>51</v>
      </c>
      <c r="F197" s="22" t="s">
        <v>61</v>
      </c>
      <c r="G197" s="22" t="s">
        <v>53</v>
      </c>
      <c r="H197" s="22" t="s">
        <v>30</v>
      </c>
      <c r="I197" s="22" t="s">
        <v>393</v>
      </c>
      <c r="J197" s="22" t="s">
        <v>61</v>
      </c>
      <c r="K197" s="523" t="s">
        <v>1193</v>
      </c>
      <c r="L197" s="525" t="s">
        <v>1206</v>
      </c>
      <c r="M197" s="525" t="s">
        <v>1207</v>
      </c>
      <c r="N197" s="525" t="s">
        <v>817</v>
      </c>
      <c r="O197" s="22" t="s">
        <v>394</v>
      </c>
      <c r="P197" s="70">
        <v>2016</v>
      </c>
      <c r="Q197" s="418">
        <f t="shared" ca="1" si="10"/>
        <v>55180.001106433003</v>
      </c>
      <c r="R197" s="337" t="str">
        <f t="shared" ca="1" si="11"/>
        <v>N/A</v>
      </c>
      <c r="S197" s="337" t="str">
        <f t="shared" ca="1" si="12"/>
        <v>N/A</v>
      </c>
      <c r="T197" s="433" t="s">
        <v>901</v>
      </c>
      <c r="U197" s="22"/>
      <c r="V197" s="24"/>
      <c r="W197" s="21"/>
      <c r="Y197" s="494"/>
    </row>
    <row r="198" spans="1:25" ht="45">
      <c r="A198" s="31">
        <v>195</v>
      </c>
      <c r="B198" s="22" t="s">
        <v>39</v>
      </c>
      <c r="C198" s="22" t="s">
        <v>366</v>
      </c>
      <c r="D198" s="22" t="s">
        <v>141</v>
      </c>
      <c r="E198" s="23" t="s">
        <v>51</v>
      </c>
      <c r="F198" s="22" t="s">
        <v>62</v>
      </c>
      <c r="G198" s="22" t="s">
        <v>53</v>
      </c>
      <c r="H198" s="22" t="s">
        <v>30</v>
      </c>
      <c r="I198" s="22" t="s">
        <v>393</v>
      </c>
      <c r="J198" s="22" t="s">
        <v>62</v>
      </c>
      <c r="K198" s="523" t="s">
        <v>1193</v>
      </c>
      <c r="L198" s="525" t="s">
        <v>1208</v>
      </c>
      <c r="M198" s="525" t="s">
        <v>1209</v>
      </c>
      <c r="N198" s="525" t="s">
        <v>817</v>
      </c>
      <c r="O198" s="22" t="s">
        <v>394</v>
      </c>
      <c r="P198" s="70">
        <v>2016</v>
      </c>
      <c r="Q198" s="418">
        <f t="shared" ca="1" si="10"/>
        <v>41747.003227813402</v>
      </c>
      <c r="R198" s="337" t="str">
        <f t="shared" ca="1" si="11"/>
        <v>N/A</v>
      </c>
      <c r="S198" s="337" t="str">
        <f t="shared" ca="1" si="12"/>
        <v>N/A</v>
      </c>
      <c r="T198" s="433" t="s">
        <v>901</v>
      </c>
      <c r="U198" s="22"/>
      <c r="V198" s="24"/>
      <c r="W198" s="21"/>
      <c r="Y198" s="494"/>
    </row>
    <row r="199" spans="1:25" ht="45">
      <c r="A199" s="31">
        <v>196</v>
      </c>
      <c r="B199" s="22" t="s">
        <v>39</v>
      </c>
      <c r="C199" s="22" t="s">
        <v>366</v>
      </c>
      <c r="D199" s="22" t="s">
        <v>141</v>
      </c>
      <c r="E199" s="23" t="s">
        <v>51</v>
      </c>
      <c r="F199" s="22" t="s">
        <v>63</v>
      </c>
      <c r="G199" s="22" t="s">
        <v>53</v>
      </c>
      <c r="H199" s="22" t="s">
        <v>30</v>
      </c>
      <c r="I199" s="22" t="s">
        <v>393</v>
      </c>
      <c r="J199" s="22" t="s">
        <v>63</v>
      </c>
      <c r="K199" s="523" t="s">
        <v>1193</v>
      </c>
      <c r="L199" s="525" t="s">
        <v>1210</v>
      </c>
      <c r="M199" s="525" t="s">
        <v>1211</v>
      </c>
      <c r="N199" s="525" t="s">
        <v>817</v>
      </c>
      <c r="O199" s="22" t="s">
        <v>394</v>
      </c>
      <c r="P199" s="70">
        <v>2016</v>
      </c>
      <c r="Q199" s="418">
        <f t="shared" ca="1" si="10"/>
        <v>215162157.76574799</v>
      </c>
      <c r="R199" s="337" t="str">
        <f t="shared" ca="1" si="11"/>
        <v>N/A</v>
      </c>
      <c r="S199" s="337" t="str">
        <f t="shared" ca="1" si="12"/>
        <v>N/A</v>
      </c>
      <c r="T199" s="433" t="s">
        <v>901</v>
      </c>
      <c r="U199" s="22"/>
      <c r="V199" s="24"/>
      <c r="W199" s="21"/>
      <c r="Y199" s="494"/>
    </row>
    <row r="200" spans="1:25" ht="45">
      <c r="A200" s="31">
        <v>197</v>
      </c>
      <c r="B200" s="22" t="s">
        <v>39</v>
      </c>
      <c r="C200" s="22" t="s">
        <v>366</v>
      </c>
      <c r="D200" s="22" t="s">
        <v>141</v>
      </c>
      <c r="E200" s="23" t="s">
        <v>51</v>
      </c>
      <c r="F200" s="22" t="s">
        <v>64</v>
      </c>
      <c r="G200" s="22" t="s">
        <v>53</v>
      </c>
      <c r="H200" s="22" t="s">
        <v>30</v>
      </c>
      <c r="I200" s="22" t="s">
        <v>393</v>
      </c>
      <c r="J200" s="22" t="s">
        <v>64</v>
      </c>
      <c r="K200" s="523" t="s">
        <v>1193</v>
      </c>
      <c r="L200" s="525" t="s">
        <v>1212</v>
      </c>
      <c r="M200" s="525" t="s">
        <v>1213</v>
      </c>
      <c r="N200" s="525" t="s">
        <v>817</v>
      </c>
      <c r="O200" s="22" t="s">
        <v>394</v>
      </c>
      <c r="P200" s="70">
        <v>2016</v>
      </c>
      <c r="Q200" s="418">
        <f t="shared" ca="1" si="10"/>
        <v>155638967.50607699</v>
      </c>
      <c r="R200" s="337" t="str">
        <f t="shared" ca="1" si="11"/>
        <v>N/A</v>
      </c>
      <c r="S200" s="337" t="str">
        <f t="shared" ca="1" si="12"/>
        <v>N/A</v>
      </c>
      <c r="T200" s="433" t="s">
        <v>901</v>
      </c>
      <c r="U200" s="22"/>
      <c r="V200" s="24"/>
      <c r="W200" s="21"/>
      <c r="Y200" s="494"/>
    </row>
    <row r="201" spans="1:25" ht="45">
      <c r="A201" s="31">
        <v>198</v>
      </c>
      <c r="B201" s="22" t="s">
        <v>39</v>
      </c>
      <c r="C201" s="22" t="s">
        <v>366</v>
      </c>
      <c r="D201" s="22" t="s">
        <v>141</v>
      </c>
      <c r="E201" s="23" t="s">
        <v>51</v>
      </c>
      <c r="F201" s="22" t="s">
        <v>65</v>
      </c>
      <c r="G201" s="22" t="s">
        <v>53</v>
      </c>
      <c r="H201" s="22" t="s">
        <v>30</v>
      </c>
      <c r="I201" s="22" t="s">
        <v>393</v>
      </c>
      <c r="J201" s="22" t="s">
        <v>65</v>
      </c>
      <c r="K201" s="523" t="s">
        <v>1193</v>
      </c>
      <c r="L201" s="525" t="s">
        <v>1214</v>
      </c>
      <c r="M201" s="525" t="s">
        <v>1215</v>
      </c>
      <c r="N201" s="525" t="s">
        <v>817</v>
      </c>
      <c r="O201" s="22" t="s">
        <v>394</v>
      </c>
      <c r="P201" s="70">
        <v>2016</v>
      </c>
      <c r="Q201" s="418">
        <f t="shared" ca="1" si="10"/>
        <v>9847643.0532631408</v>
      </c>
      <c r="R201" s="337" t="str">
        <f t="shared" ca="1" si="11"/>
        <v>N/A</v>
      </c>
      <c r="S201" s="337" t="str">
        <f t="shared" ca="1" si="12"/>
        <v>N/A</v>
      </c>
      <c r="T201" s="433" t="s">
        <v>901</v>
      </c>
      <c r="U201" s="307"/>
      <c r="V201" s="24"/>
      <c r="W201" s="21"/>
      <c r="Y201" s="494"/>
    </row>
    <row r="202" spans="1:25" ht="45">
      <c r="A202" s="31">
        <v>199</v>
      </c>
      <c r="B202" s="22" t="s">
        <v>39</v>
      </c>
      <c r="C202" s="22" t="s">
        <v>366</v>
      </c>
      <c r="D202" s="22" t="s">
        <v>141</v>
      </c>
      <c r="E202" s="23" t="s">
        <v>51</v>
      </c>
      <c r="F202" s="22" t="s">
        <v>66</v>
      </c>
      <c r="G202" s="22" t="s">
        <v>53</v>
      </c>
      <c r="H202" s="22" t="s">
        <v>30</v>
      </c>
      <c r="I202" s="22" t="s">
        <v>393</v>
      </c>
      <c r="J202" s="22" t="s">
        <v>66</v>
      </c>
      <c r="K202" s="523" t="s">
        <v>1193</v>
      </c>
      <c r="L202" s="525" t="s">
        <v>1216</v>
      </c>
      <c r="M202" s="525" t="s">
        <v>1217</v>
      </c>
      <c r="N202" s="525" t="s">
        <v>817</v>
      </c>
      <c r="O202" s="22" t="s">
        <v>394</v>
      </c>
      <c r="P202" s="70">
        <v>2016</v>
      </c>
      <c r="Q202" s="418">
        <f t="shared" ca="1" si="10"/>
        <v>6000837.5956774</v>
      </c>
      <c r="R202" s="337" t="str">
        <f t="shared" ca="1" si="11"/>
        <v>N/A</v>
      </c>
      <c r="S202" s="337" t="str">
        <f t="shared" ca="1" si="12"/>
        <v>N/A</v>
      </c>
      <c r="T202" s="433" t="s">
        <v>901</v>
      </c>
      <c r="U202" s="307"/>
      <c r="V202" s="24"/>
      <c r="W202" s="21"/>
      <c r="Y202" s="494"/>
    </row>
    <row r="203" spans="1:25" ht="60">
      <c r="A203" s="31">
        <v>200</v>
      </c>
      <c r="B203" s="22" t="s">
        <v>39</v>
      </c>
      <c r="C203" s="22" t="s">
        <v>366</v>
      </c>
      <c r="D203" s="22" t="s">
        <v>252</v>
      </c>
      <c r="E203" s="23" t="s">
        <v>42</v>
      </c>
      <c r="F203" s="22" t="s">
        <v>43</v>
      </c>
      <c r="G203" s="22" t="s">
        <v>44</v>
      </c>
      <c r="H203" s="22" t="s">
        <v>30</v>
      </c>
      <c r="I203" s="22" t="s">
        <v>396</v>
      </c>
      <c r="J203" s="22" t="s">
        <v>314</v>
      </c>
      <c r="K203" s="523" t="s">
        <v>1193</v>
      </c>
      <c r="L203" s="525" t="s">
        <v>1218</v>
      </c>
      <c r="M203" s="525" t="s">
        <v>1219</v>
      </c>
      <c r="N203" s="525" t="s">
        <v>817</v>
      </c>
      <c r="O203" s="22" t="s">
        <v>394</v>
      </c>
      <c r="P203" s="70">
        <v>2016</v>
      </c>
      <c r="Q203" s="418">
        <f t="shared" ca="1" si="10"/>
        <v>11222.29901293838</v>
      </c>
      <c r="R203" s="337" t="str">
        <f t="shared" ca="1" si="11"/>
        <v>N/A</v>
      </c>
      <c r="S203" s="337" t="str">
        <f t="shared" ca="1" si="12"/>
        <v>N/A</v>
      </c>
      <c r="T203" s="433" t="s">
        <v>48</v>
      </c>
      <c r="U203" s="22"/>
      <c r="V203" s="24"/>
      <c r="W203" s="21"/>
      <c r="Y203" s="494"/>
    </row>
    <row r="204" spans="1:25" ht="45">
      <c r="A204" s="31">
        <v>201</v>
      </c>
      <c r="B204" s="22" t="s">
        <v>39</v>
      </c>
      <c r="C204" s="22" t="s">
        <v>366</v>
      </c>
      <c r="D204" s="22" t="s">
        <v>397</v>
      </c>
      <c r="E204" s="23" t="s">
        <v>398</v>
      </c>
      <c r="F204" s="22" t="s">
        <v>399</v>
      </c>
      <c r="G204" s="22" t="s">
        <v>219</v>
      </c>
      <c r="H204" s="22" t="s">
        <v>164</v>
      </c>
      <c r="I204" s="22" t="s">
        <v>400</v>
      </c>
      <c r="J204" s="22" t="s">
        <v>401</v>
      </c>
      <c r="K204" s="523" t="s">
        <v>1193</v>
      </c>
      <c r="L204" s="525" t="s">
        <v>1220</v>
      </c>
      <c r="M204" s="525" t="s">
        <v>1221</v>
      </c>
      <c r="N204" s="525" t="s">
        <v>887</v>
      </c>
      <c r="O204" s="22" t="s">
        <v>394</v>
      </c>
      <c r="P204" s="70" t="s">
        <v>167</v>
      </c>
      <c r="Q204" s="538" t="s">
        <v>167</v>
      </c>
      <c r="R204" s="337">
        <f t="shared" ca="1" si="11"/>
        <v>0</v>
      </c>
      <c r="S204" s="337">
        <f t="shared" ca="1" si="12"/>
        <v>0</v>
      </c>
      <c r="T204" s="433"/>
      <c r="U204" s="22"/>
      <c r="V204" s="24"/>
      <c r="W204" s="21"/>
      <c r="Y204" s="494"/>
    </row>
    <row r="205" spans="1:25" ht="45">
      <c r="A205" s="31">
        <v>202</v>
      </c>
      <c r="B205" s="22" t="s">
        <v>39</v>
      </c>
      <c r="C205" s="22" t="s">
        <v>366</v>
      </c>
      <c r="D205" s="22" t="s">
        <v>397</v>
      </c>
      <c r="E205" s="23" t="s">
        <v>398</v>
      </c>
      <c r="F205" s="22" t="s">
        <v>402</v>
      </c>
      <c r="G205" s="22" t="s">
        <v>219</v>
      </c>
      <c r="H205" s="22" t="s">
        <v>164</v>
      </c>
      <c r="I205" s="22" t="s">
        <v>400</v>
      </c>
      <c r="J205" s="22" t="s">
        <v>403</v>
      </c>
      <c r="K205" s="523" t="s">
        <v>1193</v>
      </c>
      <c r="L205" s="525" t="s">
        <v>1222</v>
      </c>
      <c r="M205" s="525" t="s">
        <v>1223</v>
      </c>
      <c r="N205" s="525" t="s">
        <v>887</v>
      </c>
      <c r="O205" s="22" t="s">
        <v>394</v>
      </c>
      <c r="P205" s="70" t="s">
        <v>167</v>
      </c>
      <c r="Q205" s="538" t="s">
        <v>167</v>
      </c>
      <c r="R205" s="337">
        <f t="shared" ca="1" si="11"/>
        <v>0</v>
      </c>
      <c r="S205" s="337">
        <f t="shared" ca="1" si="12"/>
        <v>0</v>
      </c>
      <c r="T205" s="433"/>
      <c r="U205" s="22"/>
      <c r="V205" s="24"/>
      <c r="W205" s="21"/>
      <c r="Y205" s="494"/>
    </row>
    <row r="206" spans="1:25" ht="75">
      <c r="A206" s="31">
        <v>203</v>
      </c>
      <c r="B206" s="22" t="s">
        <v>39</v>
      </c>
      <c r="C206" s="22" t="s">
        <v>366</v>
      </c>
      <c r="D206" s="22" t="s">
        <v>397</v>
      </c>
      <c r="E206" s="23" t="s">
        <v>398</v>
      </c>
      <c r="F206" s="22" t="s">
        <v>404</v>
      </c>
      <c r="G206" s="22" t="s">
        <v>219</v>
      </c>
      <c r="H206" s="22" t="s">
        <v>164</v>
      </c>
      <c r="I206" s="22" t="s">
        <v>400</v>
      </c>
      <c r="J206" s="22" t="s">
        <v>405</v>
      </c>
      <c r="K206" s="523" t="s">
        <v>1193</v>
      </c>
      <c r="L206" s="525" t="s">
        <v>1224</v>
      </c>
      <c r="M206" s="525" t="s">
        <v>1225</v>
      </c>
      <c r="N206" s="525" t="s">
        <v>887</v>
      </c>
      <c r="O206" s="22" t="s">
        <v>394</v>
      </c>
      <c r="P206" s="70" t="s">
        <v>167</v>
      </c>
      <c r="Q206" s="538" t="s">
        <v>167</v>
      </c>
      <c r="R206" s="337">
        <f t="shared" ca="1" si="11"/>
        <v>0</v>
      </c>
      <c r="S206" s="337">
        <f t="shared" ca="1" si="12"/>
        <v>0</v>
      </c>
      <c r="T206" s="433" t="s">
        <v>406</v>
      </c>
      <c r="U206" s="22" t="s">
        <v>407</v>
      </c>
      <c r="V206" s="24"/>
      <c r="W206" s="21"/>
      <c r="Y206" s="494"/>
    </row>
    <row r="207" spans="1:25" ht="45">
      <c r="A207" s="31">
        <v>204</v>
      </c>
      <c r="B207" s="22" t="s">
        <v>39</v>
      </c>
      <c r="C207" s="22" t="s">
        <v>366</v>
      </c>
      <c r="D207" s="22" t="s">
        <v>397</v>
      </c>
      <c r="E207" s="23" t="s">
        <v>234</v>
      </c>
      <c r="F207" s="22" t="s">
        <v>408</v>
      </c>
      <c r="G207" s="22" t="s">
        <v>235</v>
      </c>
      <c r="H207" s="22" t="s">
        <v>164</v>
      </c>
      <c r="I207" s="22" t="s">
        <v>409</v>
      </c>
      <c r="J207" s="22" t="s">
        <v>410</v>
      </c>
      <c r="K207" s="523" t="s">
        <v>1193</v>
      </c>
      <c r="L207" s="525" t="s">
        <v>1226</v>
      </c>
      <c r="M207" s="525" t="s">
        <v>1227</v>
      </c>
      <c r="N207" s="525" t="s">
        <v>817</v>
      </c>
      <c r="O207" s="22" t="s">
        <v>394</v>
      </c>
      <c r="P207" s="70" t="s">
        <v>167</v>
      </c>
      <c r="Q207" s="418" t="s">
        <v>167</v>
      </c>
      <c r="R207" s="337" t="str">
        <f t="shared" ca="1" si="11"/>
        <v>N/A</v>
      </c>
      <c r="S207" s="337" t="str">
        <f t="shared" ca="1" si="12"/>
        <v>N/A</v>
      </c>
      <c r="T207" s="433"/>
      <c r="U207" s="22"/>
      <c r="V207" s="24"/>
      <c r="W207" s="21"/>
      <c r="Y207" s="494"/>
    </row>
    <row r="208" spans="1:25" ht="45">
      <c r="A208" s="31">
        <v>205</v>
      </c>
      <c r="B208" s="22" t="s">
        <v>39</v>
      </c>
      <c r="C208" s="22" t="s">
        <v>366</v>
      </c>
      <c r="D208" s="22" t="s">
        <v>397</v>
      </c>
      <c r="E208" s="23" t="s">
        <v>234</v>
      </c>
      <c r="F208" s="22" t="s">
        <v>411</v>
      </c>
      <c r="G208" s="22" t="s">
        <v>235</v>
      </c>
      <c r="H208" s="22" t="s">
        <v>164</v>
      </c>
      <c r="I208" s="22" t="s">
        <v>409</v>
      </c>
      <c r="J208" s="22" t="s">
        <v>410</v>
      </c>
      <c r="K208" s="523" t="s">
        <v>1193</v>
      </c>
      <c r="L208" s="525" t="s">
        <v>1228</v>
      </c>
      <c r="M208" s="525" t="s">
        <v>1229</v>
      </c>
      <c r="N208" s="525" t="s">
        <v>817</v>
      </c>
      <c r="O208" s="22" t="s">
        <v>394</v>
      </c>
      <c r="P208" s="70" t="s">
        <v>167</v>
      </c>
      <c r="Q208" s="418" t="s">
        <v>167</v>
      </c>
      <c r="R208" s="337" t="str">
        <f t="shared" ca="1" si="11"/>
        <v>N/A</v>
      </c>
      <c r="S208" s="337" t="str">
        <f t="shared" ca="1" si="12"/>
        <v>N/A</v>
      </c>
      <c r="T208" s="433"/>
      <c r="U208" s="22"/>
      <c r="V208" s="24"/>
      <c r="W208" s="21"/>
      <c r="Y208" s="494"/>
    </row>
    <row r="209" spans="1:25" ht="60">
      <c r="A209" s="31">
        <v>206</v>
      </c>
      <c r="B209" s="22" t="s">
        <v>39</v>
      </c>
      <c r="C209" s="22" t="s">
        <v>366</v>
      </c>
      <c r="D209" s="22" t="s">
        <v>397</v>
      </c>
      <c r="E209" s="23" t="s">
        <v>234</v>
      </c>
      <c r="F209" s="22" t="s">
        <v>412</v>
      </c>
      <c r="G209" s="22" t="s">
        <v>235</v>
      </c>
      <c r="H209" s="22" t="s">
        <v>164</v>
      </c>
      <c r="I209" s="22" t="s">
        <v>409</v>
      </c>
      <c r="J209" s="22" t="s">
        <v>413</v>
      </c>
      <c r="K209" s="523" t="s">
        <v>1193</v>
      </c>
      <c r="L209" s="525" t="s">
        <v>1230</v>
      </c>
      <c r="M209" s="525" t="s">
        <v>1231</v>
      </c>
      <c r="N209" s="525" t="s">
        <v>817</v>
      </c>
      <c r="O209" s="22" t="s">
        <v>394</v>
      </c>
      <c r="P209" s="70" t="s">
        <v>167</v>
      </c>
      <c r="Q209" s="418" t="s">
        <v>167</v>
      </c>
      <c r="R209" s="337" t="str">
        <f t="shared" ca="1" si="11"/>
        <v>N/A</v>
      </c>
      <c r="S209" s="337" t="str">
        <f t="shared" ca="1" si="12"/>
        <v>N/A</v>
      </c>
      <c r="T209" s="433" t="s">
        <v>414</v>
      </c>
      <c r="U209" s="22"/>
      <c r="V209" s="24"/>
      <c r="W209" s="21"/>
      <c r="Y209" s="494"/>
    </row>
    <row r="210" spans="1:25" ht="45">
      <c r="A210" s="31">
        <v>207</v>
      </c>
      <c r="B210" s="22" t="s">
        <v>39</v>
      </c>
      <c r="C210" s="22" t="s">
        <v>366</v>
      </c>
      <c r="D210" s="22" t="s">
        <v>397</v>
      </c>
      <c r="E210" s="23" t="s">
        <v>415</v>
      </c>
      <c r="F210" s="22" t="s">
        <v>408</v>
      </c>
      <c r="G210" s="22" t="s">
        <v>416</v>
      </c>
      <c r="H210" s="22" t="s">
        <v>164</v>
      </c>
      <c r="I210" s="22" t="s">
        <v>417</v>
      </c>
      <c r="J210" s="22" t="s">
        <v>418</v>
      </c>
      <c r="K210" s="523" t="s">
        <v>1193</v>
      </c>
      <c r="L210" s="525" t="s">
        <v>1232</v>
      </c>
      <c r="M210" s="525" t="s">
        <v>1233</v>
      </c>
      <c r="N210" s="525" t="s">
        <v>887</v>
      </c>
      <c r="O210" s="22" t="s">
        <v>394</v>
      </c>
      <c r="P210" s="70" t="s">
        <v>167</v>
      </c>
      <c r="Q210" s="418" t="s">
        <v>167</v>
      </c>
      <c r="R210" s="337">
        <f t="shared" ca="1" si="11"/>
        <v>0</v>
      </c>
      <c r="S210" s="337">
        <f t="shared" ca="1" si="12"/>
        <v>0</v>
      </c>
      <c r="T210" s="433"/>
      <c r="U210" s="22"/>
      <c r="V210" s="24"/>
      <c r="W210" s="21"/>
      <c r="Y210" s="494"/>
    </row>
    <row r="211" spans="1:25" ht="45">
      <c r="A211" s="31">
        <v>208</v>
      </c>
      <c r="B211" s="22" t="s">
        <v>39</v>
      </c>
      <c r="C211" s="22" t="s">
        <v>366</v>
      </c>
      <c r="D211" s="22" t="s">
        <v>397</v>
      </c>
      <c r="E211" s="23" t="s">
        <v>415</v>
      </c>
      <c r="F211" s="22" t="s">
        <v>411</v>
      </c>
      <c r="G211" s="22" t="s">
        <v>416</v>
      </c>
      <c r="H211" s="22" t="s">
        <v>164</v>
      </c>
      <c r="I211" s="22" t="s">
        <v>417</v>
      </c>
      <c r="J211" s="22" t="s">
        <v>419</v>
      </c>
      <c r="K211" s="523" t="s">
        <v>1193</v>
      </c>
      <c r="L211" s="525" t="s">
        <v>1234</v>
      </c>
      <c r="M211" s="525" t="s">
        <v>1235</v>
      </c>
      <c r="N211" s="525" t="s">
        <v>887</v>
      </c>
      <c r="O211" s="22" t="s">
        <v>394</v>
      </c>
      <c r="P211" s="70" t="s">
        <v>167</v>
      </c>
      <c r="Q211" s="418" t="s">
        <v>167</v>
      </c>
      <c r="R211" s="337">
        <f t="shared" ca="1" si="11"/>
        <v>0</v>
      </c>
      <c r="S211" s="337">
        <f t="shared" ca="1" si="12"/>
        <v>0</v>
      </c>
      <c r="T211" s="433"/>
      <c r="U211" s="22"/>
      <c r="V211" s="24"/>
      <c r="W211" s="21"/>
      <c r="Y211" s="494"/>
    </row>
    <row r="212" spans="1:25" ht="60">
      <c r="A212" s="31">
        <v>209</v>
      </c>
      <c r="B212" s="22" t="s">
        <v>39</v>
      </c>
      <c r="C212" s="22" t="s">
        <v>366</v>
      </c>
      <c r="D212" s="22" t="s">
        <v>397</v>
      </c>
      <c r="E212" s="23" t="s">
        <v>415</v>
      </c>
      <c r="F212" s="22" t="s">
        <v>412</v>
      </c>
      <c r="G212" s="22" t="s">
        <v>416</v>
      </c>
      <c r="H212" s="22" t="s">
        <v>164</v>
      </c>
      <c r="I212" s="22" t="s">
        <v>417</v>
      </c>
      <c r="J212" s="22" t="s">
        <v>420</v>
      </c>
      <c r="K212" s="523" t="s">
        <v>1193</v>
      </c>
      <c r="L212" s="525" t="s">
        <v>1236</v>
      </c>
      <c r="M212" s="525" t="s">
        <v>1237</v>
      </c>
      <c r="N212" s="525" t="s">
        <v>887</v>
      </c>
      <c r="O212" s="22" t="s">
        <v>394</v>
      </c>
      <c r="P212" s="70" t="s">
        <v>167</v>
      </c>
      <c r="Q212" s="418" t="s">
        <v>167</v>
      </c>
      <c r="R212" s="337">
        <f t="shared" ca="1" si="11"/>
        <v>0</v>
      </c>
      <c r="S212" s="337">
        <f t="shared" ca="1" si="12"/>
        <v>0</v>
      </c>
      <c r="T212" s="433" t="s">
        <v>421</v>
      </c>
      <c r="U212" s="22"/>
      <c r="V212" s="24"/>
      <c r="W212" s="21"/>
      <c r="Y212" s="494"/>
    </row>
    <row r="213" spans="1:25" ht="90">
      <c r="A213" s="31">
        <v>210</v>
      </c>
      <c r="B213" s="22" t="s">
        <v>39</v>
      </c>
      <c r="C213" s="22" t="s">
        <v>422</v>
      </c>
      <c r="D213" s="22" t="s">
        <v>153</v>
      </c>
      <c r="E213" s="23" t="s">
        <v>141</v>
      </c>
      <c r="F213" s="22" t="s">
        <v>142</v>
      </c>
      <c r="G213" s="22" t="s">
        <v>143</v>
      </c>
      <c r="H213" s="22" t="s">
        <v>30</v>
      </c>
      <c r="I213" s="22" t="s">
        <v>423</v>
      </c>
      <c r="J213" s="22" t="s">
        <v>424</v>
      </c>
      <c r="K213" s="523" t="s">
        <v>1193</v>
      </c>
      <c r="L213" s="525" t="s">
        <v>1238</v>
      </c>
      <c r="M213" s="525" t="s">
        <v>1239</v>
      </c>
      <c r="N213" s="525" t="s">
        <v>887</v>
      </c>
      <c r="O213" s="22" t="s">
        <v>394</v>
      </c>
      <c r="P213" s="70">
        <v>2016</v>
      </c>
      <c r="Q213" s="538">
        <f ca="1">SUMIF(INDIRECT("'"&amp;K213&amp;"'!c:c"),A213,INDIRECT("'"&amp;K213&amp;"'!d:d"))</f>
        <v>3.4340854264225909E-2</v>
      </c>
      <c r="R213" s="337">
        <f t="shared" ca="1" si="11"/>
        <v>484</v>
      </c>
      <c r="S213" s="337">
        <f t="shared" ca="1" si="12"/>
        <v>14094</v>
      </c>
      <c r="T213" s="433" t="s">
        <v>425</v>
      </c>
      <c r="U213" s="22" t="s">
        <v>246</v>
      </c>
      <c r="V213" s="24"/>
      <c r="W213" s="21"/>
      <c r="Y213" s="494"/>
    </row>
    <row r="214" spans="1:25" ht="75">
      <c r="A214" s="31">
        <v>211</v>
      </c>
      <c r="B214" s="22" t="s">
        <v>39</v>
      </c>
      <c r="C214" s="22" t="s">
        <v>422</v>
      </c>
      <c r="D214" s="22" t="s">
        <v>426</v>
      </c>
      <c r="E214" s="23" t="s">
        <v>252</v>
      </c>
      <c r="F214" s="22" t="s">
        <v>142</v>
      </c>
      <c r="G214" s="22" t="s">
        <v>253</v>
      </c>
      <c r="H214" s="22" t="s">
        <v>164</v>
      </c>
      <c r="I214" s="22" t="s">
        <v>427</v>
      </c>
      <c r="J214" s="22" t="s">
        <v>428</v>
      </c>
      <c r="K214" s="523" t="s">
        <v>1193</v>
      </c>
      <c r="L214" s="525" t="s">
        <v>1240</v>
      </c>
      <c r="M214" s="525" t="s">
        <v>1241</v>
      </c>
      <c r="N214" s="525" t="s">
        <v>887</v>
      </c>
      <c r="O214" s="22" t="s">
        <v>394</v>
      </c>
      <c r="P214" s="70" t="s">
        <v>167</v>
      </c>
      <c r="Q214" s="538" t="s">
        <v>167</v>
      </c>
      <c r="R214" s="337">
        <f t="shared" ca="1" si="11"/>
        <v>0</v>
      </c>
      <c r="S214" s="337">
        <f t="shared" ca="1" si="12"/>
        <v>0</v>
      </c>
      <c r="T214" s="433" t="s">
        <v>429</v>
      </c>
      <c r="U214" s="22"/>
      <c r="V214" s="24"/>
      <c r="W214" s="21"/>
      <c r="Y214" s="494"/>
    </row>
    <row r="215" spans="1:25" ht="105">
      <c r="A215" s="31">
        <v>212</v>
      </c>
      <c r="B215" s="22" t="s">
        <v>39</v>
      </c>
      <c r="C215" s="22" t="s">
        <v>422</v>
      </c>
      <c r="D215" s="22" t="s">
        <v>426</v>
      </c>
      <c r="E215" s="23" t="s">
        <v>430</v>
      </c>
      <c r="F215" s="22" t="s">
        <v>142</v>
      </c>
      <c r="G215" s="22" t="s">
        <v>416</v>
      </c>
      <c r="H215" s="22" t="s">
        <v>164</v>
      </c>
      <c r="I215" s="22" t="s">
        <v>431</v>
      </c>
      <c r="J215" s="22" t="s">
        <v>432</v>
      </c>
      <c r="K215" s="523" t="s">
        <v>1193</v>
      </c>
      <c r="L215" s="525" t="s">
        <v>1242</v>
      </c>
      <c r="M215" s="525" t="s">
        <v>1243</v>
      </c>
      <c r="N215" s="525" t="s">
        <v>887</v>
      </c>
      <c r="O215" s="22" t="s">
        <v>394</v>
      </c>
      <c r="P215" s="70" t="s">
        <v>167</v>
      </c>
      <c r="Q215" s="538" t="s">
        <v>167</v>
      </c>
      <c r="R215" s="337">
        <f t="shared" ca="1" si="11"/>
        <v>0</v>
      </c>
      <c r="S215" s="337">
        <f t="shared" ca="1" si="12"/>
        <v>0</v>
      </c>
      <c r="T215" s="433" t="s">
        <v>433</v>
      </c>
      <c r="U215" s="22"/>
      <c r="V215" s="24"/>
      <c r="W215" s="21"/>
      <c r="Y215" s="494"/>
    </row>
    <row r="216" spans="1:25" ht="30">
      <c r="A216" s="31">
        <v>213</v>
      </c>
      <c r="B216" s="22" t="s">
        <v>39</v>
      </c>
      <c r="C216" s="22" t="s">
        <v>422</v>
      </c>
      <c r="D216" s="22" t="s">
        <v>434</v>
      </c>
      <c r="E216" s="23" t="s">
        <v>91</v>
      </c>
      <c r="F216" s="22" t="s">
        <v>92</v>
      </c>
      <c r="G216" s="22" t="s">
        <v>93</v>
      </c>
      <c r="H216" s="22" t="s">
        <v>30</v>
      </c>
      <c r="I216" s="22" t="s">
        <v>435</v>
      </c>
      <c r="J216" s="22" t="s">
        <v>92</v>
      </c>
      <c r="K216" s="523" t="s">
        <v>1193</v>
      </c>
      <c r="L216" s="525" t="s">
        <v>1244</v>
      </c>
      <c r="M216" s="525" t="s">
        <v>1245</v>
      </c>
      <c r="N216" s="525" t="s">
        <v>887</v>
      </c>
      <c r="O216" s="22" t="s">
        <v>394</v>
      </c>
      <c r="P216" s="70">
        <v>2016</v>
      </c>
      <c r="Q216" s="418">
        <f t="shared" ref="Q216:Q224" ca="1" si="13">SUMIF(INDIRECT("'"&amp;K216&amp;"'!c:c"),A216,INDIRECT("'"&amp;K216&amp;"'!d:d"))</f>
        <v>252.79448034943113</v>
      </c>
      <c r="R216" s="337">
        <f t="shared" ca="1" si="11"/>
        <v>10553411.987121101</v>
      </c>
      <c r="S216" s="337">
        <f t="shared" ca="1" si="12"/>
        <v>41747.003227813359</v>
      </c>
      <c r="T216" s="433"/>
      <c r="U216" s="22"/>
      <c r="V216" s="24"/>
      <c r="W216" s="21"/>
      <c r="Y216" s="494"/>
    </row>
    <row r="217" spans="1:25" ht="30">
      <c r="A217" s="31">
        <v>214</v>
      </c>
      <c r="B217" s="22" t="s">
        <v>39</v>
      </c>
      <c r="C217" s="22" t="s">
        <v>422</v>
      </c>
      <c r="D217" s="22" t="s">
        <v>434</v>
      </c>
      <c r="E217" s="23" t="s">
        <v>91</v>
      </c>
      <c r="F217" s="22" t="s">
        <v>95</v>
      </c>
      <c r="G217" s="22" t="s">
        <v>93</v>
      </c>
      <c r="H217" s="22" t="s">
        <v>30</v>
      </c>
      <c r="I217" s="22" t="s">
        <v>435</v>
      </c>
      <c r="J217" s="22" t="s">
        <v>95</v>
      </c>
      <c r="K217" s="523" t="s">
        <v>1193</v>
      </c>
      <c r="L217" s="525" t="s">
        <v>1246</v>
      </c>
      <c r="M217" s="525" t="s">
        <v>1247</v>
      </c>
      <c r="N217" s="525" t="s">
        <v>887</v>
      </c>
      <c r="O217" s="22" t="s">
        <v>394</v>
      </c>
      <c r="P217" s="70">
        <v>2016</v>
      </c>
      <c r="Q217" s="418">
        <f t="shared" ca="1" si="13"/>
        <v>6.7807003324595175E-2</v>
      </c>
      <c r="R217" s="337">
        <f t="shared" ca="1" si="11"/>
        <v>10553411.987121101</v>
      </c>
      <c r="S217" s="337">
        <f t="shared" ca="1" si="12"/>
        <v>155638967.50607666</v>
      </c>
      <c r="T217" s="433"/>
      <c r="U217" s="22"/>
      <c r="V217" s="24"/>
      <c r="W217" s="21"/>
      <c r="Y217" s="494"/>
    </row>
    <row r="218" spans="1:25" ht="30">
      <c r="A218" s="31">
        <v>215</v>
      </c>
      <c r="B218" s="22" t="s">
        <v>39</v>
      </c>
      <c r="C218" s="22" t="s">
        <v>422</v>
      </c>
      <c r="D218" s="22" t="s">
        <v>434</v>
      </c>
      <c r="E218" s="23" t="s">
        <v>91</v>
      </c>
      <c r="F218" s="22" t="s">
        <v>96</v>
      </c>
      <c r="G218" s="22" t="s">
        <v>93</v>
      </c>
      <c r="H218" s="22" t="s">
        <v>30</v>
      </c>
      <c r="I218" s="22" t="s">
        <v>435</v>
      </c>
      <c r="J218" s="22" t="s">
        <v>96</v>
      </c>
      <c r="K218" s="523" t="s">
        <v>1193</v>
      </c>
      <c r="L218" s="525" t="s">
        <v>1248</v>
      </c>
      <c r="M218" s="525" t="s">
        <v>1249</v>
      </c>
      <c r="N218" s="525" t="s">
        <v>887</v>
      </c>
      <c r="O218" s="22" t="s">
        <v>394</v>
      </c>
      <c r="P218" s="70">
        <v>2016</v>
      </c>
      <c r="Q218" s="418">
        <f t="shared" ca="1" si="13"/>
        <v>0.47732983132924717</v>
      </c>
      <c r="R218" s="337">
        <f t="shared" ca="1" si="11"/>
        <v>2864378.7973788986</v>
      </c>
      <c r="S218" s="337">
        <f t="shared" ca="1" si="12"/>
        <v>6000837.5956774</v>
      </c>
      <c r="T218" s="433" t="s">
        <v>48</v>
      </c>
      <c r="U218" s="22" t="s">
        <v>49</v>
      </c>
      <c r="V218" s="24"/>
      <c r="W218" s="21"/>
      <c r="Y218" s="494"/>
    </row>
    <row r="219" spans="1:25" ht="30">
      <c r="A219" s="31">
        <v>216</v>
      </c>
      <c r="B219" s="22" t="s">
        <v>39</v>
      </c>
      <c r="C219" s="22" t="s">
        <v>422</v>
      </c>
      <c r="D219" s="22" t="s">
        <v>434</v>
      </c>
      <c r="E219" s="23" t="s">
        <v>91</v>
      </c>
      <c r="F219" s="22" t="s">
        <v>97</v>
      </c>
      <c r="G219" s="22" t="s">
        <v>93</v>
      </c>
      <c r="H219" s="22" t="s">
        <v>30</v>
      </c>
      <c r="I219" s="22" t="s">
        <v>435</v>
      </c>
      <c r="J219" s="22" t="s">
        <v>97</v>
      </c>
      <c r="K219" s="523" t="s">
        <v>1193</v>
      </c>
      <c r="L219" s="525" t="s">
        <v>1250</v>
      </c>
      <c r="M219" s="525" t="s">
        <v>1251</v>
      </c>
      <c r="N219" s="525" t="s">
        <v>887</v>
      </c>
      <c r="O219" s="22" t="s">
        <v>394</v>
      </c>
      <c r="P219" s="70">
        <v>2016</v>
      </c>
      <c r="Q219" s="418">
        <f t="shared" ca="1" si="13"/>
        <v>511.94720125703424</v>
      </c>
      <c r="R219" s="337">
        <f t="shared" ca="1" si="11"/>
        <v>21372261.463347424</v>
      </c>
      <c r="S219" s="337">
        <f t="shared" ca="1" si="12"/>
        <v>41747.003227813359</v>
      </c>
      <c r="T219" s="433"/>
      <c r="U219" s="22"/>
      <c r="V219" s="24"/>
      <c r="W219" s="21"/>
      <c r="Y219" s="494"/>
    </row>
    <row r="220" spans="1:25" ht="30">
      <c r="A220" s="31">
        <v>217</v>
      </c>
      <c r="B220" s="22" t="s">
        <v>39</v>
      </c>
      <c r="C220" s="22" t="s">
        <v>422</v>
      </c>
      <c r="D220" s="22" t="s">
        <v>434</v>
      </c>
      <c r="E220" s="23" t="s">
        <v>91</v>
      </c>
      <c r="F220" s="22" t="s">
        <v>98</v>
      </c>
      <c r="G220" s="22" t="s">
        <v>93</v>
      </c>
      <c r="H220" s="22" t="s">
        <v>30</v>
      </c>
      <c r="I220" s="22" t="s">
        <v>435</v>
      </c>
      <c r="J220" s="22" t="s">
        <v>98</v>
      </c>
      <c r="K220" s="523" t="s">
        <v>1193</v>
      </c>
      <c r="L220" s="525" t="s">
        <v>1252</v>
      </c>
      <c r="M220" s="525" t="s">
        <v>1253</v>
      </c>
      <c r="N220" s="525" t="s">
        <v>887</v>
      </c>
      <c r="O220" s="22" t="s">
        <v>394</v>
      </c>
      <c r="P220" s="70">
        <v>2016</v>
      </c>
      <c r="Q220" s="418">
        <f t="shared" ca="1" si="13"/>
        <v>0.1373194760014903</v>
      </c>
      <c r="R220" s="337">
        <f t="shared" ca="1" si="11"/>
        <v>21372261.463347424</v>
      </c>
      <c r="S220" s="337">
        <f t="shared" ca="1" si="12"/>
        <v>155638967.50607666</v>
      </c>
      <c r="T220" s="433"/>
      <c r="U220" s="22"/>
      <c r="V220" s="24"/>
      <c r="W220" s="21"/>
      <c r="Y220" s="494"/>
    </row>
    <row r="221" spans="1:25" ht="30">
      <c r="A221" s="31">
        <v>218</v>
      </c>
      <c r="B221" s="22" t="s">
        <v>39</v>
      </c>
      <c r="C221" s="22" t="s">
        <v>422</v>
      </c>
      <c r="D221" s="22" t="s">
        <v>434</v>
      </c>
      <c r="E221" s="23" t="s">
        <v>91</v>
      </c>
      <c r="F221" s="22" t="s">
        <v>99</v>
      </c>
      <c r="G221" s="22" t="s">
        <v>93</v>
      </c>
      <c r="H221" s="22" t="s">
        <v>30</v>
      </c>
      <c r="I221" s="22" t="s">
        <v>435</v>
      </c>
      <c r="J221" s="22" t="s">
        <v>99</v>
      </c>
      <c r="K221" s="523" t="s">
        <v>1193</v>
      </c>
      <c r="L221" s="525" t="s">
        <v>1254</v>
      </c>
      <c r="M221" s="525" t="s">
        <v>1255</v>
      </c>
      <c r="N221" s="525" t="s">
        <v>887</v>
      </c>
      <c r="O221" s="22" t="s">
        <v>394</v>
      </c>
      <c r="P221" s="70">
        <v>2016</v>
      </c>
      <c r="Q221" s="418">
        <f t="shared" ca="1" si="13"/>
        <v>0.96666537531878627</v>
      </c>
      <c r="R221" s="337">
        <f t="shared" ca="1" si="11"/>
        <v>5800801.9266525768</v>
      </c>
      <c r="S221" s="337">
        <f t="shared" ca="1" si="12"/>
        <v>6000837.5956774</v>
      </c>
      <c r="T221" s="433" t="s">
        <v>48</v>
      </c>
      <c r="U221" s="22" t="s">
        <v>49</v>
      </c>
      <c r="V221" s="24"/>
      <c r="W221" s="21"/>
      <c r="Y221" s="494"/>
    </row>
    <row r="222" spans="1:25" ht="45">
      <c r="A222" s="31">
        <v>219</v>
      </c>
      <c r="B222" s="22" t="s">
        <v>39</v>
      </c>
      <c r="C222" s="22" t="s">
        <v>422</v>
      </c>
      <c r="D222" s="22" t="s">
        <v>436</v>
      </c>
      <c r="E222" s="23" t="s">
        <v>437</v>
      </c>
      <c r="F222" s="22" t="s">
        <v>438</v>
      </c>
      <c r="G222" s="22" t="s">
        <v>439</v>
      </c>
      <c r="H222" s="22" t="s">
        <v>164</v>
      </c>
      <c r="I222" s="22" t="s">
        <v>440</v>
      </c>
      <c r="J222" s="22" t="s">
        <v>441</v>
      </c>
      <c r="K222" s="523" t="s">
        <v>1193</v>
      </c>
      <c r="L222" s="525" t="s">
        <v>1256</v>
      </c>
      <c r="M222" s="525" t="s">
        <v>1257</v>
      </c>
      <c r="N222" s="525" t="s">
        <v>887</v>
      </c>
      <c r="O222" s="22" t="s">
        <v>394</v>
      </c>
      <c r="P222" s="70" t="s">
        <v>167</v>
      </c>
      <c r="Q222" s="418" t="s">
        <v>167</v>
      </c>
      <c r="R222" s="337">
        <f t="shared" ca="1" si="11"/>
        <v>0</v>
      </c>
      <c r="S222" s="337">
        <f t="shared" ca="1" si="12"/>
        <v>0</v>
      </c>
      <c r="T222" s="433" t="s">
        <v>442</v>
      </c>
      <c r="U222" s="22" t="s">
        <v>443</v>
      </c>
      <c r="V222" s="24"/>
      <c r="W222" s="21"/>
      <c r="Y222" s="494"/>
    </row>
    <row r="223" spans="1:25" ht="60">
      <c r="A223" s="31">
        <v>220</v>
      </c>
      <c r="B223" s="22" t="s">
        <v>39</v>
      </c>
      <c r="C223" s="22" t="s">
        <v>422</v>
      </c>
      <c r="D223" s="22" t="s">
        <v>444</v>
      </c>
      <c r="E223" s="23" t="s">
        <v>445</v>
      </c>
      <c r="F223" s="22" t="s">
        <v>142</v>
      </c>
      <c r="G223" s="22" t="s">
        <v>446</v>
      </c>
      <c r="H223" s="22" t="s">
        <v>30</v>
      </c>
      <c r="I223" s="22" t="s">
        <v>447</v>
      </c>
      <c r="J223" s="22" t="s">
        <v>448</v>
      </c>
      <c r="K223" s="523" t="s">
        <v>1193</v>
      </c>
      <c r="L223" s="525" t="s">
        <v>1258</v>
      </c>
      <c r="M223" s="525" t="s">
        <v>1259</v>
      </c>
      <c r="N223" s="525" t="s">
        <v>887</v>
      </c>
      <c r="O223" s="22" t="s">
        <v>394</v>
      </c>
      <c r="P223" s="70">
        <v>2016</v>
      </c>
      <c r="Q223" s="538">
        <f t="shared" ca="1" si="13"/>
        <v>1.4687100893997445E-2</v>
      </c>
      <c r="R223" s="337">
        <f t="shared" ca="1" si="11"/>
        <v>207</v>
      </c>
      <c r="S223" s="337">
        <f t="shared" ca="1" si="12"/>
        <v>14094</v>
      </c>
      <c r="U223" s="22" t="s">
        <v>449</v>
      </c>
      <c r="V223" s="24"/>
      <c r="W223" s="21"/>
      <c r="Y223" s="494"/>
    </row>
    <row r="224" spans="1:25" ht="45">
      <c r="A224" s="31">
        <v>221</v>
      </c>
      <c r="B224" s="22" t="s">
        <v>39</v>
      </c>
      <c r="C224" s="22" t="s">
        <v>422</v>
      </c>
      <c r="D224" s="22" t="s">
        <v>444</v>
      </c>
      <c r="E224" s="23" t="s">
        <v>450</v>
      </c>
      <c r="F224" s="22" t="s">
        <v>451</v>
      </c>
      <c r="G224" s="22" t="s">
        <v>452</v>
      </c>
      <c r="H224" s="22" t="s">
        <v>30</v>
      </c>
      <c r="I224" s="22" t="s">
        <v>453</v>
      </c>
      <c r="J224" s="22" t="s">
        <v>454</v>
      </c>
      <c r="K224" s="523" t="s">
        <v>1193</v>
      </c>
      <c r="L224" s="525" t="s">
        <v>1260</v>
      </c>
      <c r="M224" s="525" t="s">
        <v>1261</v>
      </c>
      <c r="N224" s="525" t="s">
        <v>887</v>
      </c>
      <c r="O224" s="22" t="s">
        <v>394</v>
      </c>
      <c r="P224" s="70">
        <v>2016</v>
      </c>
      <c r="Q224" s="418">
        <f t="shared" ca="1" si="13"/>
        <v>25.492516880921073</v>
      </c>
      <c r="R224" s="337">
        <f t="shared" ca="1" si="11"/>
        <v>8324671987.869771</v>
      </c>
      <c r="S224" s="337">
        <f t="shared" ca="1" si="12"/>
        <v>326553554</v>
      </c>
      <c r="T224" s="433" t="s">
        <v>455</v>
      </c>
      <c r="U224" s="22"/>
      <c r="V224" s="24"/>
      <c r="W224" s="21"/>
      <c r="Y224" s="494"/>
    </row>
    <row r="225" spans="1:25" ht="75">
      <c r="A225" s="31">
        <v>222</v>
      </c>
      <c r="B225" s="22" t="s">
        <v>39</v>
      </c>
      <c r="C225" s="22" t="s">
        <v>422</v>
      </c>
      <c r="D225" s="22" t="s">
        <v>456</v>
      </c>
      <c r="E225" s="23" t="s">
        <v>457</v>
      </c>
      <c r="F225" s="22" t="s">
        <v>142</v>
      </c>
      <c r="G225" s="22" t="s">
        <v>458</v>
      </c>
      <c r="H225" s="22" t="s">
        <v>164</v>
      </c>
      <c r="I225" s="22" t="s">
        <v>459</v>
      </c>
      <c r="J225" s="22" t="s">
        <v>460</v>
      </c>
      <c r="K225" s="523" t="s">
        <v>1193</v>
      </c>
      <c r="L225" s="525" t="s">
        <v>1262</v>
      </c>
      <c r="M225" s="525" t="s">
        <v>1263</v>
      </c>
      <c r="N225" s="525" t="s">
        <v>887</v>
      </c>
      <c r="O225" s="22" t="s">
        <v>394</v>
      </c>
      <c r="P225" s="70" t="s">
        <v>167</v>
      </c>
      <c r="Q225" s="538" t="s">
        <v>167</v>
      </c>
      <c r="R225" s="337">
        <f t="shared" ca="1" si="11"/>
        <v>6978197</v>
      </c>
      <c r="S225" s="337">
        <f t="shared" ca="1" si="12"/>
        <v>323682804</v>
      </c>
      <c r="T225" s="433" t="s">
        <v>461</v>
      </c>
      <c r="U225" s="22"/>
      <c r="V225" s="24"/>
      <c r="W225" s="21"/>
      <c r="Y225" s="494"/>
    </row>
    <row r="226" spans="1:25" ht="45">
      <c r="A226" s="31">
        <v>223</v>
      </c>
      <c r="B226" s="22" t="s">
        <v>39</v>
      </c>
      <c r="C226" s="22" t="s">
        <v>462</v>
      </c>
      <c r="D226" s="22" t="s">
        <v>463</v>
      </c>
      <c r="E226" s="23" t="s">
        <v>51</v>
      </c>
      <c r="F226" s="22" t="s">
        <v>52</v>
      </c>
      <c r="G226" s="22" t="s">
        <v>53</v>
      </c>
      <c r="H226" s="22" t="s">
        <v>30</v>
      </c>
      <c r="I226" s="22" t="s">
        <v>464</v>
      </c>
      <c r="J226" s="22" t="s">
        <v>52</v>
      </c>
      <c r="K226" s="523" t="s">
        <v>1264</v>
      </c>
      <c r="L226" s="525" t="s">
        <v>1265</v>
      </c>
      <c r="M226" s="525" t="s">
        <v>1266</v>
      </c>
      <c r="N226" s="525" t="s">
        <v>817</v>
      </c>
      <c r="O226" s="22" t="s">
        <v>465</v>
      </c>
      <c r="P226" s="70">
        <v>2016</v>
      </c>
      <c r="Q226" s="418">
        <f t="shared" ref="Q226:Q241" ca="1" si="14">SUMIF(INDIRECT("'"&amp;K226&amp;"'!c:c"),A226,INDIRECT("'"&amp;K226&amp;"'!d:d"))</f>
        <v>646.382896032644</v>
      </c>
      <c r="R226" s="337" t="str">
        <f t="shared" ca="1" si="11"/>
        <v>N/A</v>
      </c>
      <c r="S226" s="337" t="str">
        <f t="shared" ca="1" si="12"/>
        <v>N/A</v>
      </c>
      <c r="T226" s="433" t="s">
        <v>48</v>
      </c>
      <c r="U226" s="22"/>
      <c r="V226" s="24"/>
      <c r="W226" s="21"/>
      <c r="Y226" s="494"/>
    </row>
    <row r="227" spans="1:25" ht="45">
      <c r="A227" s="31">
        <v>224</v>
      </c>
      <c r="B227" s="22" t="s">
        <v>39</v>
      </c>
      <c r="C227" s="22" t="s">
        <v>462</v>
      </c>
      <c r="D227" s="22" t="s">
        <v>463</v>
      </c>
      <c r="E227" s="23" t="s">
        <v>51</v>
      </c>
      <c r="F227" s="22" t="s">
        <v>55</v>
      </c>
      <c r="G227" s="22" t="s">
        <v>53</v>
      </c>
      <c r="H227" s="22" t="s">
        <v>30</v>
      </c>
      <c r="I227" s="22" t="s">
        <v>464</v>
      </c>
      <c r="J227" s="22" t="s">
        <v>55</v>
      </c>
      <c r="K227" s="523" t="s">
        <v>1264</v>
      </c>
      <c r="L227" s="525" t="s">
        <v>1267</v>
      </c>
      <c r="M227" s="525" t="s">
        <v>1268</v>
      </c>
      <c r="N227" s="525" t="s">
        <v>817</v>
      </c>
      <c r="O227" s="22" t="s">
        <v>465</v>
      </c>
      <c r="P227" s="70">
        <v>2016</v>
      </c>
      <c r="Q227" s="418">
        <f t="shared" ca="1" si="14"/>
        <v>420.14889831378099</v>
      </c>
      <c r="R227" s="337" t="str">
        <f t="shared" ca="1" si="11"/>
        <v>N/A</v>
      </c>
      <c r="S227" s="337" t="str">
        <f t="shared" ca="1" si="12"/>
        <v>N/A</v>
      </c>
      <c r="T227" s="433" t="s">
        <v>48</v>
      </c>
      <c r="U227" s="22"/>
      <c r="V227" s="24"/>
      <c r="W227" s="21"/>
      <c r="Y227" s="494"/>
    </row>
    <row r="228" spans="1:25" ht="45">
      <c r="A228" s="31">
        <v>225</v>
      </c>
      <c r="B228" s="22" t="s">
        <v>39</v>
      </c>
      <c r="C228" s="22" t="s">
        <v>462</v>
      </c>
      <c r="D228" s="22" t="s">
        <v>463</v>
      </c>
      <c r="E228" s="23" t="s">
        <v>51</v>
      </c>
      <c r="F228" s="22" t="s">
        <v>56</v>
      </c>
      <c r="G228" s="22" t="s">
        <v>53</v>
      </c>
      <c r="H228" s="22" t="s">
        <v>30</v>
      </c>
      <c r="I228" s="22" t="s">
        <v>464</v>
      </c>
      <c r="J228" s="22" t="s">
        <v>56</v>
      </c>
      <c r="K228" s="523" t="s">
        <v>1264</v>
      </c>
      <c r="L228" s="525" t="s">
        <v>1269</v>
      </c>
      <c r="M228" s="525" t="s">
        <v>1270</v>
      </c>
      <c r="N228" s="525" t="s">
        <v>817</v>
      </c>
      <c r="O228" s="22" t="s">
        <v>465</v>
      </c>
      <c r="P228" s="70">
        <v>2016</v>
      </c>
      <c r="Q228" s="418">
        <f t="shared" ca="1" si="14"/>
        <v>3264127.5240094699</v>
      </c>
      <c r="R228" s="337" t="str">
        <f t="shared" ca="1" si="11"/>
        <v>N/A</v>
      </c>
      <c r="S228" s="337" t="str">
        <f t="shared" ca="1" si="12"/>
        <v>N/A</v>
      </c>
      <c r="T228" s="433" t="s">
        <v>48</v>
      </c>
      <c r="U228" s="22"/>
      <c r="V228" s="24"/>
      <c r="W228" s="21"/>
      <c r="Y228" s="494"/>
    </row>
    <row r="229" spans="1:25" ht="45">
      <c r="A229" s="31">
        <v>226</v>
      </c>
      <c r="B229" s="22" t="s">
        <v>39</v>
      </c>
      <c r="C229" s="22" t="s">
        <v>462</v>
      </c>
      <c r="D229" s="22" t="s">
        <v>463</v>
      </c>
      <c r="E229" s="23" t="s">
        <v>51</v>
      </c>
      <c r="F229" s="22" t="s">
        <v>57</v>
      </c>
      <c r="G229" s="22" t="s">
        <v>53</v>
      </c>
      <c r="H229" s="22" t="s">
        <v>30</v>
      </c>
      <c r="I229" s="22" t="s">
        <v>464</v>
      </c>
      <c r="J229" s="22" t="s">
        <v>57</v>
      </c>
      <c r="K229" s="523" t="s">
        <v>1264</v>
      </c>
      <c r="L229" s="525" t="s">
        <v>1271</v>
      </c>
      <c r="M229" s="525" t="s">
        <v>1272</v>
      </c>
      <c r="N229" s="525" t="s">
        <v>817</v>
      </c>
      <c r="O229" s="22" t="s">
        <v>465</v>
      </c>
      <c r="P229" s="70">
        <v>2016</v>
      </c>
      <c r="Q229" s="418">
        <f t="shared" ca="1" si="14"/>
        <v>2121682.97086098</v>
      </c>
      <c r="R229" s="337" t="str">
        <f t="shared" ca="1" si="11"/>
        <v>N/A</v>
      </c>
      <c r="S229" s="337" t="str">
        <f t="shared" ca="1" si="12"/>
        <v>N/A</v>
      </c>
      <c r="T229" s="433" t="s">
        <v>48</v>
      </c>
      <c r="U229" s="22"/>
      <c r="V229" s="24"/>
      <c r="W229" s="21"/>
      <c r="Y229" s="494"/>
    </row>
    <row r="230" spans="1:25" ht="45">
      <c r="A230" s="31">
        <v>227</v>
      </c>
      <c r="B230" s="22" t="s">
        <v>39</v>
      </c>
      <c r="C230" s="22" t="s">
        <v>462</v>
      </c>
      <c r="D230" s="22" t="s">
        <v>463</v>
      </c>
      <c r="E230" s="23" t="s">
        <v>51</v>
      </c>
      <c r="F230" s="22" t="s">
        <v>58</v>
      </c>
      <c r="G230" s="22" t="s">
        <v>53</v>
      </c>
      <c r="H230" s="22" t="s">
        <v>30</v>
      </c>
      <c r="I230" s="22" t="s">
        <v>464</v>
      </c>
      <c r="J230" s="22" t="s">
        <v>58</v>
      </c>
      <c r="K230" s="523" t="s">
        <v>1264</v>
      </c>
      <c r="L230" s="525" t="s">
        <v>1273</v>
      </c>
      <c r="M230" s="525" t="s">
        <v>1274</v>
      </c>
      <c r="N230" s="525" t="s">
        <v>817</v>
      </c>
      <c r="O230" s="22" t="s">
        <v>465</v>
      </c>
      <c r="P230" s="70">
        <v>2016</v>
      </c>
      <c r="Q230" s="418">
        <f t="shared" ca="1" si="14"/>
        <v>48436.624184992601</v>
      </c>
      <c r="R230" s="337" t="str">
        <f t="shared" ca="1" si="11"/>
        <v>N/A</v>
      </c>
      <c r="S230" s="337" t="str">
        <f t="shared" ca="1" si="12"/>
        <v>N/A</v>
      </c>
      <c r="T230" s="433" t="s">
        <v>48</v>
      </c>
      <c r="U230" s="22" t="s">
        <v>49</v>
      </c>
      <c r="V230" s="24"/>
      <c r="W230" s="21"/>
      <c r="Y230" s="494"/>
    </row>
    <row r="231" spans="1:25" ht="45">
      <c r="A231" s="31">
        <v>228</v>
      </c>
      <c r="B231" s="22" t="s">
        <v>39</v>
      </c>
      <c r="C231" s="22" t="s">
        <v>462</v>
      </c>
      <c r="D231" s="22" t="s">
        <v>463</v>
      </c>
      <c r="E231" s="23" t="s">
        <v>51</v>
      </c>
      <c r="F231" s="22" t="s">
        <v>60</v>
      </c>
      <c r="G231" s="22" t="s">
        <v>53</v>
      </c>
      <c r="H231" s="22" t="s">
        <v>30</v>
      </c>
      <c r="I231" s="22" t="s">
        <v>464</v>
      </c>
      <c r="J231" s="22" t="s">
        <v>60</v>
      </c>
      <c r="K231" s="523" t="s">
        <v>1264</v>
      </c>
      <c r="L231" s="525" t="s">
        <v>1275</v>
      </c>
      <c r="M231" s="525" t="s">
        <v>1276</v>
      </c>
      <c r="N231" s="525" t="s">
        <v>817</v>
      </c>
      <c r="O231" s="22" t="s">
        <v>465</v>
      </c>
      <c r="P231" s="70">
        <v>2016</v>
      </c>
      <c r="Q231" s="418">
        <f t="shared" ca="1" si="14"/>
        <v>31483.806911152398</v>
      </c>
      <c r="R231" s="337" t="str">
        <f t="shared" ca="1" si="11"/>
        <v>N/A</v>
      </c>
      <c r="S231" s="337" t="str">
        <f t="shared" ca="1" si="12"/>
        <v>N/A</v>
      </c>
      <c r="T231" s="433" t="s">
        <v>48</v>
      </c>
      <c r="U231" s="22" t="s">
        <v>49</v>
      </c>
      <c r="V231" s="24"/>
      <c r="W231" s="21"/>
      <c r="Y231" s="494"/>
    </row>
    <row r="232" spans="1:25" ht="45">
      <c r="A232" s="31">
        <v>229</v>
      </c>
      <c r="B232" s="22" t="s">
        <v>39</v>
      </c>
      <c r="C232" s="22" t="s">
        <v>462</v>
      </c>
      <c r="D232" s="22" t="s">
        <v>463</v>
      </c>
      <c r="E232" s="23" t="s">
        <v>51</v>
      </c>
      <c r="F232" s="22" t="s">
        <v>61</v>
      </c>
      <c r="G232" s="22" t="s">
        <v>53</v>
      </c>
      <c r="H232" s="22" t="s">
        <v>30</v>
      </c>
      <c r="I232" s="22" t="s">
        <v>464</v>
      </c>
      <c r="J232" s="22" t="s">
        <v>61</v>
      </c>
      <c r="K232" s="523" t="s">
        <v>1264</v>
      </c>
      <c r="L232" s="525" t="s">
        <v>1277</v>
      </c>
      <c r="M232" s="525" t="s">
        <v>1278</v>
      </c>
      <c r="N232" s="525" t="s">
        <v>817</v>
      </c>
      <c r="O232" s="22" t="s">
        <v>465</v>
      </c>
      <c r="P232" s="70">
        <v>2016</v>
      </c>
      <c r="Q232" s="418">
        <f t="shared" ca="1" si="14"/>
        <v>7727.1798534766604</v>
      </c>
      <c r="R232" s="337" t="str">
        <f t="shared" ca="1" si="11"/>
        <v>N/A</v>
      </c>
      <c r="S232" s="337" t="str">
        <f t="shared" ca="1" si="12"/>
        <v>N/A</v>
      </c>
      <c r="T232" s="433" t="s">
        <v>48</v>
      </c>
      <c r="U232" s="22"/>
      <c r="V232" s="24"/>
      <c r="W232" s="21"/>
      <c r="Y232" s="494"/>
    </row>
    <row r="233" spans="1:25" ht="45">
      <c r="A233" s="31">
        <v>230</v>
      </c>
      <c r="B233" s="22" t="s">
        <v>39</v>
      </c>
      <c r="C233" s="22" t="s">
        <v>462</v>
      </c>
      <c r="D233" s="22" t="s">
        <v>463</v>
      </c>
      <c r="E233" s="23" t="s">
        <v>51</v>
      </c>
      <c r="F233" s="22" t="s">
        <v>62</v>
      </c>
      <c r="G233" s="22" t="s">
        <v>53</v>
      </c>
      <c r="H233" s="22" t="s">
        <v>30</v>
      </c>
      <c r="I233" s="22" t="s">
        <v>464</v>
      </c>
      <c r="J233" s="22" t="s">
        <v>62</v>
      </c>
      <c r="K233" s="523" t="s">
        <v>1264</v>
      </c>
      <c r="L233" s="525" t="s">
        <v>1279</v>
      </c>
      <c r="M233" s="525" t="s">
        <v>1280</v>
      </c>
      <c r="N233" s="525" t="s">
        <v>817</v>
      </c>
      <c r="O233" s="22" t="s">
        <v>465</v>
      </c>
      <c r="P233" s="70">
        <v>2016</v>
      </c>
      <c r="Q233" s="418">
        <f t="shared" ca="1" si="14"/>
        <v>5022.6670947473503</v>
      </c>
      <c r="R233" s="337" t="str">
        <f t="shared" ca="1" si="11"/>
        <v>N/A</v>
      </c>
      <c r="S233" s="337" t="str">
        <f t="shared" ca="1" si="12"/>
        <v>N/A</v>
      </c>
      <c r="T233" s="433" t="s">
        <v>48</v>
      </c>
      <c r="U233" s="22"/>
      <c r="V233" s="24"/>
      <c r="W233" s="21"/>
      <c r="Y233" s="494"/>
    </row>
    <row r="234" spans="1:25" ht="45">
      <c r="A234" s="31">
        <v>231</v>
      </c>
      <c r="B234" s="22" t="s">
        <v>39</v>
      </c>
      <c r="C234" s="22" t="s">
        <v>462</v>
      </c>
      <c r="D234" s="22" t="s">
        <v>463</v>
      </c>
      <c r="E234" s="23" t="s">
        <v>51</v>
      </c>
      <c r="F234" s="22" t="s">
        <v>63</v>
      </c>
      <c r="G234" s="22" t="s">
        <v>53</v>
      </c>
      <c r="H234" s="22" t="s">
        <v>30</v>
      </c>
      <c r="I234" s="22" t="s">
        <v>464</v>
      </c>
      <c r="J234" s="22" t="s">
        <v>63</v>
      </c>
      <c r="K234" s="523" t="s">
        <v>1264</v>
      </c>
      <c r="L234" s="525" t="s">
        <v>1281</v>
      </c>
      <c r="M234" s="525" t="s">
        <v>1282</v>
      </c>
      <c r="N234" s="525" t="s">
        <v>817</v>
      </c>
      <c r="O234" s="22" t="s">
        <v>465</v>
      </c>
      <c r="P234" s="70">
        <v>2016</v>
      </c>
      <c r="Q234" s="418">
        <f t="shared" ca="1" si="14"/>
        <v>39626177.006536797</v>
      </c>
      <c r="R234" s="337" t="str">
        <f t="shared" ca="1" si="11"/>
        <v>N/A</v>
      </c>
      <c r="S234" s="337" t="str">
        <f t="shared" ca="1" si="12"/>
        <v>N/A</v>
      </c>
      <c r="T234" s="433" t="s">
        <v>48</v>
      </c>
      <c r="U234" s="22"/>
      <c r="V234" s="24"/>
      <c r="W234" s="21"/>
      <c r="Y234" s="494"/>
    </row>
    <row r="235" spans="1:25" ht="45">
      <c r="A235" s="31">
        <v>232</v>
      </c>
      <c r="B235" s="22" t="s">
        <v>39</v>
      </c>
      <c r="C235" s="22" t="s">
        <v>462</v>
      </c>
      <c r="D235" s="22" t="s">
        <v>463</v>
      </c>
      <c r="E235" s="23" t="s">
        <v>51</v>
      </c>
      <c r="F235" s="22" t="s">
        <v>64</v>
      </c>
      <c r="G235" s="22" t="s">
        <v>53</v>
      </c>
      <c r="H235" s="22" t="s">
        <v>30</v>
      </c>
      <c r="I235" s="22" t="s">
        <v>464</v>
      </c>
      <c r="J235" s="22" t="s">
        <v>64</v>
      </c>
      <c r="K235" s="523" t="s">
        <v>1264</v>
      </c>
      <c r="L235" s="525" t="s">
        <v>1283</v>
      </c>
      <c r="M235" s="525" t="s">
        <v>1284</v>
      </c>
      <c r="N235" s="525" t="s">
        <v>817</v>
      </c>
      <c r="O235" s="22" t="s">
        <v>465</v>
      </c>
      <c r="P235" s="70">
        <v>2016</v>
      </c>
      <c r="Q235" s="418">
        <f t="shared" ca="1" si="14"/>
        <v>25757016.028534401</v>
      </c>
      <c r="R235" s="337" t="str">
        <f t="shared" ca="1" si="11"/>
        <v>N/A</v>
      </c>
      <c r="S235" s="337" t="str">
        <f t="shared" ca="1" si="12"/>
        <v>N/A</v>
      </c>
      <c r="T235" s="433" t="s">
        <v>48</v>
      </c>
      <c r="U235" s="22"/>
      <c r="V235" s="24"/>
      <c r="W235" s="21"/>
      <c r="Y235" s="494"/>
    </row>
    <row r="236" spans="1:25" ht="45">
      <c r="A236" s="31">
        <v>233</v>
      </c>
      <c r="B236" s="22" t="s">
        <v>39</v>
      </c>
      <c r="C236" s="22" t="s">
        <v>462</v>
      </c>
      <c r="D236" s="22" t="s">
        <v>463</v>
      </c>
      <c r="E236" s="23" t="s">
        <v>51</v>
      </c>
      <c r="F236" s="22" t="s">
        <v>65</v>
      </c>
      <c r="G236" s="22" t="s">
        <v>53</v>
      </c>
      <c r="H236" s="22" t="s">
        <v>30</v>
      </c>
      <c r="I236" s="22" t="s">
        <v>464</v>
      </c>
      <c r="J236" s="22" t="s">
        <v>65</v>
      </c>
      <c r="K236" s="523" t="s">
        <v>1264</v>
      </c>
      <c r="L236" s="525" t="s">
        <v>1285</v>
      </c>
      <c r="M236" s="525" t="s">
        <v>1286</v>
      </c>
      <c r="N236" s="525" t="s">
        <v>817</v>
      </c>
      <c r="O236" s="22" t="s">
        <v>465</v>
      </c>
      <c r="P236" s="70">
        <v>2016</v>
      </c>
      <c r="Q236" s="418">
        <f t="shared" ca="1" si="14"/>
        <v>479625.92932918598</v>
      </c>
      <c r="R236" s="337" t="str">
        <f t="shared" ca="1" si="11"/>
        <v>N/A</v>
      </c>
      <c r="S236" s="337" t="str">
        <f t="shared" ca="1" si="12"/>
        <v>N/A</v>
      </c>
      <c r="T236" s="433" t="s">
        <v>48</v>
      </c>
      <c r="U236" s="22" t="s">
        <v>49</v>
      </c>
      <c r="V236" s="24"/>
      <c r="W236" s="21"/>
      <c r="Y236" s="494"/>
    </row>
    <row r="237" spans="1:25" ht="45">
      <c r="A237" s="31">
        <v>234</v>
      </c>
      <c r="B237" s="22" t="s">
        <v>39</v>
      </c>
      <c r="C237" s="22" t="s">
        <v>462</v>
      </c>
      <c r="D237" s="22" t="s">
        <v>463</v>
      </c>
      <c r="E237" s="23" t="s">
        <v>51</v>
      </c>
      <c r="F237" s="22" t="s">
        <v>66</v>
      </c>
      <c r="G237" s="22" t="s">
        <v>53</v>
      </c>
      <c r="H237" s="22" t="s">
        <v>30</v>
      </c>
      <c r="I237" s="22" t="s">
        <v>464</v>
      </c>
      <c r="J237" s="22" t="s">
        <v>66</v>
      </c>
      <c r="K237" s="523" t="s">
        <v>1264</v>
      </c>
      <c r="L237" s="525" t="s">
        <v>1287</v>
      </c>
      <c r="M237" s="525" t="s">
        <v>1288</v>
      </c>
      <c r="N237" s="525" t="s">
        <v>817</v>
      </c>
      <c r="O237" s="22" t="s">
        <v>465</v>
      </c>
      <c r="P237" s="70">
        <v>2016</v>
      </c>
      <c r="Q237" s="418">
        <f t="shared" ca="1" si="14"/>
        <v>311756.86585649301</v>
      </c>
      <c r="R237" s="337" t="str">
        <f t="shared" ca="1" si="11"/>
        <v>N/A</v>
      </c>
      <c r="S237" s="337" t="str">
        <f t="shared" ca="1" si="12"/>
        <v>N/A</v>
      </c>
      <c r="T237" s="433" t="s">
        <v>48</v>
      </c>
      <c r="U237" s="22" t="s">
        <v>49</v>
      </c>
      <c r="V237" s="24"/>
      <c r="W237" s="21"/>
      <c r="Y237" s="494"/>
    </row>
    <row r="238" spans="1:25" ht="30">
      <c r="A238" s="31">
        <v>235</v>
      </c>
      <c r="B238" s="22" t="s">
        <v>39</v>
      </c>
      <c r="C238" s="22" t="s">
        <v>462</v>
      </c>
      <c r="D238" s="22" t="s">
        <v>466</v>
      </c>
      <c r="E238" s="23" t="s">
        <v>42</v>
      </c>
      <c r="F238" s="22" t="s">
        <v>43</v>
      </c>
      <c r="G238" s="22" t="s">
        <v>44</v>
      </c>
      <c r="H238" s="22" t="s">
        <v>30</v>
      </c>
      <c r="I238" s="22" t="s">
        <v>467</v>
      </c>
      <c r="J238" s="22" t="s">
        <v>46</v>
      </c>
      <c r="K238" s="523" t="s">
        <v>1264</v>
      </c>
      <c r="L238" s="525" t="s">
        <v>1289</v>
      </c>
      <c r="M238" s="525" t="s">
        <v>1290</v>
      </c>
      <c r="N238" s="525" t="s">
        <v>817</v>
      </c>
      <c r="O238" s="22" t="s">
        <v>465</v>
      </c>
      <c r="P238" s="70">
        <v>2016</v>
      </c>
      <c r="Q238" s="418">
        <f t="shared" ca="1" si="14"/>
        <v>991.57051930418072</v>
      </c>
      <c r="R238" s="337" t="str">
        <f t="shared" ca="1" si="11"/>
        <v>N/A</v>
      </c>
      <c r="S238" s="337" t="str">
        <f t="shared" ca="1" si="12"/>
        <v>N/A</v>
      </c>
      <c r="T238" s="433" t="s">
        <v>48</v>
      </c>
      <c r="U238" s="22"/>
      <c r="V238" s="24"/>
      <c r="W238" s="21"/>
      <c r="Y238" s="494"/>
    </row>
    <row r="239" spans="1:25" ht="90">
      <c r="A239" s="31">
        <v>236</v>
      </c>
      <c r="B239" s="22" t="s">
        <v>39</v>
      </c>
      <c r="C239" s="22" t="s">
        <v>462</v>
      </c>
      <c r="D239" s="22" t="s">
        <v>468</v>
      </c>
      <c r="E239" s="23" t="s">
        <v>325</v>
      </c>
      <c r="F239" s="22" t="s">
        <v>142</v>
      </c>
      <c r="G239" s="22" t="s">
        <v>143</v>
      </c>
      <c r="H239" s="22" t="s">
        <v>30</v>
      </c>
      <c r="I239" s="22" t="s">
        <v>469</v>
      </c>
      <c r="J239" s="22" t="s">
        <v>333</v>
      </c>
      <c r="K239" s="523" t="s">
        <v>1264</v>
      </c>
      <c r="L239" s="525" t="s">
        <v>1291</v>
      </c>
      <c r="M239" s="525" t="s">
        <v>1292</v>
      </c>
      <c r="N239" s="525" t="s">
        <v>887</v>
      </c>
      <c r="O239" s="22" t="s">
        <v>465</v>
      </c>
      <c r="P239" s="70">
        <v>2016</v>
      </c>
      <c r="Q239" s="538">
        <f t="shared" ca="1" si="14"/>
        <v>7.1428571428571425E-2</v>
      </c>
      <c r="R239" s="337">
        <f t="shared" ca="1" si="11"/>
        <v>39</v>
      </c>
      <c r="S239" s="337">
        <f t="shared" ca="1" si="12"/>
        <v>25757562.02853436</v>
      </c>
      <c r="T239" s="433" t="s">
        <v>425</v>
      </c>
      <c r="U239" s="22" t="s">
        <v>246</v>
      </c>
      <c r="V239" s="24"/>
      <c r="W239" s="21"/>
      <c r="Y239" s="494"/>
    </row>
    <row r="240" spans="1:25" ht="90">
      <c r="A240" s="31">
        <v>237</v>
      </c>
      <c r="B240" s="22" t="s">
        <v>39</v>
      </c>
      <c r="C240" s="22" t="s">
        <v>462</v>
      </c>
      <c r="D240" s="22" t="s">
        <v>468</v>
      </c>
      <c r="E240" s="23" t="s">
        <v>329</v>
      </c>
      <c r="F240" s="22" t="s">
        <v>142</v>
      </c>
      <c r="G240" s="22" t="s">
        <v>143</v>
      </c>
      <c r="H240" s="22" t="s">
        <v>30</v>
      </c>
      <c r="I240" s="22" t="s">
        <v>470</v>
      </c>
      <c r="J240" s="22" t="s">
        <v>330</v>
      </c>
      <c r="K240" s="523" t="s">
        <v>1264</v>
      </c>
      <c r="L240" s="525" t="s">
        <v>1293</v>
      </c>
      <c r="M240" s="525" t="s">
        <v>1294</v>
      </c>
      <c r="N240" s="525" t="s">
        <v>887</v>
      </c>
      <c r="O240" s="22" t="s">
        <v>465</v>
      </c>
      <c r="P240" s="70">
        <v>2016</v>
      </c>
      <c r="Q240" s="538">
        <f t="shared" ca="1" si="14"/>
        <v>0</v>
      </c>
      <c r="R240" s="337">
        <f t="shared" ca="1" si="11"/>
        <v>0</v>
      </c>
      <c r="S240" s="337">
        <f t="shared" ca="1" si="12"/>
        <v>0</v>
      </c>
      <c r="T240" s="433" t="s">
        <v>425</v>
      </c>
      <c r="U240" s="22" t="s">
        <v>246</v>
      </c>
      <c r="V240" s="24"/>
      <c r="W240" s="21"/>
      <c r="Y240" s="494"/>
    </row>
    <row r="241" spans="1:25" ht="90">
      <c r="A241" s="31">
        <v>238</v>
      </c>
      <c r="B241" s="22" t="s">
        <v>39</v>
      </c>
      <c r="C241" s="22" t="s">
        <v>462</v>
      </c>
      <c r="D241" s="22" t="s">
        <v>468</v>
      </c>
      <c r="E241" s="23" t="s">
        <v>331</v>
      </c>
      <c r="F241" s="22" t="s">
        <v>142</v>
      </c>
      <c r="G241" s="22" t="s">
        <v>143</v>
      </c>
      <c r="H241" s="22" t="s">
        <v>30</v>
      </c>
      <c r="I241" s="22" t="s">
        <v>471</v>
      </c>
      <c r="J241" s="22" t="s">
        <v>327</v>
      </c>
      <c r="K241" s="523" t="s">
        <v>1264</v>
      </c>
      <c r="L241" s="525" t="s">
        <v>1295</v>
      </c>
      <c r="M241" s="525" t="s">
        <v>1296</v>
      </c>
      <c r="N241" s="525" t="s">
        <v>887</v>
      </c>
      <c r="O241" s="22" t="s">
        <v>465</v>
      </c>
      <c r="P241" s="70">
        <v>2016</v>
      </c>
      <c r="Q241" s="538">
        <f t="shared" ca="1" si="14"/>
        <v>0</v>
      </c>
      <c r="R241" s="337">
        <f t="shared" ca="1" si="11"/>
        <v>0</v>
      </c>
      <c r="S241" s="337">
        <f t="shared" ca="1" si="12"/>
        <v>0</v>
      </c>
      <c r="T241" s="433" t="s">
        <v>425</v>
      </c>
      <c r="U241" s="22" t="s">
        <v>246</v>
      </c>
      <c r="V241" s="24"/>
      <c r="W241" s="21"/>
      <c r="Y241" s="494"/>
    </row>
    <row r="242" spans="1:25" ht="105">
      <c r="A242" s="31">
        <v>239</v>
      </c>
      <c r="B242" s="22" t="s">
        <v>39</v>
      </c>
      <c r="C242" s="22" t="s">
        <v>462</v>
      </c>
      <c r="D242" s="22" t="s">
        <v>472</v>
      </c>
      <c r="E242" s="23" t="s">
        <v>473</v>
      </c>
      <c r="F242" s="22" t="s">
        <v>142</v>
      </c>
      <c r="G242" s="22" t="s">
        <v>474</v>
      </c>
      <c r="H242" s="22" t="s">
        <v>164</v>
      </c>
      <c r="I242" s="22" t="s">
        <v>1297</v>
      </c>
      <c r="J242" s="22" t="s">
        <v>476</v>
      </c>
      <c r="K242" s="523" t="s">
        <v>1264</v>
      </c>
      <c r="L242" s="525" t="s">
        <v>1298</v>
      </c>
      <c r="M242" s="525" t="s">
        <v>1299</v>
      </c>
      <c r="N242" s="525" t="s">
        <v>887</v>
      </c>
      <c r="O242" s="22" t="s">
        <v>465</v>
      </c>
      <c r="P242" s="70" t="s">
        <v>167</v>
      </c>
      <c r="Q242" s="538" t="s">
        <v>167</v>
      </c>
      <c r="R242" s="337">
        <f t="shared" ca="1" si="11"/>
        <v>0</v>
      </c>
      <c r="S242" s="337">
        <f t="shared" ca="1" si="12"/>
        <v>0</v>
      </c>
      <c r="T242" s="433" t="s">
        <v>477</v>
      </c>
      <c r="U242" s="22" t="s">
        <v>478</v>
      </c>
      <c r="V242" s="24"/>
      <c r="W242" s="21"/>
      <c r="Y242" s="494"/>
    </row>
    <row r="243" spans="1:25" ht="105">
      <c r="A243" s="31">
        <v>240</v>
      </c>
      <c r="B243" s="22" t="s">
        <v>39</v>
      </c>
      <c r="C243" s="22" t="s">
        <v>462</v>
      </c>
      <c r="D243" s="22" t="s">
        <v>472</v>
      </c>
      <c r="E243" s="23" t="s">
        <v>479</v>
      </c>
      <c r="F243" s="22" t="s">
        <v>142</v>
      </c>
      <c r="G243" s="22" t="s">
        <v>474</v>
      </c>
      <c r="H243" s="22" t="s">
        <v>164</v>
      </c>
      <c r="I243" s="22" t="s">
        <v>1300</v>
      </c>
      <c r="J243" s="22" t="s">
        <v>481</v>
      </c>
      <c r="K243" s="523" t="s">
        <v>1264</v>
      </c>
      <c r="L243" s="525" t="s">
        <v>1301</v>
      </c>
      <c r="M243" s="525" t="s">
        <v>1302</v>
      </c>
      <c r="N243" s="525" t="s">
        <v>887</v>
      </c>
      <c r="O243" s="22" t="s">
        <v>465</v>
      </c>
      <c r="P243" s="70" t="s">
        <v>167</v>
      </c>
      <c r="Q243" s="538" t="s">
        <v>167</v>
      </c>
      <c r="R243" s="337">
        <f t="shared" ca="1" si="11"/>
        <v>0</v>
      </c>
      <c r="S243" s="337">
        <f t="shared" ca="1" si="12"/>
        <v>0</v>
      </c>
      <c r="T243" s="433" t="s">
        <v>482</v>
      </c>
      <c r="U243" s="22" t="s">
        <v>478</v>
      </c>
      <c r="V243" s="24"/>
      <c r="W243" s="21"/>
      <c r="Y243" s="494"/>
    </row>
    <row r="244" spans="1:25" ht="105">
      <c r="A244" s="31">
        <v>241</v>
      </c>
      <c r="B244" s="22" t="s">
        <v>39</v>
      </c>
      <c r="C244" s="22" t="s">
        <v>462</v>
      </c>
      <c r="D244" s="22" t="s">
        <v>472</v>
      </c>
      <c r="E244" s="23" t="s">
        <v>483</v>
      </c>
      <c r="F244" s="22" t="s">
        <v>142</v>
      </c>
      <c r="G244" s="22" t="s">
        <v>474</v>
      </c>
      <c r="H244" s="22" t="s">
        <v>164</v>
      </c>
      <c r="I244" s="22" t="s">
        <v>1303</v>
      </c>
      <c r="J244" s="22" t="s">
        <v>485</v>
      </c>
      <c r="K244" s="523" t="s">
        <v>1264</v>
      </c>
      <c r="L244" s="525" t="s">
        <v>1304</v>
      </c>
      <c r="M244" s="525" t="s">
        <v>1305</v>
      </c>
      <c r="N244" s="525" t="s">
        <v>887</v>
      </c>
      <c r="O244" s="22" t="s">
        <v>465</v>
      </c>
      <c r="P244" s="70" t="s">
        <v>167</v>
      </c>
      <c r="Q244" s="538" t="s">
        <v>167</v>
      </c>
      <c r="R244" s="337">
        <f t="shared" ca="1" si="11"/>
        <v>0</v>
      </c>
      <c r="S244" s="337">
        <f t="shared" ca="1" si="12"/>
        <v>0</v>
      </c>
      <c r="T244" s="433" t="s">
        <v>486</v>
      </c>
      <c r="U244" s="22" t="s">
        <v>478</v>
      </c>
      <c r="V244" s="24"/>
      <c r="W244" s="21"/>
      <c r="Y244" s="494"/>
    </row>
    <row r="245" spans="1:25" ht="30">
      <c r="A245" s="31">
        <v>242</v>
      </c>
      <c r="B245" s="22" t="s">
        <v>39</v>
      </c>
      <c r="C245" s="22" t="s">
        <v>462</v>
      </c>
      <c r="D245" s="22" t="s">
        <v>487</v>
      </c>
      <c r="E245" s="23" t="s">
        <v>91</v>
      </c>
      <c r="F245" s="22" t="s">
        <v>92</v>
      </c>
      <c r="G245" s="22" t="s">
        <v>93</v>
      </c>
      <c r="H245" s="22" t="s">
        <v>30</v>
      </c>
      <c r="I245" s="22" t="s">
        <v>488</v>
      </c>
      <c r="J245" s="22" t="s">
        <v>92</v>
      </c>
      <c r="K245" s="523" t="s">
        <v>1264</v>
      </c>
      <c r="L245" s="525" t="s">
        <v>1306</v>
      </c>
      <c r="M245" s="525" t="s">
        <v>1307</v>
      </c>
      <c r="N245" s="525" t="s">
        <v>887</v>
      </c>
      <c r="O245" s="22" t="s">
        <v>465</v>
      </c>
      <c r="P245" s="70">
        <v>2016</v>
      </c>
      <c r="Q245" s="418">
        <f t="shared" ref="Q245:Q262" ca="1" si="15">SUMIF(INDIRECT("'"&amp;K245&amp;"'!c:c"),A245,INDIRECT("'"&amp;K245&amp;"'!d:d"))</f>
        <v>642.94933091567736</v>
      </c>
      <c r="R245" s="337">
        <f t="shared" ca="1" si="11"/>
        <v>3229320.4479800011</v>
      </c>
      <c r="S245" s="337">
        <f t="shared" ca="1" si="12"/>
        <v>5022.6670947473549</v>
      </c>
      <c r="T245" s="433" t="s">
        <v>48</v>
      </c>
      <c r="U245" s="22"/>
      <c r="V245" s="24"/>
      <c r="W245" s="21"/>
      <c r="Y245" s="494"/>
    </row>
    <row r="246" spans="1:25" ht="30">
      <c r="A246" s="31">
        <v>243</v>
      </c>
      <c r="B246" s="22" t="s">
        <v>39</v>
      </c>
      <c r="C246" s="22" t="s">
        <v>462</v>
      </c>
      <c r="D246" s="22" t="s">
        <v>487</v>
      </c>
      <c r="E246" s="23" t="s">
        <v>91</v>
      </c>
      <c r="F246" s="22" t="s">
        <v>95</v>
      </c>
      <c r="G246" s="22" t="s">
        <v>93</v>
      </c>
      <c r="H246" s="22" t="s">
        <v>30</v>
      </c>
      <c r="I246" s="22" t="s">
        <v>488</v>
      </c>
      <c r="J246" s="22" t="s">
        <v>95</v>
      </c>
      <c r="K246" s="523" t="s">
        <v>1264</v>
      </c>
      <c r="L246" s="525" t="s">
        <v>1308</v>
      </c>
      <c r="M246" s="525" t="s">
        <v>1309</v>
      </c>
      <c r="N246" s="525" t="s">
        <v>887</v>
      </c>
      <c r="O246" s="22" t="s">
        <v>465</v>
      </c>
      <c r="P246" s="70">
        <v>2016</v>
      </c>
      <c r="Q246" s="418">
        <f t="shared" ca="1" si="15"/>
        <v>0.12537634190243419</v>
      </c>
      <c r="R246" s="337">
        <f t="shared" ca="1" si="11"/>
        <v>3229320.4479800011</v>
      </c>
      <c r="S246" s="337">
        <f t="shared" ca="1" si="12"/>
        <v>25757016.02853436</v>
      </c>
      <c r="T246" s="433" t="s">
        <v>48</v>
      </c>
      <c r="U246" s="22"/>
      <c r="V246" s="24"/>
      <c r="W246" s="21"/>
      <c r="Y246" s="494"/>
    </row>
    <row r="247" spans="1:25" ht="30">
      <c r="A247" s="31">
        <v>244</v>
      </c>
      <c r="B247" s="22" t="s">
        <v>39</v>
      </c>
      <c r="C247" s="22" t="s">
        <v>462</v>
      </c>
      <c r="D247" s="22" t="s">
        <v>487</v>
      </c>
      <c r="E247" s="23" t="s">
        <v>91</v>
      </c>
      <c r="F247" s="22" t="s">
        <v>96</v>
      </c>
      <c r="G247" s="22" t="s">
        <v>93</v>
      </c>
      <c r="H247" s="22" t="s">
        <v>30</v>
      </c>
      <c r="I247" s="22" t="s">
        <v>488</v>
      </c>
      <c r="J247" s="22" t="s">
        <v>96</v>
      </c>
      <c r="K247" s="523" t="s">
        <v>1264</v>
      </c>
      <c r="L247" s="525" t="s">
        <v>1310</v>
      </c>
      <c r="M247" s="525" t="s">
        <v>1311</v>
      </c>
      <c r="N247" s="525" t="s">
        <v>887</v>
      </c>
      <c r="O247" s="22" t="s">
        <v>465</v>
      </c>
      <c r="P247" s="70">
        <v>2016</v>
      </c>
      <c r="Q247" s="418">
        <f t="shared" ca="1" si="15"/>
        <v>0.93905945941463409</v>
      </c>
      <c r="R247" s="337">
        <f t="shared" ca="1" si="11"/>
        <v>292758.23391999915</v>
      </c>
      <c r="S247" s="337">
        <f t="shared" ca="1" si="12"/>
        <v>311756.86585649324</v>
      </c>
      <c r="T247" s="433" t="s">
        <v>48</v>
      </c>
      <c r="U247" s="22" t="s">
        <v>49</v>
      </c>
      <c r="V247" s="24"/>
      <c r="W247" s="21"/>
      <c r="Y247" s="494"/>
    </row>
    <row r="248" spans="1:25" ht="30">
      <c r="A248" s="31">
        <v>245</v>
      </c>
      <c r="B248" s="22" t="s">
        <v>39</v>
      </c>
      <c r="C248" s="22" t="s">
        <v>462</v>
      </c>
      <c r="D248" s="22" t="s">
        <v>487</v>
      </c>
      <c r="E248" s="23" t="s">
        <v>91</v>
      </c>
      <c r="F248" s="22" t="s">
        <v>97</v>
      </c>
      <c r="G248" s="22" t="s">
        <v>93</v>
      </c>
      <c r="H248" s="22" t="s">
        <v>30</v>
      </c>
      <c r="I248" s="22" t="s">
        <v>488</v>
      </c>
      <c r="J248" s="22" t="s">
        <v>97</v>
      </c>
      <c r="K248" s="523" t="s">
        <v>1264</v>
      </c>
      <c r="L248" s="525" t="s">
        <v>1312</v>
      </c>
      <c r="M248" s="525" t="s">
        <v>1313</v>
      </c>
      <c r="N248" s="525" t="s">
        <v>887</v>
      </c>
      <c r="O248" s="22" t="s">
        <v>465</v>
      </c>
      <c r="P248" s="70">
        <v>2016</v>
      </c>
      <c r="Q248" s="418">
        <f t="shared" ca="1" si="15"/>
        <v>762.10704985271639</v>
      </c>
      <c r="R248" s="337">
        <f t="shared" ca="1" si="11"/>
        <v>3827810.0019702204</v>
      </c>
      <c r="S248" s="337">
        <f t="shared" ca="1" si="12"/>
        <v>5022.6670947473549</v>
      </c>
      <c r="T248" s="433" t="s">
        <v>48</v>
      </c>
      <c r="U248" s="22"/>
      <c r="V248" s="24"/>
      <c r="W248" s="21"/>
      <c r="Y248" s="494"/>
    </row>
    <row r="249" spans="1:25" ht="30">
      <c r="A249" s="31">
        <v>246</v>
      </c>
      <c r="B249" s="22" t="s">
        <v>39</v>
      </c>
      <c r="C249" s="22" t="s">
        <v>462</v>
      </c>
      <c r="D249" s="22" t="s">
        <v>487</v>
      </c>
      <c r="E249" s="23" t="s">
        <v>91</v>
      </c>
      <c r="F249" s="22" t="s">
        <v>98</v>
      </c>
      <c r="G249" s="22" t="s">
        <v>93</v>
      </c>
      <c r="H249" s="22" t="s">
        <v>30</v>
      </c>
      <c r="I249" s="22" t="s">
        <v>488</v>
      </c>
      <c r="J249" s="22" t="s">
        <v>98</v>
      </c>
      <c r="K249" s="523" t="s">
        <v>1264</v>
      </c>
      <c r="L249" s="525" t="s">
        <v>1314</v>
      </c>
      <c r="M249" s="525" t="s">
        <v>1315</v>
      </c>
      <c r="N249" s="525" t="s">
        <v>887</v>
      </c>
      <c r="O249" s="22" t="s">
        <v>465</v>
      </c>
      <c r="P249" s="70">
        <v>2016</v>
      </c>
      <c r="Q249" s="418">
        <f t="shared" ca="1" si="15"/>
        <v>0.14861232363755425</v>
      </c>
      <c r="R249" s="337">
        <f t="shared" ca="1" si="11"/>
        <v>3827810.0019702204</v>
      </c>
      <c r="S249" s="337">
        <f t="shared" ca="1" si="12"/>
        <v>0</v>
      </c>
      <c r="T249" s="433" t="s">
        <v>48</v>
      </c>
      <c r="U249" s="22"/>
      <c r="V249" s="24"/>
      <c r="W249" s="21"/>
      <c r="Y249" s="494"/>
    </row>
    <row r="250" spans="1:25" ht="30">
      <c r="A250" s="31">
        <v>247</v>
      </c>
      <c r="B250" s="22" t="s">
        <v>39</v>
      </c>
      <c r="C250" s="22" t="s">
        <v>462</v>
      </c>
      <c r="D250" s="22" t="s">
        <v>487</v>
      </c>
      <c r="E250" s="23" t="s">
        <v>91</v>
      </c>
      <c r="F250" s="22" t="s">
        <v>99</v>
      </c>
      <c r="G250" s="22" t="s">
        <v>93</v>
      </c>
      <c r="H250" s="22" t="s">
        <v>30</v>
      </c>
      <c r="I250" s="22" t="s">
        <v>488</v>
      </c>
      <c r="J250" s="22" t="s">
        <v>99</v>
      </c>
      <c r="K250" s="523" t="s">
        <v>1264</v>
      </c>
      <c r="L250" s="525" t="s">
        <v>1316</v>
      </c>
      <c r="M250" s="525" t="s">
        <v>1317</v>
      </c>
      <c r="N250" s="525" t="s">
        <v>887</v>
      </c>
      <c r="O250" s="22" t="s">
        <v>465</v>
      </c>
      <c r="P250" s="70">
        <v>2016</v>
      </c>
      <c r="Q250" s="418">
        <f t="shared" ca="1" si="15"/>
        <v>1.1130952313637799</v>
      </c>
      <c r="R250" s="337">
        <f t="shared" ca="1" si="11"/>
        <v>347015.08072978019</v>
      </c>
      <c r="S250" s="337">
        <f t="shared" ca="1" si="12"/>
        <v>311756.86585649324</v>
      </c>
      <c r="T250" s="433" t="s">
        <v>48</v>
      </c>
      <c r="U250" s="22" t="s">
        <v>49</v>
      </c>
      <c r="V250" s="24"/>
      <c r="W250" s="21"/>
      <c r="Y250" s="494"/>
    </row>
    <row r="251" spans="1:25" ht="45">
      <c r="A251" s="31">
        <v>248</v>
      </c>
      <c r="B251" s="22" t="s">
        <v>39</v>
      </c>
      <c r="C251" s="22" t="s">
        <v>462</v>
      </c>
      <c r="D251" s="22" t="s">
        <v>489</v>
      </c>
      <c r="E251" s="23" t="s">
        <v>296</v>
      </c>
      <c r="F251" s="22" t="s">
        <v>297</v>
      </c>
      <c r="G251" s="22" t="s">
        <v>298</v>
      </c>
      <c r="H251" s="22" t="s">
        <v>30</v>
      </c>
      <c r="I251" s="22" t="s">
        <v>490</v>
      </c>
      <c r="J251" s="22" t="s">
        <v>297</v>
      </c>
      <c r="K251" s="523" t="s">
        <v>1264</v>
      </c>
      <c r="L251" s="525" t="s">
        <v>1318</v>
      </c>
      <c r="M251" s="525" t="s">
        <v>1319</v>
      </c>
      <c r="N251" s="525" t="s">
        <v>887</v>
      </c>
      <c r="O251" s="22" t="s">
        <v>465</v>
      </c>
      <c r="P251" s="70">
        <v>2016</v>
      </c>
      <c r="Q251" s="538">
        <f t="shared" ca="1" si="15"/>
        <v>9.6619766678112263E-4</v>
      </c>
      <c r="R251" s="337">
        <f t="shared" ca="1" si="11"/>
        <v>646.382896032644</v>
      </c>
      <c r="S251" s="337">
        <f t="shared" ca="1" si="12"/>
        <v>668996.54</v>
      </c>
      <c r="T251" s="433"/>
      <c r="U251" s="22"/>
      <c r="V251" s="24"/>
      <c r="W251" s="21"/>
      <c r="Y251" s="494"/>
    </row>
    <row r="252" spans="1:25" ht="45">
      <c r="A252" s="31">
        <v>249</v>
      </c>
      <c r="B252" s="22" t="s">
        <v>39</v>
      </c>
      <c r="C252" s="22" t="s">
        <v>462</v>
      </c>
      <c r="D252" s="22" t="s">
        <v>489</v>
      </c>
      <c r="E252" s="23" t="s">
        <v>296</v>
      </c>
      <c r="F252" s="22" t="s">
        <v>300</v>
      </c>
      <c r="G252" s="22" t="s">
        <v>298</v>
      </c>
      <c r="H252" s="22" t="s">
        <v>30</v>
      </c>
      <c r="I252" s="22" t="s">
        <v>490</v>
      </c>
      <c r="J252" s="22" t="s">
        <v>300</v>
      </c>
      <c r="K252" s="523" t="s">
        <v>1264</v>
      </c>
      <c r="L252" s="525" t="s">
        <v>1320</v>
      </c>
      <c r="M252" s="525" t="s">
        <v>1321</v>
      </c>
      <c r="N252" s="525" t="s">
        <v>887</v>
      </c>
      <c r="O252" s="22" t="s">
        <v>465</v>
      </c>
      <c r="P252" s="70">
        <v>2016</v>
      </c>
      <c r="Q252" s="538">
        <f t="shared" ca="1" si="15"/>
        <v>6.2802850716355116E-4</v>
      </c>
      <c r="R252" s="337">
        <f t="shared" ca="1" si="11"/>
        <v>420.14889831378099</v>
      </c>
      <c r="S252" s="337">
        <f t="shared" ca="1" si="12"/>
        <v>668996.54</v>
      </c>
      <c r="T252" s="433"/>
      <c r="U252" s="22"/>
      <c r="V252" s="24"/>
      <c r="W252" s="21"/>
      <c r="Y252" s="494"/>
    </row>
    <row r="253" spans="1:25" ht="45">
      <c r="A253" s="31">
        <v>250</v>
      </c>
      <c r="B253" s="22" t="s">
        <v>39</v>
      </c>
      <c r="C253" s="22" t="s">
        <v>462</v>
      </c>
      <c r="D253" s="22" t="s">
        <v>489</v>
      </c>
      <c r="E253" s="23" t="s">
        <v>296</v>
      </c>
      <c r="F253" s="22" t="s">
        <v>301</v>
      </c>
      <c r="G253" s="22" t="s">
        <v>298</v>
      </c>
      <c r="H253" s="22" t="s">
        <v>30</v>
      </c>
      <c r="I253" s="22" t="s">
        <v>490</v>
      </c>
      <c r="J253" s="22" t="s">
        <v>301</v>
      </c>
      <c r="K253" s="523" t="s">
        <v>1264</v>
      </c>
      <c r="L253" s="525" t="s">
        <v>1322</v>
      </c>
      <c r="M253" s="525" t="s">
        <v>1323</v>
      </c>
      <c r="N253" s="525" t="s">
        <v>887</v>
      </c>
      <c r="O253" s="22" t="s">
        <v>465</v>
      </c>
      <c r="P253" s="70">
        <v>2016</v>
      </c>
      <c r="Q253" s="538">
        <f t="shared" ca="1" si="15"/>
        <v>7.2796534293688669E-4</v>
      </c>
      <c r="R253" s="337">
        <f t="shared" ca="1" si="11"/>
        <v>3264127.5240094699</v>
      </c>
      <c r="S253" s="337">
        <f t="shared" ca="1" si="12"/>
        <v>4483905114</v>
      </c>
      <c r="T253" s="433"/>
      <c r="U253" s="22"/>
      <c r="V253" s="24"/>
      <c r="W253" s="21"/>
      <c r="Y253" s="494"/>
    </row>
    <row r="254" spans="1:25" ht="45">
      <c r="A254" s="31">
        <v>251</v>
      </c>
      <c r="B254" s="22" t="s">
        <v>39</v>
      </c>
      <c r="C254" s="22" t="s">
        <v>462</v>
      </c>
      <c r="D254" s="22" t="s">
        <v>489</v>
      </c>
      <c r="E254" s="23" t="s">
        <v>296</v>
      </c>
      <c r="F254" s="22" t="s">
        <v>302</v>
      </c>
      <c r="G254" s="22" t="s">
        <v>298</v>
      </c>
      <c r="H254" s="22" t="s">
        <v>30</v>
      </c>
      <c r="I254" s="22" t="s">
        <v>490</v>
      </c>
      <c r="J254" s="22" t="s">
        <v>302</v>
      </c>
      <c r="K254" s="523" t="s">
        <v>1264</v>
      </c>
      <c r="L254" s="525" t="s">
        <v>1324</v>
      </c>
      <c r="M254" s="525" t="s">
        <v>1325</v>
      </c>
      <c r="N254" s="525" t="s">
        <v>887</v>
      </c>
      <c r="O254" s="22" t="s">
        <v>465</v>
      </c>
      <c r="P254" s="70">
        <v>2016</v>
      </c>
      <c r="Q254" s="538">
        <f t="shared" ca="1" si="15"/>
        <v>4.7317749080739801E-4</v>
      </c>
      <c r="R254" s="337">
        <f t="shared" ca="1" si="11"/>
        <v>2121682.97086098</v>
      </c>
      <c r="S254" s="337">
        <f t="shared" ca="1" si="12"/>
        <v>4483905114</v>
      </c>
      <c r="T254" s="433"/>
      <c r="U254" s="22"/>
      <c r="V254" s="24"/>
      <c r="W254" s="21"/>
      <c r="Y254" s="494"/>
    </row>
    <row r="255" spans="1:25" ht="45">
      <c r="A255" s="31">
        <v>252</v>
      </c>
      <c r="B255" s="22" t="s">
        <v>39</v>
      </c>
      <c r="C255" s="22" t="s">
        <v>462</v>
      </c>
      <c r="D255" s="22" t="s">
        <v>489</v>
      </c>
      <c r="E255" s="23" t="s">
        <v>296</v>
      </c>
      <c r="F255" s="22" t="s">
        <v>303</v>
      </c>
      <c r="G255" s="22" t="s">
        <v>298</v>
      </c>
      <c r="H255" s="22" t="s">
        <v>30</v>
      </c>
      <c r="I255" s="22" t="s">
        <v>490</v>
      </c>
      <c r="J255" s="22" t="s">
        <v>303</v>
      </c>
      <c r="K255" s="523" t="s">
        <v>1264</v>
      </c>
      <c r="L255" s="525" t="s">
        <v>1326</v>
      </c>
      <c r="M255" s="525" t="s">
        <v>1327</v>
      </c>
      <c r="N255" s="525" t="s">
        <v>887</v>
      </c>
      <c r="O255" s="22" t="s">
        <v>465</v>
      </c>
      <c r="P255" s="70">
        <v>2016</v>
      </c>
      <c r="Q255" s="538">
        <f t="shared" ca="1" si="15"/>
        <v>1.7724245040813888E-4</v>
      </c>
      <c r="R255" s="337">
        <f t="shared" ca="1" si="11"/>
        <v>48436.624184992601</v>
      </c>
      <c r="S255" s="337">
        <f t="shared" ca="1" si="12"/>
        <v>273278913</v>
      </c>
      <c r="T255" s="433" t="s">
        <v>304</v>
      </c>
      <c r="U255" s="22" t="s">
        <v>491</v>
      </c>
      <c r="V255" s="24"/>
      <c r="W255" s="21"/>
      <c r="Y255" s="494"/>
    </row>
    <row r="256" spans="1:25" ht="45">
      <c r="A256" s="31">
        <v>253</v>
      </c>
      <c r="B256" s="22" t="s">
        <v>39</v>
      </c>
      <c r="C256" s="22" t="s">
        <v>462</v>
      </c>
      <c r="D256" s="22" t="s">
        <v>489</v>
      </c>
      <c r="E256" s="23" t="s">
        <v>296</v>
      </c>
      <c r="F256" s="22" t="s">
        <v>305</v>
      </c>
      <c r="G256" s="22" t="s">
        <v>298</v>
      </c>
      <c r="H256" s="22" t="s">
        <v>30</v>
      </c>
      <c r="I256" s="22" t="s">
        <v>490</v>
      </c>
      <c r="J256" s="22" t="s">
        <v>305</v>
      </c>
      <c r="K256" s="523" t="s">
        <v>1264</v>
      </c>
      <c r="L256" s="525" t="s">
        <v>1328</v>
      </c>
      <c r="M256" s="525" t="s">
        <v>1329</v>
      </c>
      <c r="N256" s="525" t="s">
        <v>887</v>
      </c>
      <c r="O256" s="22" t="s">
        <v>465</v>
      </c>
      <c r="P256" s="70">
        <v>2016</v>
      </c>
      <c r="Q256" s="538">
        <f t="shared" ca="1" si="15"/>
        <v>1.1520759712313551E-4</v>
      </c>
      <c r="R256" s="337">
        <f t="shared" ca="1" si="11"/>
        <v>31483.806911152398</v>
      </c>
      <c r="S256" s="337">
        <f t="shared" ca="1" si="12"/>
        <v>273278913</v>
      </c>
      <c r="T256" s="433" t="s">
        <v>304</v>
      </c>
      <c r="U256" s="22" t="s">
        <v>491</v>
      </c>
      <c r="V256" s="24"/>
      <c r="W256" s="21"/>
      <c r="Y256" s="494"/>
    </row>
    <row r="257" spans="1:25" ht="45">
      <c r="A257" s="31">
        <v>254</v>
      </c>
      <c r="B257" s="22" t="s">
        <v>39</v>
      </c>
      <c r="C257" s="22" t="s">
        <v>462</v>
      </c>
      <c r="D257" s="22" t="s">
        <v>489</v>
      </c>
      <c r="E257" s="23" t="s">
        <v>296</v>
      </c>
      <c r="F257" s="22" t="s">
        <v>306</v>
      </c>
      <c r="G257" s="22" t="s">
        <v>298</v>
      </c>
      <c r="H257" s="22" t="s">
        <v>30</v>
      </c>
      <c r="I257" s="22" t="s">
        <v>490</v>
      </c>
      <c r="J257" s="22" t="s">
        <v>306</v>
      </c>
      <c r="K257" s="523" t="s">
        <v>1264</v>
      </c>
      <c r="L257" s="525" t="s">
        <v>1330</v>
      </c>
      <c r="M257" s="525" t="s">
        <v>1331</v>
      </c>
      <c r="N257" s="525" t="s">
        <v>887</v>
      </c>
      <c r="O257" s="22" t="s">
        <v>465</v>
      </c>
      <c r="P257" s="70">
        <v>2016</v>
      </c>
      <c r="Q257" s="538">
        <f t="shared" ca="1" si="15"/>
        <v>1.1550403315204979E-2</v>
      </c>
      <c r="R257" s="337">
        <f t="shared" ca="1" si="11"/>
        <v>7727.1798534766604</v>
      </c>
      <c r="S257" s="337">
        <f t="shared" ca="1" si="12"/>
        <v>668996.54</v>
      </c>
      <c r="T257" s="433"/>
      <c r="U257" s="22"/>
      <c r="V257" s="24"/>
      <c r="W257" s="21"/>
      <c r="Y257" s="494"/>
    </row>
    <row r="258" spans="1:25" ht="45">
      <c r="A258" s="31">
        <v>255</v>
      </c>
      <c r="B258" s="22" t="s">
        <v>39</v>
      </c>
      <c r="C258" s="22" t="s">
        <v>462</v>
      </c>
      <c r="D258" s="22" t="s">
        <v>489</v>
      </c>
      <c r="E258" s="23" t="s">
        <v>296</v>
      </c>
      <c r="F258" s="22" t="s">
        <v>307</v>
      </c>
      <c r="G258" s="22" t="s">
        <v>298</v>
      </c>
      <c r="H258" s="22" t="s">
        <v>30</v>
      </c>
      <c r="I258" s="22" t="s">
        <v>490</v>
      </c>
      <c r="J258" s="22" t="s">
        <v>307</v>
      </c>
      <c r="K258" s="523" t="s">
        <v>1264</v>
      </c>
      <c r="L258" s="525" t="s">
        <v>1332</v>
      </c>
      <c r="M258" s="525" t="s">
        <v>1333</v>
      </c>
      <c r="N258" s="525" t="s">
        <v>887</v>
      </c>
      <c r="O258" s="22" t="s">
        <v>465</v>
      </c>
      <c r="P258" s="70">
        <v>2016</v>
      </c>
      <c r="Q258" s="538">
        <f t="shared" ca="1" si="15"/>
        <v>7.507762438872031E-3</v>
      </c>
      <c r="R258" s="337">
        <f t="shared" ca="1" si="11"/>
        <v>5022.6670947473503</v>
      </c>
      <c r="S258" s="337">
        <f t="shared" ca="1" si="12"/>
        <v>668996.54</v>
      </c>
      <c r="T258" s="433"/>
      <c r="U258" s="22"/>
      <c r="V258" s="24"/>
      <c r="W258" s="21"/>
      <c r="Y258" s="494"/>
    </row>
    <row r="259" spans="1:25" ht="45">
      <c r="A259" s="31">
        <v>256</v>
      </c>
      <c r="B259" s="22" t="s">
        <v>39</v>
      </c>
      <c r="C259" s="22" t="s">
        <v>462</v>
      </c>
      <c r="D259" s="22" t="s">
        <v>489</v>
      </c>
      <c r="E259" s="23" t="s">
        <v>296</v>
      </c>
      <c r="F259" s="22" t="s">
        <v>308</v>
      </c>
      <c r="G259" s="22" t="s">
        <v>298</v>
      </c>
      <c r="H259" s="22" t="s">
        <v>30</v>
      </c>
      <c r="I259" s="22" t="s">
        <v>490</v>
      </c>
      <c r="J259" s="22" t="s">
        <v>308</v>
      </c>
      <c r="K259" s="523" t="s">
        <v>1264</v>
      </c>
      <c r="L259" s="525" t="s">
        <v>1334</v>
      </c>
      <c r="M259" s="525" t="s">
        <v>1335</v>
      </c>
      <c r="N259" s="525" t="s">
        <v>887</v>
      </c>
      <c r="O259" s="22" t="s">
        <v>465</v>
      </c>
      <c r="P259" s="70">
        <v>2016</v>
      </c>
      <c r="Q259" s="538">
        <f t="shared" ca="1" si="15"/>
        <v>8.8374254135781868E-3</v>
      </c>
      <c r="R259" s="337">
        <f t="shared" ref="R259:R305" ca="1" si="16">IF($N259 = "N","N/A",SUMIF(INDIRECT("'"&amp;K259&amp;"'!h:h"),L259,INDIRECT("'"&amp;K259&amp;"'!j:j")))</f>
        <v>39626177.006536797</v>
      </c>
      <c r="S259" s="337">
        <f t="shared" ref="S259:S305" ca="1" si="17">IF($N259 = "N","N/A",SUMIF(INDIRECT("'"&amp;K259&amp;"'!h:h"),M259,INDIRECT("'"&amp;K259&amp;"'!j:j")))</f>
        <v>8967810228</v>
      </c>
      <c r="T259" s="433"/>
      <c r="U259" s="22"/>
      <c r="V259" s="24"/>
      <c r="W259" s="21"/>
      <c r="Y259" s="494"/>
    </row>
    <row r="260" spans="1:25" ht="45">
      <c r="A260" s="31">
        <v>257</v>
      </c>
      <c r="B260" s="22" t="s">
        <v>39</v>
      </c>
      <c r="C260" s="22" t="s">
        <v>462</v>
      </c>
      <c r="D260" s="22" t="s">
        <v>489</v>
      </c>
      <c r="E260" s="23" t="s">
        <v>296</v>
      </c>
      <c r="F260" s="22" t="s">
        <v>309</v>
      </c>
      <c r="G260" s="22" t="s">
        <v>298</v>
      </c>
      <c r="H260" s="22" t="s">
        <v>30</v>
      </c>
      <c r="I260" s="22" t="s">
        <v>490</v>
      </c>
      <c r="J260" s="22" t="s">
        <v>309</v>
      </c>
      <c r="K260" s="523" t="s">
        <v>1264</v>
      </c>
      <c r="L260" s="525" t="s">
        <v>1336</v>
      </c>
      <c r="M260" s="525" t="s">
        <v>1337</v>
      </c>
      <c r="N260" s="525" t="s">
        <v>887</v>
      </c>
      <c r="O260" s="22" t="s">
        <v>465</v>
      </c>
      <c r="P260" s="70">
        <v>2016</v>
      </c>
      <c r="Q260" s="538">
        <f t="shared" ca="1" si="15"/>
        <v>5.7443267361108573E-3</v>
      </c>
      <c r="R260" s="337">
        <f t="shared" ca="1" si="16"/>
        <v>25757016.028534401</v>
      </c>
      <c r="S260" s="337">
        <f t="shared" ca="1" si="17"/>
        <v>0</v>
      </c>
      <c r="T260" s="433"/>
      <c r="U260" s="22"/>
      <c r="V260" s="24"/>
      <c r="W260" s="21"/>
      <c r="Y260" s="494"/>
    </row>
    <row r="261" spans="1:25" ht="60">
      <c r="A261" s="31">
        <v>258</v>
      </c>
      <c r="B261" s="22" t="s">
        <v>39</v>
      </c>
      <c r="C261" s="22" t="s">
        <v>462</v>
      </c>
      <c r="D261" s="22" t="s">
        <v>489</v>
      </c>
      <c r="E261" s="23" t="s">
        <v>296</v>
      </c>
      <c r="F261" s="22" t="s">
        <v>310</v>
      </c>
      <c r="G261" s="22" t="s">
        <v>298</v>
      </c>
      <c r="H261" s="22" t="s">
        <v>30</v>
      </c>
      <c r="I261" s="22" t="s">
        <v>490</v>
      </c>
      <c r="J261" s="22" t="s">
        <v>310</v>
      </c>
      <c r="K261" s="523" t="s">
        <v>1264</v>
      </c>
      <c r="L261" s="525" t="s">
        <v>1338</v>
      </c>
      <c r="M261" s="525" t="s">
        <v>1339</v>
      </c>
      <c r="N261" s="525" t="s">
        <v>887</v>
      </c>
      <c r="O261" s="22" t="s">
        <v>465</v>
      </c>
      <c r="P261" s="70">
        <v>2016</v>
      </c>
      <c r="Q261" s="538">
        <f t="shared" ca="1" si="15"/>
        <v>1.7550784437187291E-3</v>
      </c>
      <c r="R261" s="337">
        <f t="shared" ca="1" si="16"/>
        <v>479625.92932918598</v>
      </c>
      <c r="S261" s="337">
        <f t="shared" ca="1" si="17"/>
        <v>273278913</v>
      </c>
      <c r="T261" s="433" t="s">
        <v>304</v>
      </c>
      <c r="U261" s="22" t="s">
        <v>491</v>
      </c>
      <c r="V261" s="24"/>
      <c r="W261" s="21"/>
      <c r="Y261" s="494"/>
    </row>
    <row r="262" spans="1:25" ht="45">
      <c r="A262" s="101">
        <v>259</v>
      </c>
      <c r="B262" s="22" t="s">
        <v>39</v>
      </c>
      <c r="C262" s="22" t="s">
        <v>462</v>
      </c>
      <c r="D262" s="22" t="s">
        <v>489</v>
      </c>
      <c r="E262" s="23" t="s">
        <v>296</v>
      </c>
      <c r="F262" s="102" t="s">
        <v>311</v>
      </c>
      <c r="G262" s="102" t="s">
        <v>298</v>
      </c>
      <c r="H262" s="102" t="s">
        <v>30</v>
      </c>
      <c r="I262" s="102" t="s">
        <v>490</v>
      </c>
      <c r="J262" s="102" t="s">
        <v>311</v>
      </c>
      <c r="K262" s="523" t="s">
        <v>1264</v>
      </c>
      <c r="L262" s="525" t="s">
        <v>1340</v>
      </c>
      <c r="M262" s="525" t="s">
        <v>1341</v>
      </c>
      <c r="N262" s="525" t="s">
        <v>887</v>
      </c>
      <c r="O262" s="102" t="s">
        <v>465</v>
      </c>
      <c r="P262" s="434">
        <v>2016</v>
      </c>
      <c r="Q262" s="538">
        <f t="shared" ca="1" si="15"/>
        <v>1.1408010315691391E-3</v>
      </c>
      <c r="R262" s="337">
        <f t="shared" ca="1" si="16"/>
        <v>311756.86585649301</v>
      </c>
      <c r="S262" s="337">
        <f t="shared" ca="1" si="17"/>
        <v>273278913</v>
      </c>
      <c r="T262" s="526" t="s">
        <v>304</v>
      </c>
      <c r="U262" s="102" t="s">
        <v>491</v>
      </c>
      <c r="V262" s="24"/>
      <c r="W262" s="21"/>
      <c r="Y262" s="494"/>
    </row>
    <row r="263" spans="1:25" ht="45">
      <c r="A263" s="31">
        <v>260</v>
      </c>
      <c r="B263" s="22" t="s">
        <v>39</v>
      </c>
      <c r="C263" s="22" t="s">
        <v>492</v>
      </c>
      <c r="D263" s="22" t="s">
        <v>493</v>
      </c>
      <c r="E263" s="23" t="s">
        <v>51</v>
      </c>
      <c r="F263" s="22" t="s">
        <v>52</v>
      </c>
      <c r="G263" s="22" t="s">
        <v>53</v>
      </c>
      <c r="H263" s="22" t="s">
        <v>30</v>
      </c>
      <c r="I263" s="22" t="s">
        <v>494</v>
      </c>
      <c r="J263" s="22" t="s">
        <v>52</v>
      </c>
      <c r="K263" s="523" t="s">
        <v>1342</v>
      </c>
      <c r="L263" s="525" t="s">
        <v>1343</v>
      </c>
      <c r="M263" s="525" t="s">
        <v>1344</v>
      </c>
      <c r="N263" s="525" t="s">
        <v>817</v>
      </c>
      <c r="O263" s="22" t="s">
        <v>495</v>
      </c>
      <c r="P263" s="70">
        <v>2016</v>
      </c>
      <c r="Q263" s="418">
        <f t="shared" ref="Q263:Q284" ca="1" si="18">SUMIF(INDIRECT("'"&amp;K263&amp;"'!c:c"),A263,INDIRECT("'"&amp;K263&amp;"'!d:d"))</f>
        <v>64.026501473039502</v>
      </c>
      <c r="R263" s="337" t="str">
        <f t="shared" ca="1" si="16"/>
        <v>N/A</v>
      </c>
      <c r="S263" s="337" t="str">
        <f t="shared" ca="1" si="17"/>
        <v>N/A</v>
      </c>
      <c r="T263" s="433" t="s">
        <v>901</v>
      </c>
      <c r="U263" s="22"/>
      <c r="V263" s="24"/>
      <c r="W263" s="21"/>
      <c r="Y263" s="494"/>
    </row>
    <row r="264" spans="1:25" ht="45">
      <c r="A264" s="31">
        <v>261</v>
      </c>
      <c r="B264" s="22" t="s">
        <v>39</v>
      </c>
      <c r="C264" s="22" t="s">
        <v>492</v>
      </c>
      <c r="D264" s="22" t="s">
        <v>493</v>
      </c>
      <c r="E264" s="23" t="s">
        <v>51</v>
      </c>
      <c r="F264" s="22" t="s">
        <v>55</v>
      </c>
      <c r="G264" s="22" t="s">
        <v>53</v>
      </c>
      <c r="H264" s="22" t="s">
        <v>30</v>
      </c>
      <c r="I264" s="22" t="s">
        <v>494</v>
      </c>
      <c r="J264" s="22" t="s">
        <v>55</v>
      </c>
      <c r="K264" s="523" t="s">
        <v>1342</v>
      </c>
      <c r="L264" s="525" t="s">
        <v>1345</v>
      </c>
      <c r="M264" s="525" t="s">
        <v>1346</v>
      </c>
      <c r="N264" s="525" t="s">
        <v>817</v>
      </c>
      <c r="O264" s="22" t="s">
        <v>495</v>
      </c>
      <c r="P264" s="70">
        <v>2016</v>
      </c>
      <c r="Q264" s="418">
        <f t="shared" ca="1" si="18"/>
        <v>41.617227531689799</v>
      </c>
      <c r="R264" s="337" t="str">
        <f t="shared" ca="1" si="16"/>
        <v>N/A</v>
      </c>
      <c r="S264" s="337" t="str">
        <f t="shared" ca="1" si="17"/>
        <v>N/A</v>
      </c>
      <c r="T264" s="433" t="s">
        <v>901</v>
      </c>
      <c r="U264" s="22"/>
      <c r="V264" s="24"/>
      <c r="W264" s="21"/>
      <c r="Y264" s="494"/>
    </row>
    <row r="265" spans="1:25" ht="45">
      <c r="A265" s="31">
        <v>262</v>
      </c>
      <c r="B265" s="22" t="s">
        <v>39</v>
      </c>
      <c r="C265" s="22" t="s">
        <v>492</v>
      </c>
      <c r="D265" s="22" t="s">
        <v>493</v>
      </c>
      <c r="E265" s="23" t="s">
        <v>51</v>
      </c>
      <c r="F265" s="22" t="s">
        <v>56</v>
      </c>
      <c r="G265" s="22" t="s">
        <v>53</v>
      </c>
      <c r="H265" s="22" t="s">
        <v>30</v>
      </c>
      <c r="I265" s="22" t="s">
        <v>494</v>
      </c>
      <c r="J265" s="22" t="s">
        <v>56</v>
      </c>
      <c r="K265" s="523" t="s">
        <v>1342</v>
      </c>
      <c r="L265" s="525" t="s">
        <v>1347</v>
      </c>
      <c r="M265" s="525" t="s">
        <v>1348</v>
      </c>
      <c r="N265" s="525" t="s">
        <v>817</v>
      </c>
      <c r="O265" s="22" t="s">
        <v>495</v>
      </c>
      <c r="P265" s="70">
        <v>2016</v>
      </c>
      <c r="Q265" s="418">
        <f t="shared" ca="1" si="18"/>
        <v>312333.68990855297</v>
      </c>
      <c r="R265" s="337" t="str">
        <f t="shared" ca="1" si="16"/>
        <v>N/A</v>
      </c>
      <c r="S265" s="337" t="str">
        <f t="shared" ca="1" si="17"/>
        <v>N/A</v>
      </c>
      <c r="T265" s="433" t="s">
        <v>901</v>
      </c>
      <c r="U265" s="22"/>
      <c r="V265" s="24"/>
      <c r="W265" s="21"/>
      <c r="Y265" s="494"/>
    </row>
    <row r="266" spans="1:25" ht="45">
      <c r="A266" s="31">
        <v>263</v>
      </c>
      <c r="B266" s="22" t="s">
        <v>39</v>
      </c>
      <c r="C266" s="22" t="s">
        <v>492</v>
      </c>
      <c r="D266" s="22" t="s">
        <v>493</v>
      </c>
      <c r="E266" s="23" t="s">
        <v>51</v>
      </c>
      <c r="F266" s="22" t="s">
        <v>57</v>
      </c>
      <c r="G266" s="22" t="s">
        <v>53</v>
      </c>
      <c r="H266" s="22" t="s">
        <v>30</v>
      </c>
      <c r="I266" s="22" t="s">
        <v>494</v>
      </c>
      <c r="J266" s="22" t="s">
        <v>57</v>
      </c>
      <c r="K266" s="523" t="s">
        <v>1342</v>
      </c>
      <c r="L266" s="525" t="s">
        <v>1349</v>
      </c>
      <c r="M266" s="525" t="s">
        <v>1350</v>
      </c>
      <c r="N266" s="525" t="s">
        <v>817</v>
      </c>
      <c r="O266" s="22" t="s">
        <v>495</v>
      </c>
      <c r="P266" s="70">
        <v>2016</v>
      </c>
      <c r="Q266" s="418">
        <f t="shared" ca="1" si="18"/>
        <v>204017.36924985301</v>
      </c>
      <c r="R266" s="337" t="str">
        <f t="shared" ca="1" si="16"/>
        <v>N/A</v>
      </c>
      <c r="S266" s="337" t="str">
        <f t="shared" ca="1" si="17"/>
        <v>N/A</v>
      </c>
      <c r="T266" s="433" t="s">
        <v>901</v>
      </c>
      <c r="U266" s="22"/>
      <c r="V266" s="24"/>
      <c r="W266" s="21"/>
      <c r="Y266" s="494"/>
    </row>
    <row r="267" spans="1:25" ht="45">
      <c r="A267" s="31">
        <v>264</v>
      </c>
      <c r="B267" s="22" t="s">
        <v>39</v>
      </c>
      <c r="C267" s="22" t="s">
        <v>492</v>
      </c>
      <c r="D267" s="22" t="s">
        <v>493</v>
      </c>
      <c r="E267" s="23" t="s">
        <v>51</v>
      </c>
      <c r="F267" s="22" t="s">
        <v>58</v>
      </c>
      <c r="G267" s="22" t="s">
        <v>53</v>
      </c>
      <c r="H267" s="22" t="s">
        <v>30</v>
      </c>
      <c r="I267" s="22" t="s">
        <v>494</v>
      </c>
      <c r="J267" s="22" t="s">
        <v>58</v>
      </c>
      <c r="K267" s="523" t="s">
        <v>1342</v>
      </c>
      <c r="L267" s="525" t="s">
        <v>1351</v>
      </c>
      <c r="M267" s="525" t="s">
        <v>1352</v>
      </c>
      <c r="N267" s="525" t="s">
        <v>817</v>
      </c>
      <c r="O267" s="22" t="s">
        <v>495</v>
      </c>
      <c r="P267" s="70">
        <v>2016</v>
      </c>
      <c r="Q267" s="418">
        <f t="shared" ca="1" si="18"/>
        <v>118404.87186440801</v>
      </c>
      <c r="R267" s="337" t="str">
        <f t="shared" ca="1" si="16"/>
        <v>N/A</v>
      </c>
      <c r="S267" s="337" t="str">
        <f t="shared" ca="1" si="17"/>
        <v>N/A</v>
      </c>
      <c r="T267" s="433" t="s">
        <v>901</v>
      </c>
      <c r="U267" s="22" t="s">
        <v>49</v>
      </c>
      <c r="V267" s="24"/>
      <c r="W267" s="21"/>
      <c r="Y267" s="494"/>
    </row>
    <row r="268" spans="1:25" ht="45">
      <c r="A268" s="31">
        <v>265</v>
      </c>
      <c r="B268" s="22" t="s">
        <v>39</v>
      </c>
      <c r="C268" s="22" t="s">
        <v>492</v>
      </c>
      <c r="D268" s="22" t="s">
        <v>493</v>
      </c>
      <c r="E268" s="23" t="s">
        <v>51</v>
      </c>
      <c r="F268" s="22" t="s">
        <v>60</v>
      </c>
      <c r="G268" s="22" t="s">
        <v>53</v>
      </c>
      <c r="H268" s="22" t="s">
        <v>30</v>
      </c>
      <c r="I268" s="22" t="s">
        <v>494</v>
      </c>
      <c r="J268" s="22" t="s">
        <v>60</v>
      </c>
      <c r="K268" s="523" t="s">
        <v>1342</v>
      </c>
      <c r="L268" s="525" t="s">
        <v>1353</v>
      </c>
      <c r="M268" s="525" t="s">
        <v>1354</v>
      </c>
      <c r="N268" s="525" t="s">
        <v>817</v>
      </c>
      <c r="O268" s="22" t="s">
        <v>495</v>
      </c>
      <c r="P268" s="70">
        <v>2016</v>
      </c>
      <c r="Q268" s="418">
        <f t="shared" ca="1" si="18"/>
        <v>77582.157315912904</v>
      </c>
      <c r="R268" s="337" t="str">
        <f t="shared" ca="1" si="16"/>
        <v>N/A</v>
      </c>
      <c r="S268" s="337" t="str">
        <f t="shared" ca="1" si="17"/>
        <v>N/A</v>
      </c>
      <c r="T268" s="433" t="s">
        <v>901</v>
      </c>
      <c r="U268" s="22" t="s">
        <v>49</v>
      </c>
      <c r="V268" s="24"/>
      <c r="W268" s="21"/>
      <c r="Y268" s="494"/>
    </row>
    <row r="269" spans="1:25" ht="45">
      <c r="A269" s="31">
        <v>266</v>
      </c>
      <c r="B269" s="22" t="s">
        <v>39</v>
      </c>
      <c r="C269" s="22" t="s">
        <v>492</v>
      </c>
      <c r="D269" s="22" t="s">
        <v>493</v>
      </c>
      <c r="E269" s="23" t="s">
        <v>51</v>
      </c>
      <c r="F269" s="22" t="s">
        <v>61</v>
      </c>
      <c r="G269" s="22" t="s">
        <v>53</v>
      </c>
      <c r="H269" s="22" t="s">
        <v>30</v>
      </c>
      <c r="I269" s="22" t="s">
        <v>494</v>
      </c>
      <c r="J269" s="22" t="s">
        <v>61</v>
      </c>
      <c r="K269" s="523" t="s">
        <v>1342</v>
      </c>
      <c r="L269" s="525" t="s">
        <v>1355</v>
      </c>
      <c r="M269" s="525" t="s">
        <v>1356</v>
      </c>
      <c r="N269" s="525" t="s">
        <v>817</v>
      </c>
      <c r="O269" s="22" t="s">
        <v>495</v>
      </c>
      <c r="P269" s="70">
        <v>2016</v>
      </c>
      <c r="Q269" s="418">
        <f t="shared" ca="1" si="18"/>
        <v>707.90726606825797</v>
      </c>
      <c r="R269" s="337" t="str">
        <f t="shared" ca="1" si="16"/>
        <v>N/A</v>
      </c>
      <c r="S269" s="337" t="str">
        <f t="shared" ca="1" si="17"/>
        <v>N/A</v>
      </c>
      <c r="T269" s="433" t="s">
        <v>901</v>
      </c>
      <c r="U269" s="22"/>
      <c r="V269" s="24"/>
      <c r="W269" s="21"/>
      <c r="Y269" s="494"/>
    </row>
    <row r="270" spans="1:25" ht="45">
      <c r="A270" s="31">
        <v>267</v>
      </c>
      <c r="B270" s="22" t="s">
        <v>39</v>
      </c>
      <c r="C270" s="22" t="s">
        <v>492</v>
      </c>
      <c r="D270" s="22" t="s">
        <v>493</v>
      </c>
      <c r="E270" s="23" t="s">
        <v>51</v>
      </c>
      <c r="F270" s="22" t="s">
        <v>62</v>
      </c>
      <c r="G270" s="22" t="s">
        <v>53</v>
      </c>
      <c r="H270" s="22" t="s">
        <v>30</v>
      </c>
      <c r="I270" s="22" t="s">
        <v>494</v>
      </c>
      <c r="J270" s="22" t="s">
        <v>62</v>
      </c>
      <c r="K270" s="523" t="s">
        <v>1342</v>
      </c>
      <c r="L270" s="525" t="s">
        <v>1357</v>
      </c>
      <c r="M270" s="525" t="s">
        <v>1358</v>
      </c>
      <c r="N270" s="525" t="s">
        <v>817</v>
      </c>
      <c r="O270" s="22" t="s">
        <v>495</v>
      </c>
      <c r="P270" s="70">
        <v>2016</v>
      </c>
      <c r="Q270" s="418">
        <f t="shared" ca="1" si="18"/>
        <v>460.13974034962399</v>
      </c>
      <c r="R270" s="337" t="str">
        <f t="shared" ca="1" si="16"/>
        <v>N/A</v>
      </c>
      <c r="S270" s="337" t="str">
        <f t="shared" ca="1" si="17"/>
        <v>N/A</v>
      </c>
      <c r="T270" s="433" t="s">
        <v>901</v>
      </c>
      <c r="U270" s="22"/>
      <c r="V270" s="24"/>
      <c r="W270" s="21"/>
      <c r="Y270" s="494"/>
    </row>
    <row r="271" spans="1:25" ht="45">
      <c r="A271" s="31">
        <v>268</v>
      </c>
      <c r="B271" s="22" t="s">
        <v>39</v>
      </c>
      <c r="C271" s="22" t="s">
        <v>492</v>
      </c>
      <c r="D271" s="22" t="s">
        <v>493</v>
      </c>
      <c r="E271" s="23" t="s">
        <v>51</v>
      </c>
      <c r="F271" s="22" t="s">
        <v>63</v>
      </c>
      <c r="G271" s="22" t="s">
        <v>53</v>
      </c>
      <c r="H271" s="22" t="s">
        <v>30</v>
      </c>
      <c r="I271" s="22" t="s">
        <v>494</v>
      </c>
      <c r="J271" s="22" t="s">
        <v>63</v>
      </c>
      <c r="K271" s="523" t="s">
        <v>1342</v>
      </c>
      <c r="L271" s="525" t="s">
        <v>1359</v>
      </c>
      <c r="M271" s="525" t="s">
        <v>1360</v>
      </c>
      <c r="N271" s="525" t="s">
        <v>817</v>
      </c>
      <c r="O271" s="22" t="s">
        <v>495</v>
      </c>
      <c r="P271" s="70">
        <v>2016</v>
      </c>
      <c r="Q271" s="418">
        <f t="shared" ca="1" si="18"/>
        <v>3201579.9480787599</v>
      </c>
      <c r="R271" s="337" t="str">
        <f t="shared" ca="1" si="16"/>
        <v>N/A</v>
      </c>
      <c r="S271" s="337" t="str">
        <f t="shared" ca="1" si="17"/>
        <v>N/A</v>
      </c>
      <c r="T271" s="433" t="s">
        <v>901</v>
      </c>
      <c r="U271" s="22"/>
      <c r="V271" s="24"/>
      <c r="W271" s="21"/>
      <c r="Y271" s="494"/>
    </row>
    <row r="272" spans="1:25" ht="45">
      <c r="A272" s="31">
        <v>269</v>
      </c>
      <c r="B272" s="22" t="s">
        <v>39</v>
      </c>
      <c r="C272" s="22" t="s">
        <v>492</v>
      </c>
      <c r="D272" s="22" t="s">
        <v>493</v>
      </c>
      <c r="E272" s="23" t="s">
        <v>51</v>
      </c>
      <c r="F272" s="22" t="s">
        <v>64</v>
      </c>
      <c r="G272" s="22" t="s">
        <v>53</v>
      </c>
      <c r="H272" s="22" t="s">
        <v>30</v>
      </c>
      <c r="I272" s="22" t="s">
        <v>494</v>
      </c>
      <c r="J272" s="22" t="s">
        <v>64</v>
      </c>
      <c r="K272" s="523" t="s">
        <v>1342</v>
      </c>
      <c r="L272" s="525" t="s">
        <v>1361</v>
      </c>
      <c r="M272" s="525" t="s">
        <v>1362</v>
      </c>
      <c r="N272" s="525" t="s">
        <v>817</v>
      </c>
      <c r="O272" s="22" t="s">
        <v>495</v>
      </c>
      <c r="P272" s="70">
        <v>2016</v>
      </c>
      <c r="Q272" s="418">
        <f t="shared" ca="1" si="18"/>
        <v>2086029.36061803</v>
      </c>
      <c r="R272" s="337" t="str">
        <f t="shared" ca="1" si="16"/>
        <v>N/A</v>
      </c>
      <c r="S272" s="337" t="str">
        <f t="shared" ca="1" si="17"/>
        <v>N/A</v>
      </c>
      <c r="T272" s="433" t="s">
        <v>901</v>
      </c>
      <c r="U272" s="22"/>
      <c r="V272" s="24"/>
      <c r="W272" s="21"/>
      <c r="Y272" s="494"/>
    </row>
    <row r="273" spans="1:25" ht="45">
      <c r="A273" s="31">
        <v>270</v>
      </c>
      <c r="B273" s="22" t="s">
        <v>39</v>
      </c>
      <c r="C273" s="22" t="s">
        <v>492</v>
      </c>
      <c r="D273" s="22" t="s">
        <v>493</v>
      </c>
      <c r="E273" s="23" t="s">
        <v>51</v>
      </c>
      <c r="F273" s="22" t="s">
        <v>65</v>
      </c>
      <c r="G273" s="22" t="s">
        <v>53</v>
      </c>
      <c r="H273" s="22" t="s">
        <v>30</v>
      </c>
      <c r="I273" s="22" t="s">
        <v>494</v>
      </c>
      <c r="J273" s="22" t="s">
        <v>65</v>
      </c>
      <c r="K273" s="523" t="s">
        <v>1342</v>
      </c>
      <c r="L273" s="525" t="s">
        <v>1363</v>
      </c>
      <c r="M273" s="525" t="s">
        <v>1364</v>
      </c>
      <c r="N273" s="525" t="s">
        <v>817</v>
      </c>
      <c r="O273" s="22" t="s">
        <v>495</v>
      </c>
      <c r="P273" s="70">
        <v>2016</v>
      </c>
      <c r="Q273" s="418">
        <f t="shared" ca="1" si="18"/>
        <v>586854.62541833404</v>
      </c>
      <c r="R273" s="337" t="str">
        <f t="shared" ca="1" si="16"/>
        <v>N/A</v>
      </c>
      <c r="S273" s="337" t="str">
        <f t="shared" ca="1" si="17"/>
        <v>N/A</v>
      </c>
      <c r="T273" s="433" t="s">
        <v>901</v>
      </c>
      <c r="U273" s="22" t="s">
        <v>49</v>
      </c>
      <c r="V273" s="24"/>
      <c r="W273" s="21"/>
      <c r="Y273" s="494"/>
    </row>
    <row r="274" spans="1:25" ht="45">
      <c r="A274" s="31">
        <v>271</v>
      </c>
      <c r="B274" s="22" t="s">
        <v>39</v>
      </c>
      <c r="C274" s="22" t="s">
        <v>492</v>
      </c>
      <c r="D274" s="22" t="s">
        <v>493</v>
      </c>
      <c r="E274" s="23" t="s">
        <v>51</v>
      </c>
      <c r="F274" s="22" t="s">
        <v>66</v>
      </c>
      <c r="G274" s="22" t="s">
        <v>53</v>
      </c>
      <c r="H274" s="22" t="s">
        <v>30</v>
      </c>
      <c r="I274" s="22" t="s">
        <v>494</v>
      </c>
      <c r="J274" s="22" t="s">
        <v>66</v>
      </c>
      <c r="K274" s="523" t="s">
        <v>1342</v>
      </c>
      <c r="L274" s="525" t="s">
        <v>1365</v>
      </c>
      <c r="M274" s="525" t="s">
        <v>1366</v>
      </c>
      <c r="N274" s="525" t="s">
        <v>817</v>
      </c>
      <c r="O274" s="22" t="s">
        <v>495</v>
      </c>
      <c r="P274" s="70">
        <v>2016</v>
      </c>
      <c r="Q274" s="418">
        <f t="shared" ca="1" si="18"/>
        <v>384550.45941504597</v>
      </c>
      <c r="R274" s="337" t="str">
        <f t="shared" ca="1" si="16"/>
        <v>N/A</v>
      </c>
      <c r="S274" s="337" t="str">
        <f t="shared" ca="1" si="17"/>
        <v>N/A</v>
      </c>
      <c r="T274" s="433" t="s">
        <v>901</v>
      </c>
      <c r="U274" s="22" t="s">
        <v>49</v>
      </c>
      <c r="V274" s="24"/>
      <c r="W274" s="21"/>
      <c r="Y274" s="494"/>
    </row>
    <row r="275" spans="1:25" ht="30">
      <c r="A275" s="31">
        <v>272</v>
      </c>
      <c r="B275" s="22" t="s">
        <v>39</v>
      </c>
      <c r="C275" s="22" t="s">
        <v>492</v>
      </c>
      <c r="D275" s="22" t="s">
        <v>496</v>
      </c>
      <c r="E275" s="23" t="s">
        <v>42</v>
      </c>
      <c r="F275" s="22" t="s">
        <v>43</v>
      </c>
      <c r="G275" s="22" t="s">
        <v>44</v>
      </c>
      <c r="H275" s="22" t="s">
        <v>30</v>
      </c>
      <c r="I275" s="22" t="s">
        <v>497</v>
      </c>
      <c r="J275" s="22" t="s">
        <v>46</v>
      </c>
      <c r="K275" s="523" t="s">
        <v>1342</v>
      </c>
      <c r="L275" s="525" t="s">
        <v>1367</v>
      </c>
      <c r="M275" s="525" t="s">
        <v>1368</v>
      </c>
      <c r="N275" s="525" t="s">
        <v>817</v>
      </c>
      <c r="O275" s="22" t="s">
        <v>495</v>
      </c>
      <c r="P275" s="70">
        <v>2016</v>
      </c>
      <c r="Q275" s="418">
        <f t="shared" ca="1" si="18"/>
        <v>555.42571383398445</v>
      </c>
      <c r="R275" s="337" t="str">
        <f t="shared" ca="1" si="16"/>
        <v>N/A</v>
      </c>
      <c r="S275" s="337" t="str">
        <f t="shared" ca="1" si="17"/>
        <v>N/A</v>
      </c>
      <c r="T275" s="433" t="s">
        <v>48</v>
      </c>
      <c r="U275" s="22"/>
      <c r="V275" s="24"/>
      <c r="W275" s="21"/>
      <c r="Y275" s="494"/>
    </row>
    <row r="276" spans="1:25" ht="90">
      <c r="A276" s="31">
        <v>273</v>
      </c>
      <c r="B276" s="22" t="s">
        <v>39</v>
      </c>
      <c r="C276" s="22" t="s">
        <v>492</v>
      </c>
      <c r="D276" s="22" t="s">
        <v>498</v>
      </c>
      <c r="E276" s="23" t="s">
        <v>499</v>
      </c>
      <c r="F276" s="22" t="s">
        <v>142</v>
      </c>
      <c r="G276" s="22" t="s">
        <v>143</v>
      </c>
      <c r="H276" s="22" t="s">
        <v>30</v>
      </c>
      <c r="I276" s="22" t="s">
        <v>500</v>
      </c>
      <c r="J276" s="22" t="s">
        <v>501</v>
      </c>
      <c r="K276" s="523" t="s">
        <v>1342</v>
      </c>
      <c r="L276" s="525" t="s">
        <v>1369</v>
      </c>
      <c r="M276" s="525" t="s">
        <v>1370</v>
      </c>
      <c r="N276" s="525" t="s">
        <v>887</v>
      </c>
      <c r="O276" s="22" t="s">
        <v>495</v>
      </c>
      <c r="P276" s="70">
        <v>2016</v>
      </c>
      <c r="Q276" s="538">
        <f t="shared" ca="1" si="18"/>
        <v>0.12121212121212122</v>
      </c>
      <c r="R276" s="337">
        <f t="shared" ca="1" si="16"/>
        <v>4</v>
      </c>
      <c r="S276" s="337">
        <f t="shared" ca="1" si="17"/>
        <v>33</v>
      </c>
      <c r="T276" s="433" t="s">
        <v>502</v>
      </c>
      <c r="U276" s="22" t="s">
        <v>246</v>
      </c>
      <c r="V276" s="24"/>
      <c r="W276" s="21"/>
      <c r="Y276" s="494"/>
    </row>
    <row r="277" spans="1:25" ht="90">
      <c r="A277" s="31">
        <v>274</v>
      </c>
      <c r="B277" s="22" t="s">
        <v>39</v>
      </c>
      <c r="C277" s="22" t="s">
        <v>492</v>
      </c>
      <c r="D277" s="22" t="s">
        <v>498</v>
      </c>
      <c r="E277" s="23" t="s">
        <v>499</v>
      </c>
      <c r="F277" s="22" t="s">
        <v>142</v>
      </c>
      <c r="G277" s="22" t="s">
        <v>143</v>
      </c>
      <c r="H277" s="22" t="s">
        <v>30</v>
      </c>
      <c r="I277" s="22" t="s">
        <v>503</v>
      </c>
      <c r="J277" s="22" t="s">
        <v>504</v>
      </c>
      <c r="K277" s="523" t="s">
        <v>1342</v>
      </c>
      <c r="L277" s="525" t="s">
        <v>1371</v>
      </c>
      <c r="M277" s="525" t="s">
        <v>1372</v>
      </c>
      <c r="N277" s="525" t="s">
        <v>887</v>
      </c>
      <c r="O277" s="22" t="s">
        <v>495</v>
      </c>
      <c r="P277" s="70">
        <v>2016</v>
      </c>
      <c r="Q277" s="538">
        <f t="shared" ca="1" si="18"/>
        <v>2.7027027027027029E-2</v>
      </c>
      <c r="R277" s="337">
        <f t="shared" ca="1" si="16"/>
        <v>18</v>
      </c>
      <c r="S277" s="337">
        <f t="shared" ca="1" si="17"/>
        <v>666</v>
      </c>
      <c r="T277" s="433" t="s">
        <v>502</v>
      </c>
      <c r="U277" s="22" t="s">
        <v>246</v>
      </c>
      <c r="V277" s="24"/>
      <c r="W277" s="21"/>
      <c r="Y277" s="494"/>
    </row>
    <row r="278" spans="1:25" ht="90">
      <c r="A278" s="31">
        <v>275</v>
      </c>
      <c r="B278" s="22" t="s">
        <v>39</v>
      </c>
      <c r="C278" s="22" t="s">
        <v>492</v>
      </c>
      <c r="D278" s="22" t="s">
        <v>498</v>
      </c>
      <c r="E278" s="23" t="s">
        <v>499</v>
      </c>
      <c r="F278" s="22" t="s">
        <v>142</v>
      </c>
      <c r="G278" s="22" t="s">
        <v>143</v>
      </c>
      <c r="H278" s="22" t="s">
        <v>30</v>
      </c>
      <c r="I278" s="22" t="s">
        <v>505</v>
      </c>
      <c r="J278" s="22" t="s">
        <v>506</v>
      </c>
      <c r="K278" s="523" t="s">
        <v>1342</v>
      </c>
      <c r="L278" s="525" t="s">
        <v>1373</v>
      </c>
      <c r="M278" s="525" t="s">
        <v>1374</v>
      </c>
      <c r="N278" s="525" t="s">
        <v>887</v>
      </c>
      <c r="O278" s="22" t="s">
        <v>495</v>
      </c>
      <c r="P278" s="70">
        <v>2016</v>
      </c>
      <c r="Q278" s="538">
        <f t="shared" ca="1" si="18"/>
        <v>2.2650056625141564E-3</v>
      </c>
      <c r="R278" s="337">
        <f t="shared" ca="1" si="16"/>
        <v>6</v>
      </c>
      <c r="S278" s="337">
        <f t="shared" ca="1" si="17"/>
        <v>2649</v>
      </c>
      <c r="T278" s="433" t="s">
        <v>502</v>
      </c>
      <c r="U278" s="22" t="s">
        <v>246</v>
      </c>
      <c r="V278" s="24"/>
      <c r="W278" s="21"/>
      <c r="Y278" s="494"/>
    </row>
    <row r="279" spans="1:25" ht="30">
      <c r="A279" s="31">
        <v>276</v>
      </c>
      <c r="B279" s="22" t="s">
        <v>39</v>
      </c>
      <c r="C279" s="22" t="s">
        <v>492</v>
      </c>
      <c r="D279" s="22" t="s">
        <v>507</v>
      </c>
      <c r="E279" s="23" t="s">
        <v>91</v>
      </c>
      <c r="F279" s="22" t="s">
        <v>92</v>
      </c>
      <c r="G279" s="22" t="s">
        <v>93</v>
      </c>
      <c r="H279" s="22" t="s">
        <v>30</v>
      </c>
      <c r="I279" s="22" t="s">
        <v>508</v>
      </c>
      <c r="J279" s="22" t="s">
        <v>92</v>
      </c>
      <c r="K279" s="523" t="s">
        <v>1342</v>
      </c>
      <c r="L279" s="525" t="s">
        <v>1375</v>
      </c>
      <c r="M279" s="525" t="s">
        <v>1376</v>
      </c>
      <c r="N279" s="525" t="s">
        <v>887</v>
      </c>
      <c r="O279" s="22" t="s">
        <v>495</v>
      </c>
      <c r="P279" s="70">
        <v>2016</v>
      </c>
      <c r="Q279" s="418">
        <f t="shared" ca="1" si="18"/>
        <v>557.7382705950638</v>
      </c>
      <c r="R279" s="337">
        <f t="shared" ca="1" si="16"/>
        <v>256637.543014661</v>
      </c>
      <c r="S279" s="337">
        <f t="shared" ca="1" si="17"/>
        <v>460.13974034962399</v>
      </c>
      <c r="T279" s="433"/>
      <c r="U279" s="22"/>
      <c r="V279" s="24"/>
      <c r="W279" s="21"/>
      <c r="Y279" s="494"/>
    </row>
    <row r="280" spans="1:25" ht="30">
      <c r="A280" s="31">
        <v>277</v>
      </c>
      <c r="B280" s="22" t="s">
        <v>39</v>
      </c>
      <c r="C280" s="22" t="s">
        <v>492</v>
      </c>
      <c r="D280" s="22" t="s">
        <v>507</v>
      </c>
      <c r="E280" s="23" t="s">
        <v>91</v>
      </c>
      <c r="F280" s="22" t="s">
        <v>95</v>
      </c>
      <c r="G280" s="22" t="s">
        <v>93</v>
      </c>
      <c r="H280" s="22" t="s">
        <v>30</v>
      </c>
      <c r="I280" s="22" t="s">
        <v>508</v>
      </c>
      <c r="J280" s="22" t="s">
        <v>95</v>
      </c>
      <c r="K280" s="523" t="s">
        <v>1342</v>
      </c>
      <c r="L280" s="525" t="s">
        <v>1377</v>
      </c>
      <c r="M280" s="525" t="s">
        <v>1378</v>
      </c>
      <c r="N280" s="525" t="s">
        <v>887</v>
      </c>
      <c r="O280" s="22" t="s">
        <v>495</v>
      </c>
      <c r="P280" s="70">
        <v>2016</v>
      </c>
      <c r="Q280" s="418">
        <f t="shared" ca="1" si="18"/>
        <v>0.12302681249827986</v>
      </c>
      <c r="R280" s="337">
        <f t="shared" ca="1" si="16"/>
        <v>256637.543014661</v>
      </c>
      <c r="S280" s="337">
        <f t="shared" ca="1" si="17"/>
        <v>2086029.36061803</v>
      </c>
      <c r="T280" s="433"/>
      <c r="U280" s="22"/>
      <c r="V280" s="24"/>
      <c r="W280" s="21"/>
      <c r="Y280" s="494"/>
    </row>
    <row r="281" spans="1:25" ht="30">
      <c r="A281" s="31">
        <v>278</v>
      </c>
      <c r="B281" s="22" t="s">
        <v>39</v>
      </c>
      <c r="C281" s="22" t="s">
        <v>492</v>
      </c>
      <c r="D281" s="22" t="s">
        <v>507</v>
      </c>
      <c r="E281" s="23" t="s">
        <v>91</v>
      </c>
      <c r="F281" s="22" t="s">
        <v>96</v>
      </c>
      <c r="G281" s="22" t="s">
        <v>93</v>
      </c>
      <c r="H281" s="22" t="s">
        <v>30</v>
      </c>
      <c r="I281" s="22" t="s">
        <v>508</v>
      </c>
      <c r="J281" s="22" t="s">
        <v>96</v>
      </c>
      <c r="K281" s="523" t="s">
        <v>1342</v>
      </c>
      <c r="L281" s="525" t="s">
        <v>1379</v>
      </c>
      <c r="M281" s="525" t="s">
        <v>1380</v>
      </c>
      <c r="N281" s="525" t="s">
        <v>887</v>
      </c>
      <c r="O281" s="22" t="s">
        <v>495</v>
      </c>
      <c r="P281" s="70">
        <v>2016</v>
      </c>
      <c r="Q281" s="418">
        <f t="shared" ca="1" si="18"/>
        <v>0.95781217306466115</v>
      </c>
      <c r="R281" s="337">
        <f t="shared" ca="1" si="16"/>
        <v>368327.11118533899</v>
      </c>
      <c r="S281" s="337">
        <f t="shared" ca="1" si="17"/>
        <v>384550.45941504597</v>
      </c>
      <c r="T281" s="433" t="s">
        <v>48</v>
      </c>
      <c r="U281" s="22" t="s">
        <v>49</v>
      </c>
      <c r="V281" s="24"/>
      <c r="W281" s="21"/>
      <c r="Y281" s="494"/>
    </row>
    <row r="282" spans="1:25" ht="30">
      <c r="A282" s="31">
        <v>279</v>
      </c>
      <c r="B282" s="22" t="s">
        <v>39</v>
      </c>
      <c r="C282" s="22" t="s">
        <v>492</v>
      </c>
      <c r="D282" s="22" t="s">
        <v>507</v>
      </c>
      <c r="E282" s="23" t="s">
        <v>91</v>
      </c>
      <c r="F282" s="22" t="s">
        <v>97</v>
      </c>
      <c r="G282" s="22" t="s">
        <v>93</v>
      </c>
      <c r="H282" s="22" t="s">
        <v>30</v>
      </c>
      <c r="I282" s="22" t="s">
        <v>508</v>
      </c>
      <c r="J282" s="22" t="s">
        <v>97</v>
      </c>
      <c r="K282" s="523" t="s">
        <v>1342</v>
      </c>
      <c r="L282" s="525" t="s">
        <v>1381</v>
      </c>
      <c r="M282" s="525" t="s">
        <v>1382</v>
      </c>
      <c r="N282" s="525" t="s">
        <v>887</v>
      </c>
      <c r="O282" s="22" t="s">
        <v>495</v>
      </c>
      <c r="P282" s="70">
        <v>2016</v>
      </c>
      <c r="Q282" s="418">
        <f t="shared" ca="1" si="18"/>
        <v>446.3922208493741</v>
      </c>
      <c r="R282" s="337">
        <f t="shared" ca="1" si="16"/>
        <v>205402.80059572301</v>
      </c>
      <c r="S282" s="337">
        <f t="shared" ca="1" si="17"/>
        <v>460.13974034962399</v>
      </c>
      <c r="T282" s="433"/>
      <c r="U282" s="22"/>
      <c r="V282" s="24"/>
      <c r="W282" s="21"/>
      <c r="Y282" s="494"/>
    </row>
    <row r="283" spans="1:25" ht="30">
      <c r="A283" s="31">
        <v>280</v>
      </c>
      <c r="B283" s="22" t="s">
        <v>39</v>
      </c>
      <c r="C283" s="22" t="s">
        <v>492</v>
      </c>
      <c r="D283" s="22" t="s">
        <v>507</v>
      </c>
      <c r="E283" s="23" t="s">
        <v>91</v>
      </c>
      <c r="F283" s="22" t="s">
        <v>98</v>
      </c>
      <c r="G283" s="22" t="s">
        <v>93</v>
      </c>
      <c r="H283" s="22" t="s">
        <v>30</v>
      </c>
      <c r="I283" s="22" t="s">
        <v>508</v>
      </c>
      <c r="J283" s="22" t="s">
        <v>98</v>
      </c>
      <c r="K283" s="523" t="s">
        <v>1342</v>
      </c>
      <c r="L283" s="525" t="s">
        <v>1383</v>
      </c>
      <c r="M283" s="525" t="s">
        <v>1384</v>
      </c>
      <c r="N283" s="525" t="s">
        <v>887</v>
      </c>
      <c r="O283" s="22" t="s">
        <v>495</v>
      </c>
      <c r="P283" s="70">
        <v>2016</v>
      </c>
      <c r="Q283" s="418">
        <f t="shared" ca="1" si="18"/>
        <v>9.8465920218336778E-2</v>
      </c>
      <c r="R283" s="337">
        <f t="shared" ca="1" si="16"/>
        <v>205402.80059572301</v>
      </c>
      <c r="S283" s="337">
        <f t="shared" ca="1" si="17"/>
        <v>2086029.36061803</v>
      </c>
      <c r="T283" s="433"/>
      <c r="U283" s="22"/>
      <c r="V283" s="24"/>
      <c r="W283" s="21"/>
      <c r="Y283" s="494"/>
    </row>
    <row r="284" spans="1:25" ht="30">
      <c r="A284" s="31">
        <v>281</v>
      </c>
      <c r="B284" s="22" t="s">
        <v>39</v>
      </c>
      <c r="C284" s="22" t="s">
        <v>492</v>
      </c>
      <c r="D284" s="22" t="s">
        <v>507</v>
      </c>
      <c r="E284" s="23" t="s">
        <v>91</v>
      </c>
      <c r="F284" s="22" t="s">
        <v>99</v>
      </c>
      <c r="G284" s="22" t="s">
        <v>93</v>
      </c>
      <c r="H284" s="22" t="s">
        <v>30</v>
      </c>
      <c r="I284" s="22" t="s">
        <v>508</v>
      </c>
      <c r="J284" s="22" t="s">
        <v>99</v>
      </c>
      <c r="K284" s="523" t="s">
        <v>1342</v>
      </c>
      <c r="L284" s="525" t="s">
        <v>1385</v>
      </c>
      <c r="M284" s="525" t="s">
        <v>1386</v>
      </c>
      <c r="N284" s="525" t="s">
        <v>887</v>
      </c>
      <c r="O284" s="22" t="s">
        <v>495</v>
      </c>
      <c r="P284" s="70">
        <v>2016</v>
      </c>
      <c r="Q284" s="418">
        <f t="shared" ca="1" si="18"/>
        <v>0.76659595662088242</v>
      </c>
      <c r="R284" s="337">
        <f t="shared" ca="1" si="16"/>
        <v>294794.82730427699</v>
      </c>
      <c r="S284" s="337">
        <f t="shared" ca="1" si="17"/>
        <v>384550.45941504597</v>
      </c>
      <c r="T284" s="433" t="s">
        <v>48</v>
      </c>
      <c r="U284" s="22" t="s">
        <v>49</v>
      </c>
      <c r="V284" s="24"/>
      <c r="W284" s="21"/>
      <c r="Y284" s="494"/>
    </row>
    <row r="285" spans="1:25" s="13" customFormat="1" ht="60">
      <c r="A285" s="31">
        <v>282</v>
      </c>
      <c r="B285" s="22" t="s">
        <v>39</v>
      </c>
      <c r="C285" s="22" t="s">
        <v>509</v>
      </c>
      <c r="D285" s="22" t="s">
        <v>510</v>
      </c>
      <c r="E285" s="23" t="s">
        <v>51</v>
      </c>
      <c r="F285" s="22" t="s">
        <v>511</v>
      </c>
      <c r="G285" s="22" t="s">
        <v>53</v>
      </c>
      <c r="H285" s="22" t="s">
        <v>30</v>
      </c>
      <c r="I285" s="22" t="s">
        <v>512</v>
      </c>
      <c r="J285" s="22" t="s">
        <v>513</v>
      </c>
      <c r="K285" s="523" t="s">
        <v>1387</v>
      </c>
      <c r="L285" s="525" t="s">
        <v>1388</v>
      </c>
      <c r="M285" s="525" t="s">
        <v>1389</v>
      </c>
      <c r="N285" s="525" t="s">
        <v>817</v>
      </c>
      <c r="O285" s="22" t="s">
        <v>514</v>
      </c>
      <c r="P285" s="70">
        <v>2016</v>
      </c>
      <c r="Q285" s="418">
        <f ca="1">SUMIF(INDIRECT("'"&amp;K285&amp;"'!a:a"),A285,INDIRECT("'"&amp;K285&amp;"'!d:d"))</f>
        <v>0</v>
      </c>
      <c r="R285" s="337" t="str">
        <f t="shared" ca="1" si="16"/>
        <v>N/A</v>
      </c>
      <c r="S285" s="337" t="str">
        <f t="shared" ca="1" si="17"/>
        <v>N/A</v>
      </c>
      <c r="T285" s="433" t="s">
        <v>515</v>
      </c>
      <c r="U285" s="22" t="s">
        <v>516</v>
      </c>
      <c r="V285" s="24"/>
      <c r="W285" s="21"/>
      <c r="X285" s="431"/>
      <c r="Y285" s="494"/>
    </row>
    <row r="286" spans="1:25" s="13" customFormat="1" ht="60">
      <c r="A286" s="31">
        <v>283</v>
      </c>
      <c r="B286" s="22" t="s">
        <v>39</v>
      </c>
      <c r="C286" s="22" t="s">
        <v>509</v>
      </c>
      <c r="D286" s="22" t="s">
        <v>510</v>
      </c>
      <c r="E286" s="23" t="s">
        <v>51</v>
      </c>
      <c r="F286" s="22" t="s">
        <v>517</v>
      </c>
      <c r="G286" s="22" t="s">
        <v>53</v>
      </c>
      <c r="H286" s="22" t="s">
        <v>30</v>
      </c>
      <c r="I286" s="22" t="s">
        <v>512</v>
      </c>
      <c r="J286" s="22" t="s">
        <v>518</v>
      </c>
      <c r="K286" s="523" t="s">
        <v>1387</v>
      </c>
      <c r="L286" s="525" t="s">
        <v>1390</v>
      </c>
      <c r="M286" s="525" t="s">
        <v>1391</v>
      </c>
      <c r="N286" s="525" t="s">
        <v>817</v>
      </c>
      <c r="O286" s="22" t="s">
        <v>514</v>
      </c>
      <c r="P286" s="70">
        <v>2016</v>
      </c>
      <c r="Q286" s="418">
        <f t="shared" ref="Q286:Q297" ca="1" si="19">SUMIF(INDIRECT("'"&amp;K286&amp;"'!a:a"),A286,INDIRECT("'"&amp;K286&amp;"'!d:d"))</f>
        <v>0</v>
      </c>
      <c r="R286" s="337" t="str">
        <f t="shared" ca="1" si="16"/>
        <v>N/A</v>
      </c>
      <c r="S286" s="337" t="str">
        <f t="shared" ca="1" si="17"/>
        <v>N/A</v>
      </c>
      <c r="T286" s="433" t="s">
        <v>515</v>
      </c>
      <c r="U286" s="22" t="s">
        <v>519</v>
      </c>
      <c r="V286" s="24"/>
      <c r="W286" s="21"/>
      <c r="X286" s="431"/>
      <c r="Y286" s="494"/>
    </row>
    <row r="287" spans="1:25" s="13" customFormat="1" ht="60">
      <c r="A287" s="31">
        <v>284</v>
      </c>
      <c r="B287" s="22" t="s">
        <v>39</v>
      </c>
      <c r="C287" s="22" t="s">
        <v>509</v>
      </c>
      <c r="D287" s="22" t="s">
        <v>510</v>
      </c>
      <c r="E287" s="23" t="s">
        <v>51</v>
      </c>
      <c r="F287" s="22" t="s">
        <v>520</v>
      </c>
      <c r="G287" s="22" t="s">
        <v>53</v>
      </c>
      <c r="H287" s="22" t="s">
        <v>30</v>
      </c>
      <c r="I287" s="22" t="s">
        <v>512</v>
      </c>
      <c r="J287" s="22" t="s">
        <v>521</v>
      </c>
      <c r="K287" s="523" t="s">
        <v>1387</v>
      </c>
      <c r="L287" s="525" t="s">
        <v>1392</v>
      </c>
      <c r="M287" s="525" t="s">
        <v>1393</v>
      </c>
      <c r="N287" s="525" t="s">
        <v>817</v>
      </c>
      <c r="O287" s="22" t="s">
        <v>514</v>
      </c>
      <c r="P287" s="70">
        <v>2016</v>
      </c>
      <c r="Q287" s="418">
        <f t="shared" ca="1" si="19"/>
        <v>0</v>
      </c>
      <c r="R287" s="337" t="str">
        <f t="shared" ca="1" si="16"/>
        <v>N/A</v>
      </c>
      <c r="S287" s="337" t="str">
        <f t="shared" ca="1" si="17"/>
        <v>N/A</v>
      </c>
      <c r="T287" s="433" t="s">
        <v>515</v>
      </c>
      <c r="U287" s="22" t="s">
        <v>516</v>
      </c>
      <c r="V287" s="24"/>
      <c r="W287" s="21"/>
      <c r="X287" s="431"/>
      <c r="Y287" s="494"/>
    </row>
    <row r="288" spans="1:25" s="13" customFormat="1" ht="45">
      <c r="A288" s="31">
        <v>285</v>
      </c>
      <c r="B288" s="22" t="s">
        <v>39</v>
      </c>
      <c r="C288" s="22" t="s">
        <v>509</v>
      </c>
      <c r="D288" s="22" t="s">
        <v>522</v>
      </c>
      <c r="E288" s="23">
        <v>1</v>
      </c>
      <c r="F288" s="22" t="s">
        <v>523</v>
      </c>
      <c r="G288" s="22" t="s">
        <v>524</v>
      </c>
      <c r="H288" s="22" t="s">
        <v>30</v>
      </c>
      <c r="I288" s="22" t="s">
        <v>525</v>
      </c>
      <c r="J288" s="22" t="s">
        <v>525</v>
      </c>
      <c r="K288" s="523" t="s">
        <v>1387</v>
      </c>
      <c r="L288" s="525" t="s">
        <v>1394</v>
      </c>
      <c r="M288" s="525" t="s">
        <v>1395</v>
      </c>
      <c r="N288" s="525" t="s">
        <v>817</v>
      </c>
      <c r="O288" s="22" t="s">
        <v>514</v>
      </c>
      <c r="P288" s="70">
        <v>2016</v>
      </c>
      <c r="Q288" s="418">
        <f t="shared" ca="1" si="19"/>
        <v>0</v>
      </c>
      <c r="R288" s="337" t="str">
        <f t="shared" ca="1" si="16"/>
        <v>N/A</v>
      </c>
      <c r="S288" s="337" t="str">
        <f t="shared" ca="1" si="17"/>
        <v>N/A</v>
      </c>
      <c r="T288" s="433" t="s">
        <v>526</v>
      </c>
      <c r="U288" s="22" t="s">
        <v>527</v>
      </c>
      <c r="V288" s="24"/>
      <c r="W288" s="21"/>
      <c r="X288" s="431"/>
      <c r="Y288" s="494"/>
    </row>
    <row r="289" spans="1:25" s="13" customFormat="1" ht="45">
      <c r="A289" s="31">
        <v>286</v>
      </c>
      <c r="B289" s="22" t="s">
        <v>39</v>
      </c>
      <c r="C289" s="22" t="s">
        <v>509</v>
      </c>
      <c r="D289" s="22" t="s">
        <v>522</v>
      </c>
      <c r="E289" s="23">
        <v>2</v>
      </c>
      <c r="F289" s="22" t="s">
        <v>523</v>
      </c>
      <c r="G289" s="22" t="s">
        <v>524</v>
      </c>
      <c r="H289" s="22" t="s">
        <v>30</v>
      </c>
      <c r="I289" s="22" t="s">
        <v>528</v>
      </c>
      <c r="J289" s="22" t="s">
        <v>528</v>
      </c>
      <c r="K289" s="523" t="s">
        <v>1387</v>
      </c>
      <c r="L289" s="525" t="s">
        <v>1396</v>
      </c>
      <c r="M289" s="525" t="s">
        <v>1397</v>
      </c>
      <c r="N289" s="525" t="s">
        <v>817</v>
      </c>
      <c r="O289" s="22" t="s">
        <v>514</v>
      </c>
      <c r="P289" s="70">
        <v>2016</v>
      </c>
      <c r="Q289" s="418">
        <f t="shared" ca="1" si="19"/>
        <v>0</v>
      </c>
      <c r="R289" s="337" t="str">
        <f t="shared" ca="1" si="16"/>
        <v>N/A</v>
      </c>
      <c r="S289" s="337" t="str">
        <f t="shared" ca="1" si="17"/>
        <v>N/A</v>
      </c>
      <c r="T289" s="433" t="s">
        <v>529</v>
      </c>
      <c r="U289" s="22" t="s">
        <v>527</v>
      </c>
      <c r="V289" s="24"/>
      <c r="W289" s="21"/>
      <c r="X289" s="431"/>
      <c r="Y289" s="494"/>
    </row>
    <row r="290" spans="1:25" s="13" customFormat="1" ht="45">
      <c r="A290" s="31">
        <v>287</v>
      </c>
      <c r="B290" s="22" t="s">
        <v>39</v>
      </c>
      <c r="C290" s="22" t="s">
        <v>509</v>
      </c>
      <c r="D290" s="22" t="s">
        <v>530</v>
      </c>
      <c r="E290" s="23">
        <v>1</v>
      </c>
      <c r="F290" s="22" t="s">
        <v>523</v>
      </c>
      <c r="G290" s="22" t="s">
        <v>531</v>
      </c>
      <c r="H290" s="22" t="s">
        <v>30</v>
      </c>
      <c r="I290" s="22" t="s">
        <v>532</v>
      </c>
      <c r="J290" s="22" t="s">
        <v>532</v>
      </c>
      <c r="K290" s="523" t="s">
        <v>1387</v>
      </c>
      <c r="L290" s="525" t="s">
        <v>1398</v>
      </c>
      <c r="M290" s="525" t="s">
        <v>1399</v>
      </c>
      <c r="N290" s="525" t="s">
        <v>817</v>
      </c>
      <c r="O290" s="22" t="s">
        <v>514</v>
      </c>
      <c r="P290" s="70">
        <v>2016</v>
      </c>
      <c r="Q290" s="418">
        <f t="shared" ca="1" si="19"/>
        <v>0</v>
      </c>
      <c r="R290" s="337" t="str">
        <f t="shared" ca="1" si="16"/>
        <v>N/A</v>
      </c>
      <c r="S290" s="337" t="str">
        <f t="shared" ca="1" si="17"/>
        <v>N/A</v>
      </c>
      <c r="T290" s="433" t="s">
        <v>533</v>
      </c>
      <c r="U290" s="22" t="s">
        <v>534</v>
      </c>
      <c r="V290" s="24"/>
      <c r="W290" s="21"/>
      <c r="X290" s="431"/>
      <c r="Y290" s="494"/>
    </row>
    <row r="291" spans="1:25" ht="30">
      <c r="A291" s="31">
        <v>288</v>
      </c>
      <c r="B291" s="22" t="s">
        <v>39</v>
      </c>
      <c r="C291" s="22" t="s">
        <v>509</v>
      </c>
      <c r="D291" s="22" t="s">
        <v>530</v>
      </c>
      <c r="E291" s="23">
        <v>2</v>
      </c>
      <c r="F291" s="22" t="s">
        <v>523</v>
      </c>
      <c r="G291" s="22" t="s">
        <v>531</v>
      </c>
      <c r="H291" s="22" t="s">
        <v>30</v>
      </c>
      <c r="I291" s="22" t="s">
        <v>535</v>
      </c>
      <c r="J291" s="22" t="s">
        <v>535</v>
      </c>
      <c r="K291" s="523" t="s">
        <v>1387</v>
      </c>
      <c r="L291" s="525" t="s">
        <v>1400</v>
      </c>
      <c r="M291" s="525" t="s">
        <v>1401</v>
      </c>
      <c r="N291" s="525" t="s">
        <v>817</v>
      </c>
      <c r="O291" s="22" t="s">
        <v>514</v>
      </c>
      <c r="P291" s="70">
        <v>2016</v>
      </c>
      <c r="Q291" s="418">
        <f t="shared" ca="1" si="19"/>
        <v>0</v>
      </c>
      <c r="R291" s="337" t="str">
        <f t="shared" ca="1" si="16"/>
        <v>N/A</v>
      </c>
      <c r="S291" s="337" t="str">
        <f t="shared" ca="1" si="17"/>
        <v>N/A</v>
      </c>
      <c r="T291" s="433" t="s">
        <v>529</v>
      </c>
      <c r="U291" s="22" t="s">
        <v>536</v>
      </c>
      <c r="V291" s="24"/>
      <c r="W291" s="21"/>
      <c r="Y291" s="494"/>
    </row>
    <row r="292" spans="1:25" ht="60">
      <c r="A292" s="31">
        <v>289</v>
      </c>
      <c r="B292" s="22" t="s">
        <v>39</v>
      </c>
      <c r="C292" s="22" t="s">
        <v>509</v>
      </c>
      <c r="D292" s="22" t="s">
        <v>537</v>
      </c>
      <c r="E292" s="23">
        <v>1</v>
      </c>
      <c r="F292" s="22" t="s">
        <v>523</v>
      </c>
      <c r="G292" s="22" t="s">
        <v>538</v>
      </c>
      <c r="H292" s="22" t="s">
        <v>30</v>
      </c>
      <c r="I292" s="22" t="s">
        <v>539</v>
      </c>
      <c r="J292" s="22" t="s">
        <v>539</v>
      </c>
      <c r="K292" s="523" t="s">
        <v>1387</v>
      </c>
      <c r="L292" s="525" t="s">
        <v>1402</v>
      </c>
      <c r="M292" s="525" t="s">
        <v>1403</v>
      </c>
      <c r="N292" s="525" t="s">
        <v>817</v>
      </c>
      <c r="O292" s="22" t="s">
        <v>514</v>
      </c>
      <c r="P292" s="70">
        <v>2016</v>
      </c>
      <c r="Q292" s="418">
        <f t="shared" ca="1" si="19"/>
        <v>0</v>
      </c>
      <c r="R292" s="337" t="str">
        <f t="shared" ca="1" si="16"/>
        <v>N/A</v>
      </c>
      <c r="S292" s="337" t="str">
        <f t="shared" ca="1" si="17"/>
        <v>N/A</v>
      </c>
      <c r="T292" s="433" t="s">
        <v>540</v>
      </c>
      <c r="U292" s="22" t="s">
        <v>541</v>
      </c>
      <c r="V292" s="24"/>
      <c r="W292" s="21"/>
      <c r="Y292" s="494"/>
    </row>
    <row r="293" spans="1:25" ht="60">
      <c r="A293" s="31">
        <v>290</v>
      </c>
      <c r="B293" s="22" t="s">
        <v>39</v>
      </c>
      <c r="C293" s="22" t="s">
        <v>509</v>
      </c>
      <c r="D293" s="22" t="s">
        <v>537</v>
      </c>
      <c r="E293" s="23">
        <v>2</v>
      </c>
      <c r="F293" s="22" t="s">
        <v>523</v>
      </c>
      <c r="G293" s="22" t="s">
        <v>538</v>
      </c>
      <c r="H293" s="22" t="s">
        <v>30</v>
      </c>
      <c r="I293" s="22" t="s">
        <v>542</v>
      </c>
      <c r="J293" s="22" t="s">
        <v>542</v>
      </c>
      <c r="K293" s="523" t="s">
        <v>1387</v>
      </c>
      <c r="L293" s="525" t="s">
        <v>1404</v>
      </c>
      <c r="M293" s="525" t="s">
        <v>1405</v>
      </c>
      <c r="N293" s="525" t="s">
        <v>817</v>
      </c>
      <c r="O293" s="22" t="s">
        <v>514</v>
      </c>
      <c r="P293" s="70">
        <v>2016</v>
      </c>
      <c r="Q293" s="418">
        <f t="shared" ca="1" si="19"/>
        <v>0</v>
      </c>
      <c r="R293" s="337" t="str">
        <f t="shared" ca="1" si="16"/>
        <v>N/A</v>
      </c>
      <c r="S293" s="337" t="str">
        <f t="shared" ca="1" si="17"/>
        <v>N/A</v>
      </c>
      <c r="T293" s="433" t="s">
        <v>543</v>
      </c>
      <c r="U293" s="22" t="s">
        <v>544</v>
      </c>
      <c r="V293" s="24"/>
      <c r="W293" s="21"/>
      <c r="Y293" s="494"/>
    </row>
    <row r="294" spans="1:25" ht="90">
      <c r="A294" s="31">
        <v>291</v>
      </c>
      <c r="B294" s="22" t="s">
        <v>39</v>
      </c>
      <c r="C294" s="22" t="s">
        <v>509</v>
      </c>
      <c r="D294" s="22" t="s">
        <v>545</v>
      </c>
      <c r="E294" s="23">
        <v>1</v>
      </c>
      <c r="F294" s="22" t="s">
        <v>523</v>
      </c>
      <c r="G294" s="22" t="s">
        <v>546</v>
      </c>
      <c r="H294" s="22" t="s">
        <v>30</v>
      </c>
      <c r="I294" s="22" t="s">
        <v>547</v>
      </c>
      <c r="J294" s="22" t="s">
        <v>547</v>
      </c>
      <c r="K294" s="523" t="s">
        <v>1387</v>
      </c>
      <c r="L294" s="525" t="s">
        <v>1406</v>
      </c>
      <c r="M294" s="525" t="s">
        <v>1407</v>
      </c>
      <c r="N294" s="525" t="s">
        <v>817</v>
      </c>
      <c r="O294" s="22" t="s">
        <v>514</v>
      </c>
      <c r="P294" s="70">
        <v>2016</v>
      </c>
      <c r="Q294" s="418">
        <f t="shared" ca="1" si="19"/>
        <v>0</v>
      </c>
      <c r="R294" s="337" t="str">
        <f t="shared" ca="1" si="16"/>
        <v>N/A</v>
      </c>
      <c r="S294" s="337" t="str">
        <f t="shared" ca="1" si="17"/>
        <v>N/A</v>
      </c>
      <c r="T294" s="433" t="s">
        <v>548</v>
      </c>
      <c r="U294" s="22" t="s">
        <v>549</v>
      </c>
      <c r="V294" s="24"/>
      <c r="W294" s="21"/>
      <c r="Y294" s="494"/>
    </row>
    <row r="295" spans="1:25" ht="120">
      <c r="A295" s="31">
        <v>292</v>
      </c>
      <c r="B295" s="22" t="s">
        <v>39</v>
      </c>
      <c r="C295" s="22" t="s">
        <v>550</v>
      </c>
      <c r="D295" s="22" t="s">
        <v>551</v>
      </c>
      <c r="E295" s="23">
        <v>1</v>
      </c>
      <c r="F295" s="22" t="s">
        <v>523</v>
      </c>
      <c r="G295" s="22" t="s">
        <v>552</v>
      </c>
      <c r="H295" s="22" t="s">
        <v>30</v>
      </c>
      <c r="I295" s="22" t="s">
        <v>553</v>
      </c>
      <c r="J295" s="22" t="s">
        <v>553</v>
      </c>
      <c r="K295" s="523" t="s">
        <v>1387</v>
      </c>
      <c r="L295" s="525" t="s">
        <v>1408</v>
      </c>
      <c r="M295" s="525" t="s">
        <v>1409</v>
      </c>
      <c r="N295" s="525" t="s">
        <v>817</v>
      </c>
      <c r="O295" s="22" t="s">
        <v>514</v>
      </c>
      <c r="P295" s="70">
        <v>2016</v>
      </c>
      <c r="Q295" s="418">
        <f t="shared" ca="1" si="19"/>
        <v>0</v>
      </c>
      <c r="R295" s="337" t="str">
        <f t="shared" ca="1" si="16"/>
        <v>N/A</v>
      </c>
      <c r="S295" s="337" t="str">
        <f t="shared" ca="1" si="17"/>
        <v>N/A</v>
      </c>
      <c r="T295" s="433" t="s">
        <v>554</v>
      </c>
      <c r="U295" s="22" t="s">
        <v>555</v>
      </c>
      <c r="V295" s="24"/>
      <c r="W295" s="21"/>
      <c r="Y295" s="494"/>
    </row>
    <row r="296" spans="1:25" ht="120">
      <c r="A296" s="31">
        <v>293</v>
      </c>
      <c r="B296" s="22" t="s">
        <v>39</v>
      </c>
      <c r="C296" s="22" t="s">
        <v>550</v>
      </c>
      <c r="D296" s="22" t="s">
        <v>551</v>
      </c>
      <c r="E296" s="23">
        <v>2</v>
      </c>
      <c r="F296" s="22" t="s">
        <v>523</v>
      </c>
      <c r="G296" s="22" t="s">
        <v>552</v>
      </c>
      <c r="H296" s="22" t="s">
        <v>30</v>
      </c>
      <c r="I296" s="22" t="s">
        <v>556</v>
      </c>
      <c r="J296" s="22" t="s">
        <v>556</v>
      </c>
      <c r="K296" s="523" t="s">
        <v>1387</v>
      </c>
      <c r="L296" s="525" t="s">
        <v>1410</v>
      </c>
      <c r="M296" s="525" t="s">
        <v>1411</v>
      </c>
      <c r="N296" s="525" t="s">
        <v>817</v>
      </c>
      <c r="O296" s="22" t="s">
        <v>514</v>
      </c>
      <c r="P296" s="70">
        <v>2016</v>
      </c>
      <c r="Q296" s="418">
        <f t="shared" ca="1" si="19"/>
        <v>0</v>
      </c>
      <c r="R296" s="337" t="str">
        <f t="shared" ca="1" si="16"/>
        <v>N/A</v>
      </c>
      <c r="S296" s="337" t="str">
        <f t="shared" ca="1" si="17"/>
        <v>N/A</v>
      </c>
      <c r="T296" s="433" t="s">
        <v>557</v>
      </c>
      <c r="U296" s="22" t="s">
        <v>558</v>
      </c>
      <c r="V296" s="24"/>
      <c r="W296" s="21"/>
      <c r="Y296" s="494"/>
    </row>
    <row r="297" spans="1:25" ht="90">
      <c r="A297" s="31">
        <v>294</v>
      </c>
      <c r="B297" s="22" t="s">
        <v>39</v>
      </c>
      <c r="C297" s="22" t="s">
        <v>550</v>
      </c>
      <c r="D297" s="22" t="s">
        <v>551</v>
      </c>
      <c r="E297" s="23">
        <v>3</v>
      </c>
      <c r="F297" s="22" t="s">
        <v>559</v>
      </c>
      <c r="G297" s="22" t="s">
        <v>552</v>
      </c>
      <c r="H297" s="22" t="s">
        <v>30</v>
      </c>
      <c r="I297" s="22" t="s">
        <v>560</v>
      </c>
      <c r="J297" s="22" t="s">
        <v>560</v>
      </c>
      <c r="K297" s="523" t="s">
        <v>1387</v>
      </c>
      <c r="L297" s="525" t="s">
        <v>1412</v>
      </c>
      <c r="M297" s="525" t="s">
        <v>1413</v>
      </c>
      <c r="N297" s="525" t="s">
        <v>817</v>
      </c>
      <c r="O297" s="22" t="s">
        <v>514</v>
      </c>
      <c r="P297" s="70">
        <v>2016</v>
      </c>
      <c r="Q297" s="418">
        <f t="shared" ca="1" si="19"/>
        <v>0</v>
      </c>
      <c r="R297" s="337" t="str">
        <f t="shared" ca="1" si="16"/>
        <v>N/A</v>
      </c>
      <c r="S297" s="337" t="str">
        <f t="shared" ca="1" si="17"/>
        <v>N/A</v>
      </c>
      <c r="T297" s="433" t="s">
        <v>561</v>
      </c>
      <c r="U297" s="22" t="s">
        <v>562</v>
      </c>
      <c r="V297" s="24"/>
      <c r="W297" s="21"/>
      <c r="Y297" s="494"/>
    </row>
    <row r="298" spans="1:25" ht="60">
      <c r="A298" s="31">
        <v>295</v>
      </c>
      <c r="B298" s="22" t="s">
        <v>563</v>
      </c>
      <c r="C298" s="22" t="s">
        <v>550</v>
      </c>
      <c r="D298" s="22" t="s">
        <v>564</v>
      </c>
      <c r="E298" s="23">
        <v>1</v>
      </c>
      <c r="F298" s="22" t="s">
        <v>142</v>
      </c>
      <c r="G298" s="22" t="s">
        <v>552</v>
      </c>
      <c r="H298" s="22" t="s">
        <v>30</v>
      </c>
      <c r="I298" s="22" t="s">
        <v>565</v>
      </c>
      <c r="J298" s="22" t="s">
        <v>565</v>
      </c>
      <c r="K298" s="523" t="s">
        <v>1387</v>
      </c>
      <c r="L298" s="525" t="s">
        <v>1414</v>
      </c>
      <c r="M298" s="525" t="s">
        <v>1415</v>
      </c>
      <c r="N298" s="525" t="s">
        <v>817</v>
      </c>
      <c r="O298" s="22" t="s">
        <v>514</v>
      </c>
      <c r="P298" s="70">
        <v>2016</v>
      </c>
      <c r="Q298" s="534" t="s">
        <v>1416</v>
      </c>
      <c r="R298" s="337" t="str">
        <f t="shared" ca="1" si="16"/>
        <v>N/A</v>
      </c>
      <c r="S298" s="337" t="str">
        <f t="shared" ca="1" si="17"/>
        <v>N/A</v>
      </c>
      <c r="T298" s="433" t="s">
        <v>566</v>
      </c>
      <c r="U298" s="22" t="s">
        <v>566</v>
      </c>
      <c r="V298" s="24"/>
      <c r="W298" s="21"/>
      <c r="Y298" s="494"/>
    </row>
    <row r="299" spans="1:25" ht="60">
      <c r="A299" s="31">
        <v>296</v>
      </c>
      <c r="B299" s="22" t="s">
        <v>563</v>
      </c>
      <c r="C299" s="22" t="s">
        <v>550</v>
      </c>
      <c r="D299" s="22" t="s">
        <v>567</v>
      </c>
      <c r="E299" s="23">
        <v>1</v>
      </c>
      <c r="F299" s="22" t="s">
        <v>523</v>
      </c>
      <c r="G299" s="22" t="s">
        <v>552</v>
      </c>
      <c r="H299" s="22" t="s">
        <v>164</v>
      </c>
      <c r="I299" s="22" t="s">
        <v>568</v>
      </c>
      <c r="J299" s="22" t="s">
        <v>568</v>
      </c>
      <c r="K299" s="523" t="s">
        <v>1387</v>
      </c>
      <c r="L299" s="525" t="s">
        <v>1417</v>
      </c>
      <c r="M299" s="525" t="s">
        <v>1418</v>
      </c>
      <c r="N299" s="525" t="s">
        <v>817</v>
      </c>
      <c r="O299" s="22" t="s">
        <v>514</v>
      </c>
      <c r="P299" s="70">
        <v>2016</v>
      </c>
      <c r="Q299" s="534" t="s">
        <v>1416</v>
      </c>
      <c r="R299" s="337" t="str">
        <f t="shared" ca="1" si="16"/>
        <v>N/A</v>
      </c>
      <c r="S299" s="337" t="str">
        <f t="shared" ca="1" si="17"/>
        <v>N/A</v>
      </c>
      <c r="T299" s="433" t="s">
        <v>569</v>
      </c>
      <c r="U299" s="22" t="s">
        <v>569</v>
      </c>
      <c r="V299" s="24"/>
      <c r="W299" s="21"/>
      <c r="Y299" s="494"/>
    </row>
    <row r="300" spans="1:25" ht="60">
      <c r="A300" s="31">
        <v>297</v>
      </c>
      <c r="B300" s="22" t="s">
        <v>563</v>
      </c>
      <c r="C300" s="22" t="s">
        <v>550</v>
      </c>
      <c r="D300" s="22" t="s">
        <v>567</v>
      </c>
      <c r="E300" s="23">
        <v>1</v>
      </c>
      <c r="F300" s="22" t="s">
        <v>142</v>
      </c>
      <c r="G300" s="22" t="s">
        <v>552</v>
      </c>
      <c r="H300" s="22" t="s">
        <v>164</v>
      </c>
      <c r="I300" s="22" t="s">
        <v>568</v>
      </c>
      <c r="J300" s="22" t="s">
        <v>568</v>
      </c>
      <c r="K300" s="523" t="s">
        <v>1387</v>
      </c>
      <c r="L300" s="525" t="s">
        <v>1419</v>
      </c>
      <c r="M300" s="525" t="s">
        <v>1420</v>
      </c>
      <c r="N300" s="525" t="s">
        <v>817</v>
      </c>
      <c r="O300" s="22" t="s">
        <v>514</v>
      </c>
      <c r="P300" s="70">
        <v>2016</v>
      </c>
      <c r="Q300" s="534" t="s">
        <v>1416</v>
      </c>
      <c r="R300" s="337" t="str">
        <f t="shared" ca="1" si="16"/>
        <v>N/A</v>
      </c>
      <c r="S300" s="337" t="str">
        <f t="shared" ca="1" si="17"/>
        <v>N/A</v>
      </c>
      <c r="T300" s="433" t="s">
        <v>569</v>
      </c>
      <c r="U300" s="22" t="s">
        <v>569</v>
      </c>
      <c r="V300" s="24"/>
      <c r="W300" s="21"/>
      <c r="Y300" s="494"/>
    </row>
    <row r="301" spans="1:25" ht="45">
      <c r="A301" s="31">
        <v>298</v>
      </c>
      <c r="B301" s="22" t="s">
        <v>563</v>
      </c>
      <c r="C301" s="22" t="s">
        <v>550</v>
      </c>
      <c r="D301" s="22" t="s">
        <v>567</v>
      </c>
      <c r="E301" s="23">
        <v>2</v>
      </c>
      <c r="F301" s="22" t="s">
        <v>523</v>
      </c>
      <c r="G301" s="22" t="s">
        <v>552</v>
      </c>
      <c r="H301" s="22" t="s">
        <v>164</v>
      </c>
      <c r="I301" s="22" t="s">
        <v>570</v>
      </c>
      <c r="J301" s="22" t="s">
        <v>570</v>
      </c>
      <c r="K301" s="523" t="s">
        <v>1387</v>
      </c>
      <c r="L301" s="525" t="s">
        <v>1421</v>
      </c>
      <c r="M301" s="525" t="s">
        <v>1422</v>
      </c>
      <c r="N301" s="525" t="s">
        <v>817</v>
      </c>
      <c r="O301" s="22" t="s">
        <v>514</v>
      </c>
      <c r="P301" s="70">
        <v>2016</v>
      </c>
      <c r="Q301" s="534" t="s">
        <v>1416</v>
      </c>
      <c r="R301" s="337" t="str">
        <f t="shared" ca="1" si="16"/>
        <v>N/A</v>
      </c>
      <c r="S301" s="337" t="str">
        <f t="shared" ca="1" si="17"/>
        <v>N/A</v>
      </c>
      <c r="T301" s="433" t="s">
        <v>569</v>
      </c>
      <c r="U301" s="22" t="s">
        <v>569</v>
      </c>
      <c r="V301" s="24"/>
      <c r="W301" s="21"/>
      <c r="Y301" s="494"/>
    </row>
    <row r="302" spans="1:25" ht="45">
      <c r="A302" s="31">
        <v>299</v>
      </c>
      <c r="B302" s="22" t="s">
        <v>563</v>
      </c>
      <c r="C302" s="22" t="s">
        <v>550</v>
      </c>
      <c r="D302" s="22" t="s">
        <v>567</v>
      </c>
      <c r="E302" s="23">
        <v>2</v>
      </c>
      <c r="F302" s="22" t="s">
        <v>142</v>
      </c>
      <c r="G302" s="22" t="s">
        <v>552</v>
      </c>
      <c r="H302" s="22" t="s">
        <v>164</v>
      </c>
      <c r="I302" s="22" t="s">
        <v>570</v>
      </c>
      <c r="J302" s="22" t="s">
        <v>570</v>
      </c>
      <c r="K302" s="523" t="s">
        <v>1387</v>
      </c>
      <c r="L302" s="525" t="s">
        <v>1423</v>
      </c>
      <c r="M302" s="525" t="s">
        <v>1424</v>
      </c>
      <c r="N302" s="525" t="s">
        <v>817</v>
      </c>
      <c r="O302" s="22" t="s">
        <v>514</v>
      </c>
      <c r="P302" s="70">
        <v>2016</v>
      </c>
      <c r="Q302" s="534" t="s">
        <v>1416</v>
      </c>
      <c r="R302" s="337" t="str">
        <f t="shared" ca="1" si="16"/>
        <v>N/A</v>
      </c>
      <c r="S302" s="337" t="str">
        <f t="shared" ca="1" si="17"/>
        <v>N/A</v>
      </c>
      <c r="T302" s="433" t="s">
        <v>569</v>
      </c>
      <c r="U302" s="22" t="s">
        <v>569</v>
      </c>
      <c r="V302" s="24"/>
      <c r="W302" s="21"/>
      <c r="Y302" s="494"/>
    </row>
    <row r="303" spans="1:25" ht="60">
      <c r="A303" s="31">
        <v>300</v>
      </c>
      <c r="B303" s="22" t="s">
        <v>563</v>
      </c>
      <c r="C303" s="22" t="s">
        <v>550</v>
      </c>
      <c r="D303" s="22" t="s">
        <v>567</v>
      </c>
      <c r="E303" s="23">
        <v>3</v>
      </c>
      <c r="F303" s="22" t="s">
        <v>523</v>
      </c>
      <c r="G303" s="22" t="s">
        <v>552</v>
      </c>
      <c r="H303" s="22" t="s">
        <v>164</v>
      </c>
      <c r="I303" s="22" t="s">
        <v>571</v>
      </c>
      <c r="J303" s="22" t="s">
        <v>571</v>
      </c>
      <c r="K303" s="523" t="s">
        <v>1387</v>
      </c>
      <c r="L303" s="525" t="s">
        <v>1425</v>
      </c>
      <c r="M303" s="525" t="s">
        <v>1426</v>
      </c>
      <c r="N303" s="525" t="s">
        <v>817</v>
      </c>
      <c r="O303" s="22" t="s">
        <v>514</v>
      </c>
      <c r="P303" s="70">
        <v>2016</v>
      </c>
      <c r="Q303" s="535" t="s">
        <v>1416</v>
      </c>
      <c r="R303" s="337" t="str">
        <f t="shared" ca="1" si="16"/>
        <v>N/A</v>
      </c>
      <c r="S303" s="337" t="str">
        <f t="shared" ca="1" si="17"/>
        <v>N/A</v>
      </c>
      <c r="T303" s="433" t="s">
        <v>569</v>
      </c>
      <c r="U303" s="22" t="s">
        <v>569</v>
      </c>
      <c r="V303" s="24"/>
      <c r="W303" s="21"/>
      <c r="Y303" s="494"/>
    </row>
    <row r="304" spans="1:25" ht="60">
      <c r="A304" s="31">
        <v>301</v>
      </c>
      <c r="B304" s="22" t="s">
        <v>39</v>
      </c>
      <c r="C304" s="22" t="s">
        <v>572</v>
      </c>
      <c r="D304" s="22" t="s">
        <v>573</v>
      </c>
      <c r="E304" s="23">
        <v>1</v>
      </c>
      <c r="F304" s="22" t="s">
        <v>523</v>
      </c>
      <c r="G304" s="22" t="s">
        <v>574</v>
      </c>
      <c r="H304" s="22" t="s">
        <v>30</v>
      </c>
      <c r="I304" s="22" t="s">
        <v>575</v>
      </c>
      <c r="J304" s="22" t="s">
        <v>575</v>
      </c>
      <c r="K304" s="523" t="s">
        <v>1427</v>
      </c>
      <c r="L304" s="525" t="s">
        <v>1428</v>
      </c>
      <c r="M304" s="525" t="s">
        <v>1429</v>
      </c>
      <c r="N304" s="525" t="s">
        <v>817</v>
      </c>
      <c r="O304" s="22" t="s">
        <v>576</v>
      </c>
      <c r="P304" s="70">
        <v>2016</v>
      </c>
      <c r="Q304" s="535" t="s">
        <v>382</v>
      </c>
      <c r="R304" s="337" t="str">
        <f t="shared" ca="1" si="16"/>
        <v>N/A</v>
      </c>
      <c r="S304" s="337" t="str">
        <f t="shared" ca="1" si="17"/>
        <v>N/A</v>
      </c>
      <c r="T304" s="433" t="s">
        <v>577</v>
      </c>
      <c r="U304" s="22" t="s">
        <v>578</v>
      </c>
      <c r="V304" s="24"/>
      <c r="W304" s="21"/>
      <c r="Y304" s="494"/>
    </row>
    <row r="305" spans="1:25" ht="180">
      <c r="A305" s="101">
        <v>302</v>
      </c>
      <c r="B305" s="102" t="s">
        <v>39</v>
      </c>
      <c r="C305" s="102" t="s">
        <v>572</v>
      </c>
      <c r="D305" s="102" t="s">
        <v>579</v>
      </c>
      <c r="E305" s="415">
        <v>1</v>
      </c>
      <c r="F305" s="102" t="s">
        <v>523</v>
      </c>
      <c r="G305" s="102" t="s">
        <v>580</v>
      </c>
      <c r="H305" s="102" t="s">
        <v>30</v>
      </c>
      <c r="I305" s="102" t="s">
        <v>581</v>
      </c>
      <c r="J305" s="102" t="s">
        <v>581</v>
      </c>
      <c r="K305" s="523" t="s">
        <v>1427</v>
      </c>
      <c r="L305" s="525" t="s">
        <v>1430</v>
      </c>
      <c r="M305" s="525" t="s">
        <v>1431</v>
      </c>
      <c r="N305" s="525" t="s">
        <v>817</v>
      </c>
      <c r="O305" s="102" t="s">
        <v>576</v>
      </c>
      <c r="P305" s="70">
        <v>2016</v>
      </c>
      <c r="Q305" s="535" t="s">
        <v>382</v>
      </c>
      <c r="R305" s="337" t="str">
        <f t="shared" ca="1" si="16"/>
        <v>N/A</v>
      </c>
      <c r="S305" s="337" t="str">
        <f t="shared" ca="1" si="17"/>
        <v>N/A</v>
      </c>
      <c r="T305" s="433" t="s">
        <v>582</v>
      </c>
      <c r="U305" s="102" t="s">
        <v>583</v>
      </c>
      <c r="V305" s="24"/>
      <c r="W305" s="21"/>
      <c r="Y305" s="494"/>
    </row>
    <row r="306" spans="1:25" ht="180">
      <c r="A306" s="31">
        <v>303</v>
      </c>
      <c r="B306" s="22" t="s">
        <v>39</v>
      </c>
      <c r="C306" s="22" t="s">
        <v>572</v>
      </c>
      <c r="D306" s="22" t="s">
        <v>579</v>
      </c>
      <c r="E306" s="23">
        <v>1</v>
      </c>
      <c r="F306" s="22" t="s">
        <v>584</v>
      </c>
      <c r="G306" s="22" t="s">
        <v>580</v>
      </c>
      <c r="H306" s="22" t="s">
        <v>30</v>
      </c>
      <c r="I306" s="22" t="s">
        <v>585</v>
      </c>
      <c r="J306" s="22" t="s">
        <v>585</v>
      </c>
      <c r="K306" s="523" t="s">
        <v>1427</v>
      </c>
      <c r="L306" s="525" t="s">
        <v>1432</v>
      </c>
      <c r="M306" s="525" t="s">
        <v>1433</v>
      </c>
      <c r="N306" s="525" t="s">
        <v>817</v>
      </c>
      <c r="O306" s="22" t="s">
        <v>576</v>
      </c>
      <c r="P306" s="70">
        <v>2016</v>
      </c>
      <c r="Q306" s="539">
        <f>R306/S306</f>
        <v>9.7934085711071955E-2</v>
      </c>
      <c r="R306" s="337">
        <v>2612</v>
      </c>
      <c r="S306" s="337">
        <v>26671</v>
      </c>
      <c r="T306" s="433" t="s">
        <v>586</v>
      </c>
      <c r="U306" s="22" t="s">
        <v>587</v>
      </c>
      <c r="V306" s="24"/>
      <c r="W306" s="21"/>
      <c r="Y306" s="494"/>
    </row>
    <row r="307" spans="1:25" ht="195">
      <c r="A307" s="31">
        <v>304</v>
      </c>
      <c r="B307" s="22" t="s">
        <v>39</v>
      </c>
      <c r="C307" s="22" t="s">
        <v>572</v>
      </c>
      <c r="D307" s="22" t="s">
        <v>588</v>
      </c>
      <c r="E307" s="23">
        <v>1</v>
      </c>
      <c r="F307" s="22" t="s">
        <v>584</v>
      </c>
      <c r="G307" s="22" t="s">
        <v>589</v>
      </c>
      <c r="H307" s="22" t="s">
        <v>30</v>
      </c>
      <c r="I307" s="22" t="s">
        <v>590</v>
      </c>
      <c r="J307" s="22" t="s">
        <v>590</v>
      </c>
      <c r="K307" s="523" t="s">
        <v>1427</v>
      </c>
      <c r="L307" s="525" t="s">
        <v>1434</v>
      </c>
      <c r="M307" s="525" t="s">
        <v>1435</v>
      </c>
      <c r="N307" s="525" t="s">
        <v>817</v>
      </c>
      <c r="O307" s="22" t="s">
        <v>576</v>
      </c>
      <c r="P307" s="70" t="s">
        <v>59</v>
      </c>
      <c r="Q307" s="539">
        <f>R307/S307</f>
        <v>0.28184143222506391</v>
      </c>
      <c r="R307" s="337">
        <v>1102</v>
      </c>
      <c r="S307" s="337">
        <v>3910</v>
      </c>
      <c r="T307" s="433" t="s">
        <v>591</v>
      </c>
      <c r="U307" s="22" t="s">
        <v>592</v>
      </c>
      <c r="V307" s="24"/>
      <c r="W307" s="21"/>
      <c r="Y307" s="494"/>
    </row>
    <row r="308" spans="1:25" ht="255">
      <c r="A308" s="31">
        <v>305</v>
      </c>
      <c r="B308" s="22" t="s">
        <v>39</v>
      </c>
      <c r="C308" s="22" t="s">
        <v>572</v>
      </c>
      <c r="D308" s="22" t="s">
        <v>588</v>
      </c>
      <c r="E308" s="23">
        <v>1</v>
      </c>
      <c r="F308" s="22" t="s">
        <v>584</v>
      </c>
      <c r="G308" s="22" t="s">
        <v>589</v>
      </c>
      <c r="H308" s="22" t="s">
        <v>30</v>
      </c>
      <c r="I308" s="22" t="s">
        <v>593</v>
      </c>
      <c r="J308" s="22" t="s">
        <v>593</v>
      </c>
      <c r="K308" s="523" t="s">
        <v>1427</v>
      </c>
      <c r="L308" s="525" t="s">
        <v>1436</v>
      </c>
      <c r="M308" s="525" t="s">
        <v>1437</v>
      </c>
      <c r="N308" s="525" t="s">
        <v>817</v>
      </c>
      <c r="O308" s="22" t="s">
        <v>576</v>
      </c>
      <c r="P308" s="70" t="s">
        <v>59</v>
      </c>
      <c r="Q308" s="535" t="s">
        <v>59</v>
      </c>
      <c r="R308" s="337" t="str">
        <f t="shared" ref="R308:R316" ca="1" si="20">IF($N308 = "N","N/A",SUMIF(INDIRECT("'"&amp;K308&amp;"'!h:h"),L308,INDIRECT("'"&amp;K308&amp;"'!j:j")))</f>
        <v>N/A</v>
      </c>
      <c r="S308" s="337" t="str">
        <f t="shared" ref="S308:S332" ca="1" si="21">IF($N308 = "N","N/A",SUMIF(INDIRECT("'"&amp;K308&amp;"'!h:h"),M308,INDIRECT("'"&amp;K308&amp;"'!j:j")))</f>
        <v>N/A</v>
      </c>
      <c r="T308" s="433" t="s">
        <v>594</v>
      </c>
      <c r="U308" s="22" t="s">
        <v>595</v>
      </c>
      <c r="V308" s="24"/>
      <c r="W308" s="21"/>
      <c r="Y308" s="494"/>
    </row>
    <row r="309" spans="1:25" ht="60">
      <c r="A309" s="31">
        <v>306</v>
      </c>
      <c r="B309" s="22" t="s">
        <v>39</v>
      </c>
      <c r="C309" s="22" t="s">
        <v>572</v>
      </c>
      <c r="D309" s="22" t="s">
        <v>596</v>
      </c>
      <c r="E309" s="23">
        <v>1</v>
      </c>
      <c r="F309" s="22" t="s">
        <v>523</v>
      </c>
      <c r="G309" s="22" t="s">
        <v>589</v>
      </c>
      <c r="H309" s="22" t="s">
        <v>164</v>
      </c>
      <c r="I309" s="22" t="s">
        <v>597</v>
      </c>
      <c r="J309" s="22" t="s">
        <v>597</v>
      </c>
      <c r="K309" s="523" t="s">
        <v>1427</v>
      </c>
      <c r="L309" s="525" t="s">
        <v>1438</v>
      </c>
      <c r="M309" s="525" t="s">
        <v>1439</v>
      </c>
      <c r="N309" s="525" t="s">
        <v>817</v>
      </c>
      <c r="O309" s="22" t="s">
        <v>576</v>
      </c>
      <c r="P309" s="70" t="s">
        <v>167</v>
      </c>
      <c r="Q309" s="534" t="s">
        <v>167</v>
      </c>
      <c r="R309" s="337" t="str">
        <f t="shared" ca="1" si="20"/>
        <v>N/A</v>
      </c>
      <c r="S309" s="337" t="str">
        <f t="shared" ca="1" si="21"/>
        <v>N/A</v>
      </c>
      <c r="T309" s="433" t="s">
        <v>598</v>
      </c>
      <c r="U309" s="22" t="s">
        <v>59</v>
      </c>
      <c r="V309" s="24"/>
      <c r="W309" s="21"/>
      <c r="Y309" s="494"/>
    </row>
    <row r="310" spans="1:25" ht="60">
      <c r="A310" s="31">
        <v>307</v>
      </c>
      <c r="B310" s="22" t="s">
        <v>39</v>
      </c>
      <c r="C310" s="22" t="s">
        <v>599</v>
      </c>
      <c r="D310" s="22" t="s">
        <v>600</v>
      </c>
      <c r="E310" s="23">
        <v>1</v>
      </c>
      <c r="F310" s="22" t="s">
        <v>523</v>
      </c>
      <c r="G310" s="22" t="s">
        <v>601</v>
      </c>
      <c r="H310" s="22" t="s">
        <v>30</v>
      </c>
      <c r="I310" s="22" t="s">
        <v>602</v>
      </c>
      <c r="J310" s="22" t="s">
        <v>603</v>
      </c>
      <c r="K310" s="523" t="s">
        <v>1440</v>
      </c>
      <c r="L310" s="525" t="s">
        <v>1441</v>
      </c>
      <c r="M310" s="525" t="s">
        <v>1442</v>
      </c>
      <c r="N310" s="525" t="s">
        <v>817</v>
      </c>
      <c r="O310" s="22" t="s">
        <v>604</v>
      </c>
      <c r="P310" s="70" t="s">
        <v>59</v>
      </c>
      <c r="Q310" s="540" t="s">
        <v>1440</v>
      </c>
      <c r="R310" s="337" t="str">
        <f t="shared" ca="1" si="20"/>
        <v>N/A</v>
      </c>
      <c r="S310" s="337" t="str">
        <f t="shared" ca="1" si="21"/>
        <v>N/A</v>
      </c>
      <c r="T310" s="433" t="s">
        <v>608</v>
      </c>
      <c r="U310" s="22" t="s">
        <v>609</v>
      </c>
      <c r="V310" s="24"/>
      <c r="W310" s="21"/>
      <c r="Y310" s="494"/>
    </row>
    <row r="311" spans="1:25" ht="45">
      <c r="A311" s="31">
        <v>308</v>
      </c>
      <c r="B311" s="22" t="s">
        <v>39</v>
      </c>
      <c r="C311" s="22" t="s">
        <v>599</v>
      </c>
      <c r="D311" s="22" t="s">
        <v>610</v>
      </c>
      <c r="E311" s="23">
        <v>1</v>
      </c>
      <c r="F311" s="22" t="s">
        <v>611</v>
      </c>
      <c r="G311" s="22" t="s">
        <v>601</v>
      </c>
      <c r="H311" s="22" t="s">
        <v>30</v>
      </c>
      <c r="I311" s="22" t="s">
        <v>612</v>
      </c>
      <c r="J311" s="22" t="s">
        <v>613</v>
      </c>
      <c r="K311" s="523" t="s">
        <v>1440</v>
      </c>
      <c r="L311" s="525" t="s">
        <v>1443</v>
      </c>
      <c r="M311" s="525" t="s">
        <v>1444</v>
      </c>
      <c r="N311" s="525" t="s">
        <v>817</v>
      </c>
      <c r="O311" s="22" t="s">
        <v>604</v>
      </c>
      <c r="P311" s="70" t="s">
        <v>59</v>
      </c>
      <c r="Q311" s="534" t="s">
        <v>1440</v>
      </c>
      <c r="R311" s="337" t="str">
        <f t="shared" ca="1" si="20"/>
        <v>N/A</v>
      </c>
      <c r="S311" s="337" t="str">
        <f t="shared" ca="1" si="21"/>
        <v>N/A</v>
      </c>
      <c r="T311" s="433" t="s">
        <v>608</v>
      </c>
      <c r="U311" s="22" t="s">
        <v>614</v>
      </c>
      <c r="V311" s="24"/>
      <c r="W311" s="21"/>
      <c r="Y311" s="494"/>
    </row>
    <row r="312" spans="1:25" ht="45">
      <c r="A312" s="31">
        <v>309</v>
      </c>
      <c r="B312" s="22" t="s">
        <v>39</v>
      </c>
      <c r="C312" s="22" t="s">
        <v>599</v>
      </c>
      <c r="D312" s="22" t="s">
        <v>615</v>
      </c>
      <c r="E312" s="23">
        <v>1</v>
      </c>
      <c r="F312" s="22" t="s">
        <v>616</v>
      </c>
      <c r="G312" s="22" t="s">
        <v>617</v>
      </c>
      <c r="H312" s="22" t="s">
        <v>30</v>
      </c>
      <c r="I312" s="22" t="s">
        <v>618</v>
      </c>
      <c r="J312" s="22" t="s">
        <v>619</v>
      </c>
      <c r="K312" s="523" t="s">
        <v>1440</v>
      </c>
      <c r="L312" s="525" t="s">
        <v>1445</v>
      </c>
      <c r="M312" s="525" t="s">
        <v>1446</v>
      </c>
      <c r="N312" s="525" t="s">
        <v>817</v>
      </c>
      <c r="O312" s="22" t="s">
        <v>604</v>
      </c>
      <c r="P312" s="70" t="s">
        <v>620</v>
      </c>
      <c r="Q312" s="534" t="s">
        <v>1440</v>
      </c>
      <c r="R312" s="337" t="str">
        <f t="shared" ca="1" si="20"/>
        <v>N/A</v>
      </c>
      <c r="S312" s="337" t="str">
        <f t="shared" ca="1" si="21"/>
        <v>N/A</v>
      </c>
      <c r="T312" s="433" t="s">
        <v>608</v>
      </c>
      <c r="U312" s="22" t="s">
        <v>622</v>
      </c>
      <c r="V312" s="24"/>
      <c r="W312" s="21"/>
      <c r="Y312" s="494"/>
    </row>
    <row r="313" spans="1:25" ht="90">
      <c r="A313" s="31">
        <v>310</v>
      </c>
      <c r="B313" s="22" t="s">
        <v>39</v>
      </c>
      <c r="C313" s="22" t="s">
        <v>599</v>
      </c>
      <c r="D313" s="22" t="s">
        <v>623</v>
      </c>
      <c r="E313" s="23">
        <v>1</v>
      </c>
      <c r="F313" s="22" t="s">
        <v>624</v>
      </c>
      <c r="G313" s="22" t="s">
        <v>625</v>
      </c>
      <c r="H313" s="22" t="s">
        <v>30</v>
      </c>
      <c r="I313" s="22" t="s">
        <v>626</v>
      </c>
      <c r="J313" s="22" t="s">
        <v>627</v>
      </c>
      <c r="K313" s="523" t="s">
        <v>1440</v>
      </c>
      <c r="L313" s="525" t="s">
        <v>1447</v>
      </c>
      <c r="M313" s="525" t="s">
        <v>1448</v>
      </c>
      <c r="N313" s="525" t="s">
        <v>817</v>
      </c>
      <c r="O313" s="22" t="s">
        <v>604</v>
      </c>
      <c r="P313" s="70">
        <v>2017</v>
      </c>
      <c r="Q313" s="534" t="s">
        <v>1440</v>
      </c>
      <c r="R313" s="337" t="str">
        <f t="shared" ca="1" si="20"/>
        <v>N/A</v>
      </c>
      <c r="S313" s="337" t="str">
        <f t="shared" ca="1" si="21"/>
        <v>N/A</v>
      </c>
      <c r="T313" s="433" t="s">
        <v>1449</v>
      </c>
      <c r="U313" s="22" t="s">
        <v>630</v>
      </c>
      <c r="V313" s="24"/>
      <c r="W313" s="21"/>
      <c r="Y313" s="494"/>
    </row>
    <row r="314" spans="1:25" ht="90">
      <c r="A314" s="31">
        <v>311</v>
      </c>
      <c r="B314" s="22" t="s">
        <v>39</v>
      </c>
      <c r="C314" s="22" t="s">
        <v>599</v>
      </c>
      <c r="D314" s="22" t="s">
        <v>631</v>
      </c>
      <c r="E314" s="23">
        <v>1</v>
      </c>
      <c r="F314" s="22" t="s">
        <v>624</v>
      </c>
      <c r="G314" s="22" t="s">
        <v>625</v>
      </c>
      <c r="H314" s="22" t="s">
        <v>30</v>
      </c>
      <c r="I314" s="22" t="s">
        <v>632</v>
      </c>
      <c r="J314" s="22" t="s">
        <v>633</v>
      </c>
      <c r="K314" s="523" t="s">
        <v>1440</v>
      </c>
      <c r="L314" s="525" t="s">
        <v>1450</v>
      </c>
      <c r="M314" s="525" t="s">
        <v>1451</v>
      </c>
      <c r="N314" s="525" t="s">
        <v>817</v>
      </c>
      <c r="O314" s="22" t="s">
        <v>604</v>
      </c>
      <c r="P314" s="70" t="s">
        <v>634</v>
      </c>
      <c r="Q314" s="534" t="s">
        <v>1440</v>
      </c>
      <c r="R314" s="337" t="str">
        <f t="shared" ca="1" si="20"/>
        <v>N/A</v>
      </c>
      <c r="S314" s="337" t="str">
        <f t="shared" ca="1" si="21"/>
        <v>N/A</v>
      </c>
      <c r="T314" s="433" t="s">
        <v>1452</v>
      </c>
      <c r="U314" s="22" t="s">
        <v>636</v>
      </c>
      <c r="V314" s="24"/>
      <c r="W314" s="21"/>
      <c r="Y314" s="494"/>
    </row>
    <row r="315" spans="1:25" ht="75">
      <c r="A315" s="31">
        <v>312</v>
      </c>
      <c r="B315" s="22" t="s">
        <v>39</v>
      </c>
      <c r="C315" s="22" t="s">
        <v>637</v>
      </c>
      <c r="D315" s="22" t="s">
        <v>638</v>
      </c>
      <c r="E315" s="23">
        <v>1</v>
      </c>
      <c r="F315" s="22" t="s">
        <v>639</v>
      </c>
      <c r="G315" s="22" t="s">
        <v>640</v>
      </c>
      <c r="H315" s="22" t="s">
        <v>30</v>
      </c>
      <c r="I315" s="22" t="s">
        <v>641</v>
      </c>
      <c r="J315" s="22" t="s">
        <v>642</v>
      </c>
      <c r="K315" s="523" t="s">
        <v>1440</v>
      </c>
      <c r="L315" s="525" t="s">
        <v>1453</v>
      </c>
      <c r="M315" s="525" t="s">
        <v>1454</v>
      </c>
      <c r="N315" s="525" t="s">
        <v>817</v>
      </c>
      <c r="O315" s="22" t="s">
        <v>604</v>
      </c>
      <c r="P315" s="70" t="s">
        <v>59</v>
      </c>
      <c r="Q315" s="534" t="s">
        <v>1440</v>
      </c>
      <c r="R315" s="337" t="str">
        <f t="shared" ca="1" si="20"/>
        <v>N/A</v>
      </c>
      <c r="S315" s="337" t="str">
        <f t="shared" ca="1" si="21"/>
        <v>N/A</v>
      </c>
      <c r="T315" s="433" t="s">
        <v>645</v>
      </c>
      <c r="U315" s="22" t="s">
        <v>646</v>
      </c>
      <c r="V315" s="24"/>
      <c r="W315" s="21"/>
      <c r="Y315" s="494"/>
    </row>
    <row r="316" spans="1:25" ht="120">
      <c r="A316" s="31">
        <v>313</v>
      </c>
      <c r="B316" s="22" t="s">
        <v>39</v>
      </c>
      <c r="C316" s="22" t="s">
        <v>637</v>
      </c>
      <c r="D316" s="22" t="s">
        <v>647</v>
      </c>
      <c r="E316" s="23">
        <v>1</v>
      </c>
      <c r="F316" s="22" t="s">
        <v>639</v>
      </c>
      <c r="G316" s="22" t="s">
        <v>640</v>
      </c>
      <c r="H316" s="22" t="s">
        <v>30</v>
      </c>
      <c r="I316" s="22" t="s">
        <v>648</v>
      </c>
      <c r="J316" s="22" t="s">
        <v>649</v>
      </c>
      <c r="K316" s="523" t="s">
        <v>1440</v>
      </c>
      <c r="L316" s="525" t="s">
        <v>1455</v>
      </c>
      <c r="M316" s="525" t="s">
        <v>1456</v>
      </c>
      <c r="N316" s="525" t="s">
        <v>817</v>
      </c>
      <c r="O316" s="22" t="s">
        <v>604</v>
      </c>
      <c r="P316" s="70" t="s">
        <v>59</v>
      </c>
      <c r="Q316" s="534" t="s">
        <v>1440</v>
      </c>
      <c r="R316" s="337" t="str">
        <f t="shared" ca="1" si="20"/>
        <v>N/A</v>
      </c>
      <c r="S316" s="337" t="str">
        <f t="shared" ca="1" si="21"/>
        <v>N/A</v>
      </c>
      <c r="T316" s="433" t="s">
        <v>608</v>
      </c>
      <c r="U316" s="22" t="s">
        <v>650</v>
      </c>
      <c r="V316" s="24"/>
      <c r="W316" s="21"/>
      <c r="Y316" s="494"/>
    </row>
    <row r="317" spans="1:25" ht="135">
      <c r="A317" s="31">
        <v>314</v>
      </c>
      <c r="B317" s="22" t="s">
        <v>39</v>
      </c>
      <c r="C317" s="22" t="s">
        <v>651</v>
      </c>
      <c r="D317" s="22" t="s">
        <v>652</v>
      </c>
      <c r="E317" s="23">
        <v>1</v>
      </c>
      <c r="F317" s="22" t="s">
        <v>653</v>
      </c>
      <c r="G317" s="22" t="s">
        <v>654</v>
      </c>
      <c r="H317" s="22" t="s">
        <v>30</v>
      </c>
      <c r="I317" s="22" t="s">
        <v>655</v>
      </c>
      <c r="J317" s="22" t="s">
        <v>656</v>
      </c>
      <c r="K317" s="523" t="s">
        <v>1440</v>
      </c>
      <c r="L317" s="525" t="s">
        <v>1457</v>
      </c>
      <c r="M317" s="525" t="s">
        <v>1458</v>
      </c>
      <c r="N317" s="525" t="s">
        <v>817</v>
      </c>
      <c r="O317" s="22" t="s">
        <v>604</v>
      </c>
      <c r="P317" s="70" t="s">
        <v>59</v>
      </c>
      <c r="Q317" s="534" t="s">
        <v>657</v>
      </c>
      <c r="R317" s="418" t="s">
        <v>657</v>
      </c>
      <c r="S317" s="337" t="str">
        <f t="shared" ca="1" si="21"/>
        <v>N/A</v>
      </c>
      <c r="T317" s="433" t="s">
        <v>658</v>
      </c>
      <c r="U317" s="22" t="s">
        <v>659</v>
      </c>
      <c r="V317" s="24"/>
      <c r="W317" s="21"/>
      <c r="Y317" s="494"/>
    </row>
    <row r="318" spans="1:25" ht="120">
      <c r="A318" s="31">
        <v>315</v>
      </c>
      <c r="B318" s="22" t="s">
        <v>39</v>
      </c>
      <c r="C318" s="22" t="s">
        <v>651</v>
      </c>
      <c r="D318" s="22" t="s">
        <v>660</v>
      </c>
      <c r="E318" s="23">
        <v>1</v>
      </c>
      <c r="F318" s="22" t="s">
        <v>661</v>
      </c>
      <c r="G318" s="22" t="s">
        <v>654</v>
      </c>
      <c r="H318" s="22" t="s">
        <v>30</v>
      </c>
      <c r="I318" s="22" t="s">
        <v>662</v>
      </c>
      <c r="J318" s="22" t="s">
        <v>663</v>
      </c>
      <c r="K318" s="523" t="s">
        <v>1440</v>
      </c>
      <c r="L318" s="525" t="s">
        <v>1459</v>
      </c>
      <c r="M318" s="525" t="s">
        <v>1460</v>
      </c>
      <c r="N318" s="525" t="s">
        <v>817</v>
      </c>
      <c r="O318" s="22" t="s">
        <v>604</v>
      </c>
      <c r="P318" s="70" t="s">
        <v>59</v>
      </c>
      <c r="Q318" s="534" t="s">
        <v>657</v>
      </c>
      <c r="R318" s="67" t="s">
        <v>59</v>
      </c>
      <c r="S318" s="337" t="str">
        <f t="shared" ca="1" si="21"/>
        <v>N/A</v>
      </c>
      <c r="T318" s="433" t="s">
        <v>664</v>
      </c>
      <c r="U318" s="22" t="s">
        <v>659</v>
      </c>
      <c r="V318" s="24"/>
      <c r="W318" s="21"/>
      <c r="Y318" s="494"/>
    </row>
    <row r="319" spans="1:25" ht="105">
      <c r="A319" s="31">
        <v>316</v>
      </c>
      <c r="B319" s="22" t="s">
        <v>39</v>
      </c>
      <c r="C319" s="22" t="s">
        <v>651</v>
      </c>
      <c r="D319" s="22" t="s">
        <v>665</v>
      </c>
      <c r="E319" s="23">
        <v>1</v>
      </c>
      <c r="F319" s="22" t="s">
        <v>142</v>
      </c>
      <c r="G319" s="22" t="s">
        <v>654</v>
      </c>
      <c r="H319" s="22" t="s">
        <v>30</v>
      </c>
      <c r="I319" s="22" t="s">
        <v>666</v>
      </c>
      <c r="J319" s="22" t="s">
        <v>667</v>
      </c>
      <c r="K319" s="523" t="s">
        <v>1440</v>
      </c>
      <c r="L319" s="525" t="s">
        <v>1461</v>
      </c>
      <c r="M319" s="525" t="s">
        <v>1462</v>
      </c>
      <c r="N319" s="525" t="s">
        <v>817</v>
      </c>
      <c r="O319" s="22" t="s">
        <v>604</v>
      </c>
      <c r="P319" s="70" t="s">
        <v>59</v>
      </c>
      <c r="Q319" s="534" t="s">
        <v>657</v>
      </c>
      <c r="R319" s="418" t="s">
        <v>657</v>
      </c>
      <c r="S319" s="337" t="str">
        <f t="shared" ca="1" si="21"/>
        <v>N/A</v>
      </c>
      <c r="T319" s="433" t="s">
        <v>668</v>
      </c>
      <c r="U319" s="22" t="s">
        <v>659</v>
      </c>
      <c r="V319" s="24"/>
      <c r="W319" s="21"/>
      <c r="Y319" s="494"/>
    </row>
    <row r="320" spans="1:25" ht="135">
      <c r="A320" s="31">
        <v>317</v>
      </c>
      <c r="B320" s="22" t="s">
        <v>39</v>
      </c>
      <c r="C320" s="22" t="s">
        <v>651</v>
      </c>
      <c r="D320" s="22" t="s">
        <v>669</v>
      </c>
      <c r="E320" s="23">
        <v>1</v>
      </c>
      <c r="F320" s="22" t="s">
        <v>523</v>
      </c>
      <c r="G320" s="22" t="s">
        <v>654</v>
      </c>
      <c r="H320" s="22" t="s">
        <v>30</v>
      </c>
      <c r="I320" s="22" t="s">
        <v>670</v>
      </c>
      <c r="J320" s="22" t="s">
        <v>671</v>
      </c>
      <c r="K320" s="523" t="s">
        <v>1440</v>
      </c>
      <c r="L320" s="525" t="s">
        <v>1463</v>
      </c>
      <c r="M320" s="525" t="s">
        <v>1464</v>
      </c>
      <c r="N320" s="525" t="s">
        <v>817</v>
      </c>
      <c r="O320" s="22" t="s">
        <v>604</v>
      </c>
      <c r="P320" s="70" t="s">
        <v>59</v>
      </c>
      <c r="Q320" s="534" t="s">
        <v>657</v>
      </c>
      <c r="R320" s="67" t="s">
        <v>59</v>
      </c>
      <c r="S320" s="337" t="str">
        <f t="shared" ca="1" si="21"/>
        <v>N/A</v>
      </c>
      <c r="T320" s="433" t="s">
        <v>672</v>
      </c>
      <c r="U320" s="22" t="s">
        <v>673</v>
      </c>
      <c r="V320" s="24"/>
      <c r="W320" s="21"/>
      <c r="Y320" s="494"/>
    </row>
    <row r="321" spans="1:25" ht="120">
      <c r="A321" s="31">
        <v>318</v>
      </c>
      <c r="B321" s="22" t="s">
        <v>39</v>
      </c>
      <c r="C321" s="22" t="s">
        <v>651</v>
      </c>
      <c r="D321" s="22" t="s">
        <v>674</v>
      </c>
      <c r="E321" s="23">
        <v>1</v>
      </c>
      <c r="F321" s="22" t="s">
        <v>675</v>
      </c>
      <c r="G321" s="22" t="s">
        <v>676</v>
      </c>
      <c r="H321" s="22" t="s">
        <v>30</v>
      </c>
      <c r="I321" s="22" t="s">
        <v>677</v>
      </c>
      <c r="J321" s="22" t="s">
        <v>678</v>
      </c>
      <c r="K321" s="523" t="s">
        <v>1440</v>
      </c>
      <c r="L321" s="525" t="s">
        <v>1465</v>
      </c>
      <c r="M321" s="525" t="s">
        <v>1466</v>
      </c>
      <c r="N321" s="525" t="s">
        <v>817</v>
      </c>
      <c r="O321" s="22" t="s">
        <v>604</v>
      </c>
      <c r="P321" s="70" t="s">
        <v>59</v>
      </c>
      <c r="Q321" s="534" t="s">
        <v>657</v>
      </c>
      <c r="R321" s="67" t="s">
        <v>59</v>
      </c>
      <c r="S321" s="337" t="str">
        <f t="shared" ca="1" si="21"/>
        <v>N/A</v>
      </c>
      <c r="T321" s="433" t="s">
        <v>679</v>
      </c>
      <c r="U321" s="22" t="s">
        <v>680</v>
      </c>
      <c r="V321" s="24"/>
      <c r="W321" s="21"/>
      <c r="Y321" s="494"/>
    </row>
    <row r="322" spans="1:25" ht="120">
      <c r="A322" s="31">
        <v>319</v>
      </c>
      <c r="B322" s="22" t="s">
        <v>39</v>
      </c>
      <c r="C322" s="22" t="s">
        <v>651</v>
      </c>
      <c r="D322" s="22" t="s">
        <v>681</v>
      </c>
      <c r="E322" s="23">
        <v>1</v>
      </c>
      <c r="F322" s="22" t="s">
        <v>682</v>
      </c>
      <c r="G322" s="22" t="s">
        <v>676</v>
      </c>
      <c r="H322" s="22" t="s">
        <v>30</v>
      </c>
      <c r="I322" s="22" t="s">
        <v>683</v>
      </c>
      <c r="J322" s="22" t="s">
        <v>684</v>
      </c>
      <c r="K322" s="523" t="s">
        <v>1440</v>
      </c>
      <c r="L322" s="525" t="s">
        <v>1467</v>
      </c>
      <c r="M322" s="525" t="s">
        <v>1468</v>
      </c>
      <c r="N322" s="525" t="s">
        <v>817</v>
      </c>
      <c r="O322" s="22" t="s">
        <v>604</v>
      </c>
      <c r="P322" s="70" t="s">
        <v>59</v>
      </c>
      <c r="Q322" s="534" t="s">
        <v>657</v>
      </c>
      <c r="R322" s="67" t="s">
        <v>59</v>
      </c>
      <c r="S322" s="337" t="str">
        <f t="shared" ca="1" si="21"/>
        <v>N/A</v>
      </c>
      <c r="T322" s="433" t="s">
        <v>679</v>
      </c>
      <c r="U322" s="22" t="s">
        <v>680</v>
      </c>
      <c r="V322" s="24"/>
      <c r="W322" s="21"/>
      <c r="Y322" s="494"/>
    </row>
    <row r="323" spans="1:25" ht="120">
      <c r="A323" s="31">
        <v>320</v>
      </c>
      <c r="B323" s="22" t="s">
        <v>39</v>
      </c>
      <c r="C323" s="22" t="s">
        <v>651</v>
      </c>
      <c r="D323" s="22" t="s">
        <v>685</v>
      </c>
      <c r="E323" s="23">
        <v>1</v>
      </c>
      <c r="F323" s="22" t="s">
        <v>686</v>
      </c>
      <c r="G323" s="22" t="s">
        <v>676</v>
      </c>
      <c r="H323" s="22" t="s">
        <v>30</v>
      </c>
      <c r="I323" s="22" t="s">
        <v>687</v>
      </c>
      <c r="J323" s="22" t="s">
        <v>688</v>
      </c>
      <c r="K323" s="523" t="s">
        <v>1440</v>
      </c>
      <c r="L323" s="525" t="s">
        <v>1469</v>
      </c>
      <c r="M323" s="525" t="s">
        <v>1470</v>
      </c>
      <c r="N323" s="525" t="s">
        <v>817</v>
      </c>
      <c r="O323" s="22" t="s">
        <v>604</v>
      </c>
      <c r="P323" s="70" t="s">
        <v>59</v>
      </c>
      <c r="Q323" s="534" t="s">
        <v>657</v>
      </c>
      <c r="R323" s="67" t="s">
        <v>59</v>
      </c>
      <c r="S323" s="337" t="str">
        <f t="shared" ca="1" si="21"/>
        <v>N/A</v>
      </c>
      <c r="T323" s="433" t="s">
        <v>679</v>
      </c>
      <c r="U323" s="22" t="s">
        <v>680</v>
      </c>
      <c r="V323" s="24"/>
      <c r="W323" s="21"/>
      <c r="Y323" s="494"/>
    </row>
    <row r="324" spans="1:25" ht="195">
      <c r="A324" s="31">
        <v>321</v>
      </c>
      <c r="B324" s="22" t="s">
        <v>39</v>
      </c>
      <c r="C324" s="22" t="s">
        <v>651</v>
      </c>
      <c r="D324" s="22" t="s">
        <v>689</v>
      </c>
      <c r="E324" s="23">
        <v>1</v>
      </c>
      <c r="F324" s="22" t="s">
        <v>690</v>
      </c>
      <c r="G324" s="22" t="s">
        <v>691</v>
      </c>
      <c r="H324" s="22" t="s">
        <v>30</v>
      </c>
      <c r="I324" s="22" t="s">
        <v>692</v>
      </c>
      <c r="J324" s="22" t="s">
        <v>693</v>
      </c>
      <c r="K324" s="523" t="s">
        <v>1440</v>
      </c>
      <c r="L324" s="525" t="s">
        <v>1471</v>
      </c>
      <c r="M324" s="525" t="s">
        <v>1472</v>
      </c>
      <c r="N324" s="525" t="s">
        <v>817</v>
      </c>
      <c r="O324" s="22" t="s">
        <v>604</v>
      </c>
      <c r="P324" s="70" t="s">
        <v>59</v>
      </c>
      <c r="Q324" s="534" t="s">
        <v>657</v>
      </c>
      <c r="R324" s="67" t="s">
        <v>59</v>
      </c>
      <c r="S324" s="337" t="str">
        <f t="shared" ca="1" si="21"/>
        <v>N/A</v>
      </c>
      <c r="T324" s="433" t="s">
        <v>694</v>
      </c>
      <c r="U324" s="22" t="s">
        <v>695</v>
      </c>
      <c r="V324" s="24"/>
      <c r="W324" s="21"/>
      <c r="Y324" s="494"/>
    </row>
    <row r="325" spans="1:25" ht="195">
      <c r="A325" s="31">
        <v>322</v>
      </c>
      <c r="B325" s="22" t="s">
        <v>39</v>
      </c>
      <c r="C325" s="22" t="s">
        <v>651</v>
      </c>
      <c r="D325" s="22" t="s">
        <v>696</v>
      </c>
      <c r="E325" s="23">
        <v>1</v>
      </c>
      <c r="F325" s="22" t="s">
        <v>697</v>
      </c>
      <c r="G325" s="22" t="s">
        <v>691</v>
      </c>
      <c r="H325" s="22" t="s">
        <v>30</v>
      </c>
      <c r="I325" s="22" t="s">
        <v>698</v>
      </c>
      <c r="J325" s="22" t="s">
        <v>699</v>
      </c>
      <c r="K325" s="523" t="s">
        <v>1440</v>
      </c>
      <c r="L325" s="525" t="s">
        <v>1473</v>
      </c>
      <c r="M325" s="525" t="s">
        <v>1474</v>
      </c>
      <c r="N325" s="525" t="s">
        <v>817</v>
      </c>
      <c r="O325" s="22" t="s">
        <v>604</v>
      </c>
      <c r="P325" s="70" t="s">
        <v>59</v>
      </c>
      <c r="Q325" s="534" t="s">
        <v>1440</v>
      </c>
      <c r="R325" s="67" t="s">
        <v>59</v>
      </c>
      <c r="S325" s="337" t="str">
        <f t="shared" ca="1" si="21"/>
        <v>N/A</v>
      </c>
      <c r="T325" s="433" t="s">
        <v>694</v>
      </c>
      <c r="U325" s="22" t="s">
        <v>695</v>
      </c>
      <c r="V325" s="24"/>
      <c r="W325" s="21"/>
      <c r="Y325" s="494"/>
    </row>
    <row r="326" spans="1:25" ht="195">
      <c r="A326" s="31">
        <v>323</v>
      </c>
      <c r="B326" s="22" t="s">
        <v>39</v>
      </c>
      <c r="C326" s="22" t="s">
        <v>651</v>
      </c>
      <c r="D326" s="22" t="s">
        <v>700</v>
      </c>
      <c r="E326" s="23">
        <v>1</v>
      </c>
      <c r="F326" s="22" t="s">
        <v>701</v>
      </c>
      <c r="G326" s="22" t="s">
        <v>691</v>
      </c>
      <c r="H326" s="22" t="s">
        <v>30</v>
      </c>
      <c r="I326" s="22" t="s">
        <v>702</v>
      </c>
      <c r="J326" s="22" t="s">
        <v>703</v>
      </c>
      <c r="K326" s="523" t="s">
        <v>1440</v>
      </c>
      <c r="L326" s="525" t="s">
        <v>1475</v>
      </c>
      <c r="M326" s="525" t="s">
        <v>1476</v>
      </c>
      <c r="N326" s="525" t="s">
        <v>817</v>
      </c>
      <c r="O326" s="22" t="s">
        <v>604</v>
      </c>
      <c r="P326" s="70" t="s">
        <v>59</v>
      </c>
      <c r="Q326" s="534" t="s">
        <v>1440</v>
      </c>
      <c r="R326" s="67" t="s">
        <v>59</v>
      </c>
      <c r="S326" s="337" t="str">
        <f t="shared" ca="1" si="21"/>
        <v>N/A</v>
      </c>
      <c r="T326" s="433" t="s">
        <v>694</v>
      </c>
      <c r="U326" s="22" t="s">
        <v>695</v>
      </c>
      <c r="V326" s="24"/>
      <c r="W326" s="21"/>
      <c r="Y326" s="494"/>
    </row>
    <row r="327" spans="1:25" ht="195">
      <c r="A327" s="31">
        <v>324</v>
      </c>
      <c r="B327" s="22" t="s">
        <v>39</v>
      </c>
      <c r="C327" s="22" t="s">
        <v>651</v>
      </c>
      <c r="D327" s="22" t="s">
        <v>704</v>
      </c>
      <c r="E327" s="23">
        <v>1</v>
      </c>
      <c r="F327" s="22" t="s">
        <v>705</v>
      </c>
      <c r="G327" s="22" t="s">
        <v>691</v>
      </c>
      <c r="H327" s="22" t="s">
        <v>30</v>
      </c>
      <c r="I327" s="22" t="s">
        <v>706</v>
      </c>
      <c r="J327" s="22" t="s">
        <v>707</v>
      </c>
      <c r="K327" s="523" t="s">
        <v>1440</v>
      </c>
      <c r="L327" s="525" t="s">
        <v>1477</v>
      </c>
      <c r="M327" s="525" t="s">
        <v>1478</v>
      </c>
      <c r="N327" s="525" t="s">
        <v>817</v>
      </c>
      <c r="O327" s="22" t="s">
        <v>604</v>
      </c>
      <c r="P327" s="70" t="s">
        <v>59</v>
      </c>
      <c r="Q327" s="534" t="s">
        <v>1440</v>
      </c>
      <c r="R327" s="67" t="s">
        <v>59</v>
      </c>
      <c r="S327" s="337" t="str">
        <f t="shared" ca="1" si="21"/>
        <v>N/A</v>
      </c>
      <c r="T327" s="433" t="s">
        <v>694</v>
      </c>
      <c r="U327" s="22" t="s">
        <v>708</v>
      </c>
      <c r="V327" s="24"/>
      <c r="W327" s="21"/>
      <c r="Y327" s="494"/>
    </row>
    <row r="328" spans="1:25" ht="195">
      <c r="A328" s="31">
        <v>325</v>
      </c>
      <c r="B328" s="22" t="s">
        <v>39</v>
      </c>
      <c r="C328" s="22" t="s">
        <v>651</v>
      </c>
      <c r="D328" s="22" t="s">
        <v>709</v>
      </c>
      <c r="E328" s="23">
        <v>1</v>
      </c>
      <c r="F328" s="22" t="s">
        <v>690</v>
      </c>
      <c r="G328" s="22" t="s">
        <v>691</v>
      </c>
      <c r="H328" s="22" t="s">
        <v>30</v>
      </c>
      <c r="I328" s="22" t="s">
        <v>710</v>
      </c>
      <c r="J328" s="22" t="s">
        <v>711</v>
      </c>
      <c r="K328" s="523" t="s">
        <v>1440</v>
      </c>
      <c r="L328" s="525" t="s">
        <v>1479</v>
      </c>
      <c r="M328" s="525" t="s">
        <v>1480</v>
      </c>
      <c r="N328" s="525" t="s">
        <v>817</v>
      </c>
      <c r="O328" s="22" t="s">
        <v>604</v>
      </c>
      <c r="P328" s="70" t="s">
        <v>59</v>
      </c>
      <c r="Q328" s="534" t="s">
        <v>1440</v>
      </c>
      <c r="R328" s="67" t="s">
        <v>59</v>
      </c>
      <c r="S328" s="337" t="str">
        <f t="shared" ca="1" si="21"/>
        <v>N/A</v>
      </c>
      <c r="T328" s="433" t="s">
        <v>712</v>
      </c>
      <c r="U328" s="22" t="s">
        <v>695</v>
      </c>
      <c r="V328" s="24"/>
      <c r="W328" s="21"/>
      <c r="Y328" s="494"/>
    </row>
    <row r="329" spans="1:25" ht="195">
      <c r="A329" s="31">
        <v>326</v>
      </c>
      <c r="B329" s="22" t="s">
        <v>39</v>
      </c>
      <c r="C329" s="22" t="s">
        <v>651</v>
      </c>
      <c r="D329" s="22" t="s">
        <v>713</v>
      </c>
      <c r="E329" s="23">
        <v>1</v>
      </c>
      <c r="F329" s="22" t="s">
        <v>697</v>
      </c>
      <c r="G329" s="22" t="s">
        <v>691</v>
      </c>
      <c r="H329" s="22" t="s">
        <v>30</v>
      </c>
      <c r="I329" s="22" t="s">
        <v>714</v>
      </c>
      <c r="J329" s="22" t="s">
        <v>715</v>
      </c>
      <c r="K329" s="523" t="s">
        <v>1440</v>
      </c>
      <c r="L329" s="525" t="s">
        <v>1481</v>
      </c>
      <c r="M329" s="525" t="s">
        <v>1482</v>
      </c>
      <c r="N329" s="525" t="s">
        <v>817</v>
      </c>
      <c r="O329" s="22" t="s">
        <v>604</v>
      </c>
      <c r="P329" s="70" t="s">
        <v>59</v>
      </c>
      <c r="Q329" s="534" t="s">
        <v>1440</v>
      </c>
      <c r="R329" s="67" t="s">
        <v>59</v>
      </c>
      <c r="S329" s="337" t="str">
        <f t="shared" ca="1" si="21"/>
        <v>N/A</v>
      </c>
      <c r="T329" s="433" t="s">
        <v>712</v>
      </c>
      <c r="U329" s="22" t="s">
        <v>695</v>
      </c>
      <c r="V329" s="24"/>
      <c r="W329" s="21"/>
      <c r="Y329" s="494"/>
    </row>
    <row r="330" spans="1:25" ht="195">
      <c r="A330" s="31">
        <v>327</v>
      </c>
      <c r="B330" s="22" t="s">
        <v>39</v>
      </c>
      <c r="C330" s="22" t="s">
        <v>651</v>
      </c>
      <c r="D330" s="22" t="s">
        <v>716</v>
      </c>
      <c r="E330" s="23">
        <v>1</v>
      </c>
      <c r="F330" s="22" t="s">
        <v>701</v>
      </c>
      <c r="G330" s="22" t="s">
        <v>691</v>
      </c>
      <c r="H330" s="22" t="s">
        <v>30</v>
      </c>
      <c r="I330" s="22" t="s">
        <v>717</v>
      </c>
      <c r="J330" s="22" t="s">
        <v>718</v>
      </c>
      <c r="K330" s="523" t="s">
        <v>1440</v>
      </c>
      <c r="L330" s="525" t="s">
        <v>1483</v>
      </c>
      <c r="M330" s="525" t="s">
        <v>1484</v>
      </c>
      <c r="N330" s="525" t="s">
        <v>817</v>
      </c>
      <c r="O330" s="22" t="s">
        <v>604</v>
      </c>
      <c r="P330" s="70" t="s">
        <v>59</v>
      </c>
      <c r="Q330" s="534" t="s">
        <v>1440</v>
      </c>
      <c r="R330" s="67" t="s">
        <v>59</v>
      </c>
      <c r="S330" s="337" t="str">
        <f t="shared" ca="1" si="21"/>
        <v>N/A</v>
      </c>
      <c r="T330" s="433" t="s">
        <v>712</v>
      </c>
      <c r="U330" s="22" t="s">
        <v>695</v>
      </c>
      <c r="V330" s="24"/>
      <c r="W330" s="21"/>
      <c r="Y330" s="494"/>
    </row>
    <row r="331" spans="1:25" ht="195">
      <c r="A331" s="31">
        <v>328</v>
      </c>
      <c r="B331" s="22" t="s">
        <v>39</v>
      </c>
      <c r="C331" s="22" t="s">
        <v>651</v>
      </c>
      <c r="D331" s="22" t="s">
        <v>719</v>
      </c>
      <c r="E331" s="23">
        <v>1</v>
      </c>
      <c r="F331" s="22" t="s">
        <v>705</v>
      </c>
      <c r="G331" s="22" t="s">
        <v>691</v>
      </c>
      <c r="H331" s="22" t="s">
        <v>30</v>
      </c>
      <c r="I331" s="22" t="s">
        <v>720</v>
      </c>
      <c r="J331" s="22" t="s">
        <v>721</v>
      </c>
      <c r="K331" s="523" t="s">
        <v>1440</v>
      </c>
      <c r="L331" s="525" t="s">
        <v>1485</v>
      </c>
      <c r="M331" s="525" t="s">
        <v>1486</v>
      </c>
      <c r="N331" s="525" t="s">
        <v>817</v>
      </c>
      <c r="O331" s="22" t="s">
        <v>604</v>
      </c>
      <c r="P331" s="70" t="s">
        <v>59</v>
      </c>
      <c r="Q331" s="534" t="s">
        <v>1440</v>
      </c>
      <c r="R331" s="67" t="s">
        <v>59</v>
      </c>
      <c r="S331" s="337" t="str">
        <f t="shared" ca="1" si="21"/>
        <v>N/A</v>
      </c>
      <c r="T331" s="433" t="s">
        <v>712</v>
      </c>
      <c r="U331" s="22" t="s">
        <v>695</v>
      </c>
      <c r="V331" s="24"/>
      <c r="W331" s="21"/>
      <c r="Y331" s="494"/>
    </row>
    <row r="332" spans="1:25" ht="165">
      <c r="A332" s="32">
        <v>329</v>
      </c>
      <c r="B332" s="25" t="s">
        <v>39</v>
      </c>
      <c r="C332" s="25" t="s">
        <v>722</v>
      </c>
      <c r="D332" s="25" t="s">
        <v>723</v>
      </c>
      <c r="E332" s="26">
        <v>1</v>
      </c>
      <c r="F332" s="25" t="s">
        <v>724</v>
      </c>
      <c r="G332" s="25" t="s">
        <v>725</v>
      </c>
      <c r="H332" s="25" t="s">
        <v>30</v>
      </c>
      <c r="I332" s="25" t="s">
        <v>726</v>
      </c>
      <c r="J332" s="25" t="s">
        <v>727</v>
      </c>
      <c r="K332" s="523" t="s">
        <v>1440</v>
      </c>
      <c r="L332" s="525" t="s">
        <v>1487</v>
      </c>
      <c r="M332" s="525" t="s">
        <v>1488</v>
      </c>
      <c r="N332" s="527" t="s">
        <v>817</v>
      </c>
      <c r="O332" s="25" t="s">
        <v>604</v>
      </c>
      <c r="P332" s="70" t="s">
        <v>59</v>
      </c>
      <c r="Q332" s="541" t="s">
        <v>1440</v>
      </c>
      <c r="R332" s="531" t="s">
        <v>59</v>
      </c>
      <c r="S332" s="337" t="str">
        <f t="shared" ca="1" si="21"/>
        <v>N/A</v>
      </c>
      <c r="T332" s="27" t="s">
        <v>730</v>
      </c>
      <c r="U332" s="25" t="s">
        <v>731</v>
      </c>
      <c r="V332" s="28"/>
      <c r="W332" s="27"/>
      <c r="Y332" s="494"/>
    </row>
  </sheetData>
  <autoFilter ref="A2:W332" xr:uid="{DBF9CB31-CDA7-429E-AD0F-4469299D3D09}"/>
  <mergeCells count="2">
    <mergeCell ref="A1:A2"/>
    <mergeCell ref="P1:S1"/>
  </mergeCells>
  <printOptions horizontalCentered="1"/>
  <pageMargins left="0.2" right="0.2" top="0.75" bottom="0.75" header="0.3" footer="0.3"/>
  <pageSetup scale="28" fitToHeight="0" orientation="landscape" r:id="rId1"/>
  <headerFooter>
    <oddFooter>&amp;RMay 1, 2019</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7D26-6B44-4A7A-A845-23AA042E0CAF}">
  <sheetPr>
    <tabColor rgb="FF00B0F0"/>
    <pageSetUpPr fitToPage="1"/>
  </sheetPr>
  <dimension ref="A1:Y332"/>
  <sheetViews>
    <sheetView showGridLines="0" zoomScale="80" zoomScaleNormal="80" zoomScaleSheetLayoutView="70" workbookViewId="0">
      <pane xSplit="9" ySplit="2" topLeftCell="J304" activePane="bottomRight" state="frozen"/>
      <selection pane="topRight" sqref="A1:A2"/>
      <selection pane="bottomLeft" sqref="A1:A2"/>
      <selection pane="bottomRight" activeCell="Z307" sqref="Z307"/>
    </sheetView>
  </sheetViews>
  <sheetFormatPr defaultColWidth="49.7109375" defaultRowHeight="15"/>
  <cols>
    <col min="1" max="1" width="13.85546875" style="15" customWidth="1"/>
    <col min="2" max="2" width="6.7109375" style="13" customWidth="1"/>
    <col min="3" max="3" width="5.28515625" style="13" customWidth="1"/>
    <col min="4" max="4" width="6.85546875" style="13" customWidth="1"/>
    <col min="5" max="5" width="7.28515625" style="15" customWidth="1"/>
    <col min="6" max="6" width="14.7109375" style="15" customWidth="1"/>
    <col min="7" max="7" width="20.7109375" style="13" customWidth="1"/>
    <col min="8" max="8" width="13.5703125" style="13" customWidth="1"/>
    <col min="9" max="9" width="49.7109375" style="13" customWidth="1"/>
    <col min="10" max="10" width="32.85546875" style="13" customWidth="1"/>
    <col min="11" max="11" width="15.42578125" style="520" customWidth="1"/>
    <col min="12" max="14" width="10.140625" style="524" customWidth="1"/>
    <col min="15" max="15" width="21.85546875" style="13" customWidth="1"/>
    <col min="16" max="16" width="20.42578125" style="431" customWidth="1"/>
    <col min="17" max="17" width="20.42578125" style="533" customWidth="1"/>
    <col min="18" max="19" width="20.42578125" style="532" customWidth="1"/>
    <col min="20" max="20" width="45.28515625" style="16" hidden="1" customWidth="1"/>
    <col min="21" max="21" width="57.28515625" style="13" hidden="1" customWidth="1"/>
    <col min="22" max="22" width="15.7109375" style="13" hidden="1" customWidth="1"/>
    <col min="23" max="23" width="6.7109375" style="13" hidden="1" customWidth="1"/>
    <col min="24" max="24" width="15.42578125" style="492" hidden="1" customWidth="1"/>
    <col min="25" max="25" width="17.5703125" style="14" customWidth="1"/>
    <col min="26" max="16384" width="49.7109375" style="14"/>
  </cols>
  <sheetData>
    <row r="1" spans="1:25">
      <c r="A1" s="752" t="s">
        <v>16</v>
      </c>
      <c r="P1" s="764"/>
      <c r="Q1" s="765"/>
      <c r="R1" s="766"/>
      <c r="S1" s="767"/>
    </row>
    <row r="2" spans="1:25" s="18" customFormat="1" ht="50.45" customHeight="1">
      <c r="A2" s="752"/>
      <c r="B2" s="615" t="s">
        <v>22</v>
      </c>
      <c r="C2" s="615" t="s">
        <v>23</v>
      </c>
      <c r="D2" s="615" t="s">
        <v>24</v>
      </c>
      <c r="E2" s="335" t="s">
        <v>25</v>
      </c>
      <c r="F2" s="335" t="s">
        <v>26</v>
      </c>
      <c r="G2" s="335" t="s">
        <v>27</v>
      </c>
      <c r="H2" s="335" t="s">
        <v>28</v>
      </c>
      <c r="I2" s="335" t="s">
        <v>29</v>
      </c>
      <c r="J2" s="335" t="s">
        <v>30</v>
      </c>
      <c r="K2" s="521" t="s">
        <v>809</v>
      </c>
      <c r="L2" s="521" t="s">
        <v>810</v>
      </c>
      <c r="M2" s="521" t="s">
        <v>811</v>
      </c>
      <c r="N2" s="521" t="s">
        <v>812</v>
      </c>
      <c r="O2" s="417" t="s">
        <v>31</v>
      </c>
      <c r="P2" s="616" t="s">
        <v>32</v>
      </c>
      <c r="Q2" s="529" t="s">
        <v>813</v>
      </c>
      <c r="R2" s="529" t="s">
        <v>33</v>
      </c>
      <c r="S2" s="530" t="s">
        <v>34</v>
      </c>
      <c r="T2" s="335" t="s">
        <v>35</v>
      </c>
      <c r="U2" s="335" t="s">
        <v>36</v>
      </c>
      <c r="V2" s="335" t="s">
        <v>37</v>
      </c>
      <c r="W2" s="336" t="s">
        <v>38</v>
      </c>
      <c r="X2" s="493"/>
    </row>
    <row r="3" spans="1:25" s="18" customFormat="1" ht="30">
      <c r="A3" s="30">
        <v>0</v>
      </c>
      <c r="B3" s="19" t="s">
        <v>39</v>
      </c>
      <c r="C3" s="19" t="s">
        <v>40</v>
      </c>
      <c r="D3" s="19" t="s">
        <v>41</v>
      </c>
      <c r="E3" s="20" t="s">
        <v>42</v>
      </c>
      <c r="F3" s="19" t="s">
        <v>43</v>
      </c>
      <c r="G3" s="19" t="s">
        <v>44</v>
      </c>
      <c r="H3" s="19" t="s">
        <v>30</v>
      </c>
      <c r="I3" s="19" t="s">
        <v>45</v>
      </c>
      <c r="J3" s="19" t="s">
        <v>46</v>
      </c>
      <c r="K3" s="522" t="s">
        <v>814</v>
      </c>
      <c r="L3" s="525" t="s">
        <v>815</v>
      </c>
      <c r="M3" s="525" t="s">
        <v>816</v>
      </c>
      <c r="N3" s="525" t="s">
        <v>817</v>
      </c>
      <c r="O3" s="19" t="s">
        <v>47</v>
      </c>
      <c r="P3" s="430">
        <v>2017</v>
      </c>
      <c r="Q3" s="418">
        <f t="shared" ref="Q3:Q34" ca="1" si="0">SUMIF(INDIRECT("'"&amp;K3&amp;"'!c:c"),A3,INDIRECT("'"&amp;K3&amp;"'!e:e"))</f>
        <v>319930.91134699981</v>
      </c>
      <c r="R3" s="337" t="str">
        <f ca="1">IF($N3 = "N","N/A",SUMIF(INDIRECT("'"&amp;K3&amp;"'!h:h"),L3,INDIRECT("'"&amp;K3&amp;"'!k:k")))</f>
        <v>N/A</v>
      </c>
      <c r="S3" s="337" t="str">
        <f t="shared" ref="S3:S66" ca="1" si="1">IF($N3 = "N","N/A",SUMIF(INDIRECT("'"&amp;K3&amp;"'!h:h"),M3,INDIRECT("'"&amp;K3&amp;"'!k:k")))</f>
        <v>N/A</v>
      </c>
      <c r="T3" s="21" t="s">
        <v>48</v>
      </c>
      <c r="U3" s="19" t="s">
        <v>49</v>
      </c>
      <c r="V3" s="29"/>
      <c r="W3" s="21"/>
      <c r="X3" s="493"/>
      <c r="Y3" s="494"/>
    </row>
    <row r="4" spans="1:25" ht="45">
      <c r="A4" s="30">
        <v>1</v>
      </c>
      <c r="B4" s="19" t="s">
        <v>39</v>
      </c>
      <c r="C4" s="19" t="s">
        <v>50</v>
      </c>
      <c r="D4" s="19" t="s">
        <v>41</v>
      </c>
      <c r="E4" s="20" t="s">
        <v>51</v>
      </c>
      <c r="F4" s="19" t="s">
        <v>52</v>
      </c>
      <c r="G4" s="19" t="s">
        <v>53</v>
      </c>
      <c r="H4" s="19" t="s">
        <v>30</v>
      </c>
      <c r="I4" s="19" t="s">
        <v>54</v>
      </c>
      <c r="J4" s="22" t="s">
        <v>52</v>
      </c>
      <c r="K4" s="522" t="s">
        <v>814</v>
      </c>
      <c r="L4" s="525" t="s">
        <v>368</v>
      </c>
      <c r="M4" s="525" t="s">
        <v>818</v>
      </c>
      <c r="N4" s="525" t="s">
        <v>817</v>
      </c>
      <c r="O4" s="19" t="s">
        <v>47</v>
      </c>
      <c r="P4" s="430">
        <v>2017</v>
      </c>
      <c r="Q4" s="418">
        <f t="shared" ca="1" si="0"/>
        <v>87297.336761534578</v>
      </c>
      <c r="R4" s="337" t="str">
        <f t="shared" ref="R4:R66" ca="1" si="2">IF($N4 = "N","N/A",SUMIF(INDIRECT("'"&amp;K4&amp;"'!h:h"),L4,INDIRECT("'"&amp;K4&amp;"'!k:k")))</f>
        <v>N/A</v>
      </c>
      <c r="S4" s="337" t="str">
        <f t="shared" ca="1" si="1"/>
        <v>N/A</v>
      </c>
      <c r="T4" s="433" t="s">
        <v>48</v>
      </c>
      <c r="U4" s="19"/>
      <c r="V4" s="29"/>
      <c r="W4" s="21"/>
      <c r="Y4" s="494"/>
    </row>
    <row r="5" spans="1:25" ht="45">
      <c r="A5" s="31">
        <v>2</v>
      </c>
      <c r="B5" s="22" t="s">
        <v>39</v>
      </c>
      <c r="C5" s="22" t="s">
        <v>50</v>
      </c>
      <c r="D5" s="22" t="s">
        <v>41</v>
      </c>
      <c r="E5" s="23" t="s">
        <v>51</v>
      </c>
      <c r="F5" s="22" t="s">
        <v>55</v>
      </c>
      <c r="G5" s="22" t="s">
        <v>53</v>
      </c>
      <c r="H5" s="22" t="s">
        <v>30</v>
      </c>
      <c r="I5" s="22" t="s">
        <v>54</v>
      </c>
      <c r="J5" s="22" t="s">
        <v>55</v>
      </c>
      <c r="K5" s="522" t="s">
        <v>814</v>
      </c>
      <c r="L5" s="525" t="s">
        <v>373</v>
      </c>
      <c r="M5" s="525" t="s">
        <v>316</v>
      </c>
      <c r="N5" s="525" t="s">
        <v>817</v>
      </c>
      <c r="O5" s="22" t="s">
        <v>47</v>
      </c>
      <c r="P5" s="70">
        <v>2017</v>
      </c>
      <c r="Q5" s="418">
        <f t="shared" ca="1" si="0"/>
        <v>80492.313475682531</v>
      </c>
      <c r="R5" s="337" t="str">
        <f t="shared" ca="1" si="2"/>
        <v>N/A</v>
      </c>
      <c r="S5" s="337" t="str">
        <f t="shared" ca="1" si="1"/>
        <v>N/A</v>
      </c>
      <c r="T5" s="433" t="s">
        <v>48</v>
      </c>
      <c r="U5" s="22"/>
      <c r="V5" s="24"/>
      <c r="W5" s="21"/>
      <c r="Y5" s="494"/>
    </row>
    <row r="6" spans="1:25" ht="45">
      <c r="A6" s="31">
        <v>3</v>
      </c>
      <c r="B6" s="22" t="s">
        <v>39</v>
      </c>
      <c r="C6" s="22" t="s">
        <v>50</v>
      </c>
      <c r="D6" s="22" t="s">
        <v>41</v>
      </c>
      <c r="E6" s="23" t="s">
        <v>51</v>
      </c>
      <c r="F6" s="22" t="s">
        <v>56</v>
      </c>
      <c r="G6" s="22" t="s">
        <v>53</v>
      </c>
      <c r="H6" s="22" t="s">
        <v>30</v>
      </c>
      <c r="I6" s="22" t="s">
        <v>54</v>
      </c>
      <c r="J6" s="22" t="s">
        <v>56</v>
      </c>
      <c r="K6" s="522" t="s">
        <v>814</v>
      </c>
      <c r="L6" s="525" t="s">
        <v>819</v>
      </c>
      <c r="M6" s="525" t="s">
        <v>820</v>
      </c>
      <c r="N6" s="525" t="s">
        <v>817</v>
      </c>
      <c r="O6" s="22" t="s">
        <v>47</v>
      </c>
      <c r="P6" s="70">
        <v>2017</v>
      </c>
      <c r="Q6" s="418">
        <f t="shared" ca="1" si="0"/>
        <v>481703716.36790425</v>
      </c>
      <c r="R6" s="337" t="str">
        <f t="shared" ca="1" si="2"/>
        <v>N/A</v>
      </c>
      <c r="S6" s="337" t="str">
        <f t="shared" ca="1" si="1"/>
        <v>N/A</v>
      </c>
      <c r="T6" s="433" t="s">
        <v>48</v>
      </c>
      <c r="U6" s="22"/>
      <c r="V6" s="24"/>
      <c r="W6" s="21"/>
      <c r="Y6" s="494"/>
    </row>
    <row r="7" spans="1:25" ht="45">
      <c r="A7" s="31">
        <v>4</v>
      </c>
      <c r="B7" s="22" t="s">
        <v>39</v>
      </c>
      <c r="C7" s="22" t="s">
        <v>50</v>
      </c>
      <c r="D7" s="22" t="s">
        <v>41</v>
      </c>
      <c r="E7" s="23" t="s">
        <v>51</v>
      </c>
      <c r="F7" s="22" t="s">
        <v>57</v>
      </c>
      <c r="G7" s="22" t="s">
        <v>53</v>
      </c>
      <c r="H7" s="22" t="s">
        <v>30</v>
      </c>
      <c r="I7" s="22" t="s">
        <v>54</v>
      </c>
      <c r="J7" s="22" t="s">
        <v>57</v>
      </c>
      <c r="K7" s="522" t="s">
        <v>814</v>
      </c>
      <c r="L7" s="525" t="s">
        <v>821</v>
      </c>
      <c r="M7" s="525" t="s">
        <v>226</v>
      </c>
      <c r="N7" s="525" t="s">
        <v>817</v>
      </c>
      <c r="O7" s="22" t="s">
        <v>47</v>
      </c>
      <c r="P7" s="70">
        <v>2017</v>
      </c>
      <c r="Q7" s="418">
        <f t="shared" ca="1" si="0"/>
        <v>440258087.60130304</v>
      </c>
      <c r="R7" s="337" t="str">
        <f t="shared" ca="1" si="2"/>
        <v>N/A</v>
      </c>
      <c r="S7" s="337" t="str">
        <f t="shared" ca="1" si="1"/>
        <v>N/A</v>
      </c>
      <c r="T7" s="433" t="s">
        <v>48</v>
      </c>
      <c r="U7" s="22"/>
      <c r="V7" s="24"/>
      <c r="W7" s="21"/>
      <c r="Y7" s="494"/>
    </row>
    <row r="8" spans="1:25" ht="45">
      <c r="A8" s="31">
        <v>5</v>
      </c>
      <c r="B8" s="22" t="s">
        <v>39</v>
      </c>
      <c r="C8" s="22" t="s">
        <v>50</v>
      </c>
      <c r="D8" s="22" t="s">
        <v>41</v>
      </c>
      <c r="E8" s="23" t="s">
        <v>51</v>
      </c>
      <c r="F8" s="22" t="s">
        <v>58</v>
      </c>
      <c r="G8" s="22" t="s">
        <v>53</v>
      </c>
      <c r="H8" s="22" t="s">
        <v>30</v>
      </c>
      <c r="I8" s="22" t="s">
        <v>54</v>
      </c>
      <c r="J8" s="22" t="s">
        <v>58</v>
      </c>
      <c r="K8" s="522" t="s">
        <v>814</v>
      </c>
      <c r="L8" s="525" t="s">
        <v>822</v>
      </c>
      <c r="M8" s="525" t="s">
        <v>234</v>
      </c>
      <c r="N8" s="525" t="s">
        <v>817</v>
      </c>
      <c r="O8" s="22" t="s">
        <v>47</v>
      </c>
      <c r="P8" s="70">
        <v>2017</v>
      </c>
      <c r="Q8" s="418">
        <f t="shared" ca="1" si="0"/>
        <v>2102400.4276243942</v>
      </c>
      <c r="R8" s="337" t="str">
        <f t="shared" ca="1" si="2"/>
        <v>N/A</v>
      </c>
      <c r="S8" s="337" t="str">
        <f t="shared" ca="1" si="1"/>
        <v>N/A</v>
      </c>
      <c r="T8" s="433" t="s">
        <v>48</v>
      </c>
      <c r="U8" s="22" t="s">
        <v>49</v>
      </c>
      <c r="V8" s="24"/>
      <c r="W8" s="21"/>
      <c r="Y8" s="494"/>
    </row>
    <row r="9" spans="1:25" ht="45">
      <c r="A9" s="31">
        <v>6</v>
      </c>
      <c r="B9" s="22" t="s">
        <v>39</v>
      </c>
      <c r="C9" s="22" t="s">
        <v>50</v>
      </c>
      <c r="D9" s="22" t="s">
        <v>41</v>
      </c>
      <c r="E9" s="23" t="s">
        <v>51</v>
      </c>
      <c r="F9" s="22" t="s">
        <v>60</v>
      </c>
      <c r="G9" s="22" t="s">
        <v>53</v>
      </c>
      <c r="H9" s="22" t="s">
        <v>30</v>
      </c>
      <c r="I9" s="22" t="s">
        <v>54</v>
      </c>
      <c r="J9" s="22" t="s">
        <v>60</v>
      </c>
      <c r="K9" s="522" t="s">
        <v>814</v>
      </c>
      <c r="L9" s="525" t="s">
        <v>823</v>
      </c>
      <c r="M9" s="525" t="s">
        <v>824</v>
      </c>
      <c r="N9" s="525" t="s">
        <v>817</v>
      </c>
      <c r="O9" s="22" t="s">
        <v>47</v>
      </c>
      <c r="P9" s="70">
        <v>2017</v>
      </c>
      <c r="Q9" s="418">
        <f t="shared" ca="1" si="0"/>
        <v>1635555.3609204872</v>
      </c>
      <c r="R9" s="337" t="str">
        <f t="shared" ca="1" si="2"/>
        <v>N/A</v>
      </c>
      <c r="S9" s="337" t="str">
        <f t="shared" ca="1" si="1"/>
        <v>N/A</v>
      </c>
      <c r="T9" s="433" t="s">
        <v>48</v>
      </c>
      <c r="U9" s="22" t="s">
        <v>49</v>
      </c>
      <c r="V9" s="24"/>
      <c r="W9" s="21"/>
      <c r="Y9" s="494"/>
    </row>
    <row r="10" spans="1:25" ht="45">
      <c r="A10" s="31">
        <v>7</v>
      </c>
      <c r="B10" s="22" t="s">
        <v>39</v>
      </c>
      <c r="C10" s="22" t="s">
        <v>50</v>
      </c>
      <c r="D10" s="22" t="s">
        <v>41</v>
      </c>
      <c r="E10" s="23" t="s">
        <v>51</v>
      </c>
      <c r="F10" s="22" t="s">
        <v>61</v>
      </c>
      <c r="G10" s="22" t="s">
        <v>53</v>
      </c>
      <c r="H10" s="22" t="s">
        <v>30</v>
      </c>
      <c r="I10" s="22" t="s">
        <v>54</v>
      </c>
      <c r="J10" s="22" t="s">
        <v>61</v>
      </c>
      <c r="K10" s="522" t="s">
        <v>814</v>
      </c>
      <c r="L10" s="525" t="s">
        <v>825</v>
      </c>
      <c r="M10" s="525" t="s">
        <v>826</v>
      </c>
      <c r="N10" s="525" t="s">
        <v>817</v>
      </c>
      <c r="O10" s="22" t="s">
        <v>47</v>
      </c>
      <c r="P10" s="70">
        <v>2017</v>
      </c>
      <c r="Q10" s="418">
        <f t="shared" ca="1" si="0"/>
        <v>918866.07778339786</v>
      </c>
      <c r="R10" s="337" t="str">
        <f t="shared" ca="1" si="2"/>
        <v>N/A</v>
      </c>
      <c r="S10" s="337" t="str">
        <f t="shared" ca="1" si="1"/>
        <v>N/A</v>
      </c>
      <c r="T10" s="433" t="s">
        <v>48</v>
      </c>
      <c r="U10" s="22"/>
      <c r="V10" s="24"/>
      <c r="W10" s="21"/>
      <c r="Y10" s="494"/>
    </row>
    <row r="11" spans="1:25" ht="45">
      <c r="A11" s="31">
        <v>8</v>
      </c>
      <c r="B11" s="22" t="s">
        <v>39</v>
      </c>
      <c r="C11" s="22" t="s">
        <v>50</v>
      </c>
      <c r="D11" s="22" t="s">
        <v>41</v>
      </c>
      <c r="E11" s="23" t="s">
        <v>51</v>
      </c>
      <c r="F11" s="22" t="s">
        <v>62</v>
      </c>
      <c r="G11" s="22" t="s">
        <v>53</v>
      </c>
      <c r="H11" s="22" t="s">
        <v>30</v>
      </c>
      <c r="I11" s="22" t="s">
        <v>54</v>
      </c>
      <c r="J11" s="22" t="s">
        <v>62</v>
      </c>
      <c r="K11" s="522" t="s">
        <v>814</v>
      </c>
      <c r="L11" s="525" t="s">
        <v>827</v>
      </c>
      <c r="M11" s="525" t="s">
        <v>828</v>
      </c>
      <c r="N11" s="525" t="s">
        <v>817</v>
      </c>
      <c r="O11" s="22" t="s">
        <v>47</v>
      </c>
      <c r="P11" s="70">
        <v>2017</v>
      </c>
      <c r="Q11" s="418">
        <f t="shared" ca="1" si="0"/>
        <v>848279.64243081352</v>
      </c>
      <c r="R11" s="337" t="str">
        <f t="shared" ca="1" si="2"/>
        <v>N/A</v>
      </c>
      <c r="S11" s="337" t="str">
        <f t="shared" ca="1" si="1"/>
        <v>N/A</v>
      </c>
      <c r="T11" s="433" t="s">
        <v>48</v>
      </c>
      <c r="U11" s="22"/>
      <c r="V11" s="24"/>
      <c r="W11" s="21"/>
      <c r="Y11" s="494"/>
    </row>
    <row r="12" spans="1:25" ht="45">
      <c r="A12" s="31">
        <v>9</v>
      </c>
      <c r="B12" s="22" t="s">
        <v>39</v>
      </c>
      <c r="C12" s="22" t="s">
        <v>50</v>
      </c>
      <c r="D12" s="22" t="s">
        <v>41</v>
      </c>
      <c r="E12" s="23" t="s">
        <v>51</v>
      </c>
      <c r="F12" s="22" t="s">
        <v>63</v>
      </c>
      <c r="G12" s="22" t="s">
        <v>53</v>
      </c>
      <c r="H12" s="22" t="s">
        <v>30</v>
      </c>
      <c r="I12" s="22" t="s">
        <v>54</v>
      </c>
      <c r="J12" s="22" t="s">
        <v>63</v>
      </c>
      <c r="K12" s="522" t="s">
        <v>814</v>
      </c>
      <c r="L12" s="525" t="s">
        <v>829</v>
      </c>
      <c r="M12" s="525" t="s">
        <v>830</v>
      </c>
      <c r="N12" s="525" t="s">
        <v>817</v>
      </c>
      <c r="O12" s="22" t="s">
        <v>47</v>
      </c>
      <c r="P12" s="70">
        <v>2017</v>
      </c>
      <c r="Q12" s="418">
        <f t="shared" ca="1" si="0"/>
        <v>5453328495.2566442</v>
      </c>
      <c r="R12" s="337" t="str">
        <f t="shared" ca="1" si="2"/>
        <v>N/A</v>
      </c>
      <c r="S12" s="337" t="str">
        <f t="shared" ca="1" si="1"/>
        <v>N/A</v>
      </c>
      <c r="T12" s="433" t="s">
        <v>48</v>
      </c>
      <c r="U12" s="22"/>
      <c r="V12" s="24"/>
      <c r="W12" s="21"/>
      <c r="Y12" s="494"/>
    </row>
    <row r="13" spans="1:25" ht="45">
      <c r="A13" s="31">
        <v>10</v>
      </c>
      <c r="B13" s="22" t="s">
        <v>39</v>
      </c>
      <c r="C13" s="22" t="s">
        <v>50</v>
      </c>
      <c r="D13" s="22" t="s">
        <v>41</v>
      </c>
      <c r="E13" s="23" t="s">
        <v>51</v>
      </c>
      <c r="F13" s="22" t="s">
        <v>64</v>
      </c>
      <c r="G13" s="22" t="s">
        <v>53</v>
      </c>
      <c r="H13" s="22" t="s">
        <v>30</v>
      </c>
      <c r="I13" s="22" t="s">
        <v>54</v>
      </c>
      <c r="J13" s="22" t="s">
        <v>64</v>
      </c>
      <c r="K13" s="522" t="s">
        <v>814</v>
      </c>
      <c r="L13" s="525" t="s">
        <v>831</v>
      </c>
      <c r="M13" s="525" t="s">
        <v>832</v>
      </c>
      <c r="N13" s="525" t="s">
        <v>817</v>
      </c>
      <c r="O13" s="22" t="s">
        <v>47</v>
      </c>
      <c r="P13" s="70">
        <v>2017</v>
      </c>
      <c r="Q13" s="418">
        <f t="shared" ca="1" si="0"/>
        <v>4992750889.2698755</v>
      </c>
      <c r="R13" s="337" t="str">
        <f t="shared" ca="1" si="2"/>
        <v>N/A</v>
      </c>
      <c r="S13" s="337" t="str">
        <f t="shared" ca="1" si="1"/>
        <v>N/A</v>
      </c>
      <c r="T13" s="433" t="s">
        <v>48</v>
      </c>
      <c r="U13" s="22"/>
      <c r="V13" s="24"/>
      <c r="W13" s="21"/>
      <c r="Y13" s="494"/>
    </row>
    <row r="14" spans="1:25" ht="45">
      <c r="A14" s="31">
        <v>11</v>
      </c>
      <c r="B14" s="22" t="s">
        <v>39</v>
      </c>
      <c r="C14" s="22" t="s">
        <v>50</v>
      </c>
      <c r="D14" s="22" t="s">
        <v>41</v>
      </c>
      <c r="E14" s="23" t="s">
        <v>51</v>
      </c>
      <c r="F14" s="22" t="s">
        <v>65</v>
      </c>
      <c r="G14" s="22" t="s">
        <v>53</v>
      </c>
      <c r="H14" s="22" t="s">
        <v>30</v>
      </c>
      <c r="I14" s="22" t="s">
        <v>54</v>
      </c>
      <c r="J14" s="22" t="s">
        <v>65</v>
      </c>
      <c r="K14" s="522" t="s">
        <v>814</v>
      </c>
      <c r="L14" s="525" t="s">
        <v>833</v>
      </c>
      <c r="M14" s="525" t="s">
        <v>834</v>
      </c>
      <c r="N14" s="525" t="s">
        <v>817</v>
      </c>
      <c r="O14" s="22" t="s">
        <v>47</v>
      </c>
      <c r="P14" s="70">
        <v>2017</v>
      </c>
      <c r="Q14" s="418">
        <f t="shared" ca="1" si="0"/>
        <v>12096191.348439906</v>
      </c>
      <c r="R14" s="337" t="str">
        <f t="shared" ca="1" si="2"/>
        <v>N/A</v>
      </c>
      <c r="S14" s="337" t="str">
        <f t="shared" ca="1" si="1"/>
        <v>N/A</v>
      </c>
      <c r="T14" s="433" t="s">
        <v>48</v>
      </c>
      <c r="U14" s="22" t="s">
        <v>49</v>
      </c>
      <c r="V14" s="24"/>
      <c r="W14" s="21"/>
      <c r="Y14" s="494"/>
    </row>
    <row r="15" spans="1:25" ht="45">
      <c r="A15" s="31">
        <v>12</v>
      </c>
      <c r="B15" s="22" t="s">
        <v>39</v>
      </c>
      <c r="C15" s="22" t="s">
        <v>50</v>
      </c>
      <c r="D15" s="22" t="s">
        <v>41</v>
      </c>
      <c r="E15" s="23" t="s">
        <v>51</v>
      </c>
      <c r="F15" s="22" t="s">
        <v>66</v>
      </c>
      <c r="G15" s="22" t="s">
        <v>53</v>
      </c>
      <c r="H15" s="22" t="s">
        <v>30</v>
      </c>
      <c r="I15" s="22" t="s">
        <v>54</v>
      </c>
      <c r="J15" s="22" t="s">
        <v>66</v>
      </c>
      <c r="K15" s="522" t="s">
        <v>814</v>
      </c>
      <c r="L15" s="525" t="s">
        <v>835</v>
      </c>
      <c r="M15" s="525" t="s">
        <v>836</v>
      </c>
      <c r="N15" s="525" t="s">
        <v>817</v>
      </c>
      <c r="O15" s="22" t="s">
        <v>47</v>
      </c>
      <c r="P15" s="70">
        <v>2017</v>
      </c>
      <c r="Q15" s="418">
        <f t="shared" ca="1" si="0"/>
        <v>7509075.2939949445</v>
      </c>
      <c r="R15" s="337" t="str">
        <f t="shared" ca="1" si="2"/>
        <v>N/A</v>
      </c>
      <c r="S15" s="337" t="str">
        <f t="shared" ca="1" si="1"/>
        <v>N/A</v>
      </c>
      <c r="T15" s="433" t="s">
        <v>48</v>
      </c>
      <c r="U15" s="22" t="s">
        <v>49</v>
      </c>
      <c r="V15" s="24"/>
      <c r="W15" s="21"/>
      <c r="Y15" s="494"/>
    </row>
    <row r="16" spans="1:25" ht="45">
      <c r="A16" s="31">
        <v>13</v>
      </c>
      <c r="B16" s="22" t="s">
        <v>39</v>
      </c>
      <c r="C16" s="22" t="s">
        <v>50</v>
      </c>
      <c r="D16" s="22" t="s">
        <v>67</v>
      </c>
      <c r="E16" s="23" t="s">
        <v>68</v>
      </c>
      <c r="F16" s="22" t="s">
        <v>52</v>
      </c>
      <c r="G16" s="22" t="s">
        <v>69</v>
      </c>
      <c r="H16" s="22" t="s">
        <v>30</v>
      </c>
      <c r="I16" s="22" t="s">
        <v>70</v>
      </c>
      <c r="J16" s="22" t="s">
        <v>71</v>
      </c>
      <c r="K16" s="522" t="s">
        <v>814</v>
      </c>
      <c r="L16" s="525" t="s">
        <v>837</v>
      </c>
      <c r="M16" s="525" t="s">
        <v>838</v>
      </c>
      <c r="N16" s="525" t="s">
        <v>817</v>
      </c>
      <c r="O16" s="22" t="s">
        <v>47</v>
      </c>
      <c r="P16" s="70">
        <v>2017</v>
      </c>
      <c r="Q16" s="418">
        <f t="shared" ca="1" si="0"/>
        <v>4285.691113087415</v>
      </c>
      <c r="R16" s="337" t="str">
        <f t="shared" ca="1" si="2"/>
        <v>N/A</v>
      </c>
      <c r="S16" s="337" t="str">
        <f t="shared" ca="1" si="1"/>
        <v>N/A</v>
      </c>
      <c r="T16" s="433"/>
      <c r="U16" s="22"/>
      <c r="V16" s="24"/>
      <c r="W16" s="21"/>
      <c r="Y16" s="494"/>
    </row>
    <row r="17" spans="1:25" ht="45">
      <c r="A17" s="31">
        <v>14</v>
      </c>
      <c r="B17" s="22" t="s">
        <v>39</v>
      </c>
      <c r="C17" s="22" t="s">
        <v>50</v>
      </c>
      <c r="D17" s="22" t="s">
        <v>67</v>
      </c>
      <c r="E17" s="23" t="s">
        <v>68</v>
      </c>
      <c r="F17" s="22" t="s">
        <v>55</v>
      </c>
      <c r="G17" s="22" t="s">
        <v>69</v>
      </c>
      <c r="H17" s="22" t="s">
        <v>30</v>
      </c>
      <c r="I17" s="22" t="s">
        <v>70</v>
      </c>
      <c r="J17" s="22" t="s">
        <v>72</v>
      </c>
      <c r="K17" s="522" t="s">
        <v>814</v>
      </c>
      <c r="L17" s="525" t="s">
        <v>839</v>
      </c>
      <c r="M17" s="525" t="s">
        <v>840</v>
      </c>
      <c r="N17" s="525" t="s">
        <v>817</v>
      </c>
      <c r="O17" s="22" t="s">
        <v>47</v>
      </c>
      <c r="P17" s="70">
        <v>2017</v>
      </c>
      <c r="Q17" s="418">
        <f t="shared" ca="1" si="0"/>
        <v>3682.9592725007815</v>
      </c>
      <c r="R17" s="337" t="str">
        <f t="shared" ca="1" si="2"/>
        <v>N/A</v>
      </c>
      <c r="S17" s="337" t="str">
        <f t="shared" ca="1" si="1"/>
        <v>N/A</v>
      </c>
      <c r="T17" s="433"/>
      <c r="U17" s="22"/>
      <c r="V17" s="24"/>
      <c r="W17" s="21"/>
      <c r="Y17" s="494"/>
    </row>
    <row r="18" spans="1:25" ht="45">
      <c r="A18" s="31">
        <v>15</v>
      </c>
      <c r="B18" s="22" t="s">
        <v>39</v>
      </c>
      <c r="C18" s="22" t="s">
        <v>50</v>
      </c>
      <c r="D18" s="22" t="s">
        <v>67</v>
      </c>
      <c r="E18" s="23" t="s">
        <v>68</v>
      </c>
      <c r="F18" s="22" t="s">
        <v>56</v>
      </c>
      <c r="G18" s="22" t="s">
        <v>69</v>
      </c>
      <c r="H18" s="22" t="s">
        <v>30</v>
      </c>
      <c r="I18" s="22" t="s">
        <v>70</v>
      </c>
      <c r="J18" s="22" t="s">
        <v>73</v>
      </c>
      <c r="K18" s="522" t="s">
        <v>814</v>
      </c>
      <c r="L18" s="525" t="s">
        <v>841</v>
      </c>
      <c r="M18" s="525" t="s">
        <v>842</v>
      </c>
      <c r="N18" s="525" t="s">
        <v>817</v>
      </c>
      <c r="O18" s="22" t="s">
        <v>47</v>
      </c>
      <c r="P18" s="70">
        <v>2017</v>
      </c>
      <c r="Q18" s="418">
        <f t="shared" ca="1" si="0"/>
        <v>30399380.744004786</v>
      </c>
      <c r="R18" s="337" t="str">
        <f t="shared" ca="1" si="2"/>
        <v>N/A</v>
      </c>
      <c r="S18" s="337" t="str">
        <f t="shared" ca="1" si="1"/>
        <v>N/A</v>
      </c>
      <c r="T18" s="433"/>
      <c r="U18" s="22"/>
      <c r="V18" s="24"/>
      <c r="W18" s="21"/>
      <c r="Y18" s="494"/>
    </row>
    <row r="19" spans="1:25" ht="45">
      <c r="A19" s="31">
        <v>16</v>
      </c>
      <c r="B19" s="22" t="s">
        <v>39</v>
      </c>
      <c r="C19" s="22" t="s">
        <v>50</v>
      </c>
      <c r="D19" s="22" t="s">
        <v>67</v>
      </c>
      <c r="E19" s="23" t="s">
        <v>68</v>
      </c>
      <c r="F19" s="22" t="s">
        <v>57</v>
      </c>
      <c r="G19" s="22" t="s">
        <v>69</v>
      </c>
      <c r="H19" s="22" t="s">
        <v>30</v>
      </c>
      <c r="I19" s="22" t="s">
        <v>70</v>
      </c>
      <c r="J19" s="22" t="s">
        <v>74</v>
      </c>
      <c r="K19" s="522" t="s">
        <v>814</v>
      </c>
      <c r="L19" s="525" t="s">
        <v>843</v>
      </c>
      <c r="M19" s="525" t="s">
        <v>844</v>
      </c>
      <c r="N19" s="525" t="s">
        <v>817</v>
      </c>
      <c r="O19" s="22" t="s">
        <v>47</v>
      </c>
      <c r="P19" s="70">
        <v>2017</v>
      </c>
      <c r="Q19" s="418">
        <f t="shared" ca="1" si="0"/>
        <v>25846856.266083285</v>
      </c>
      <c r="R19" s="337" t="str">
        <f t="shared" ca="1" si="2"/>
        <v>N/A</v>
      </c>
      <c r="S19" s="337" t="str">
        <f t="shared" ca="1" si="1"/>
        <v>N/A</v>
      </c>
      <c r="T19" s="433"/>
      <c r="U19" s="22"/>
      <c r="V19" s="24"/>
      <c r="W19" s="21"/>
      <c r="Y19" s="494"/>
    </row>
    <row r="20" spans="1:25" ht="45">
      <c r="A20" s="31">
        <v>17</v>
      </c>
      <c r="B20" s="22" t="s">
        <v>39</v>
      </c>
      <c r="C20" s="22" t="s">
        <v>50</v>
      </c>
      <c r="D20" s="22" t="s">
        <v>67</v>
      </c>
      <c r="E20" s="23" t="s">
        <v>68</v>
      </c>
      <c r="F20" s="22" t="s">
        <v>58</v>
      </c>
      <c r="G20" s="22" t="s">
        <v>69</v>
      </c>
      <c r="H20" s="22" t="s">
        <v>30</v>
      </c>
      <c r="I20" s="22" t="s">
        <v>70</v>
      </c>
      <c r="J20" s="22" t="s">
        <v>75</v>
      </c>
      <c r="K20" s="522" t="s">
        <v>814</v>
      </c>
      <c r="L20" s="525" t="s">
        <v>845</v>
      </c>
      <c r="M20" s="525" t="s">
        <v>846</v>
      </c>
      <c r="N20" s="525" t="s">
        <v>817</v>
      </c>
      <c r="O20" s="22" t="s">
        <v>47</v>
      </c>
      <c r="P20" s="70">
        <v>2017</v>
      </c>
      <c r="Q20" s="418">
        <f t="shared" ca="1" si="0"/>
        <v>-150539.52781050606</v>
      </c>
      <c r="R20" s="337" t="str">
        <f t="shared" ca="1" si="2"/>
        <v>N/A</v>
      </c>
      <c r="S20" s="337" t="str">
        <f t="shared" ca="1" si="1"/>
        <v>N/A</v>
      </c>
      <c r="T20" s="433" t="s">
        <v>59</v>
      </c>
      <c r="U20" s="22" t="str">
        <f>Definitions!C$7</f>
        <v>D.18-05-041: DAC = Bill accounts in census tracts corresponding to census tracts in the top quartile of CalEnviroScreen 3.0 scores.</v>
      </c>
      <c r="V20" s="24"/>
      <c r="W20" s="21"/>
      <c r="Y20" s="494"/>
    </row>
    <row r="21" spans="1:25" ht="45">
      <c r="A21" s="31">
        <v>18</v>
      </c>
      <c r="B21" s="22" t="s">
        <v>39</v>
      </c>
      <c r="C21" s="22" t="s">
        <v>50</v>
      </c>
      <c r="D21" s="22" t="s">
        <v>67</v>
      </c>
      <c r="E21" s="23" t="s">
        <v>68</v>
      </c>
      <c r="F21" s="22" t="s">
        <v>60</v>
      </c>
      <c r="G21" s="22" t="s">
        <v>69</v>
      </c>
      <c r="H21" s="22" t="s">
        <v>30</v>
      </c>
      <c r="I21" s="22" t="s">
        <v>70</v>
      </c>
      <c r="J21" s="22" t="s">
        <v>76</v>
      </c>
      <c r="K21" s="522" t="s">
        <v>814</v>
      </c>
      <c r="L21" s="525" t="s">
        <v>847</v>
      </c>
      <c r="M21" s="525" t="s">
        <v>848</v>
      </c>
      <c r="N21" s="525" t="s">
        <v>817</v>
      </c>
      <c r="O21" s="22" t="s">
        <v>47</v>
      </c>
      <c r="P21" s="70">
        <v>2017</v>
      </c>
      <c r="Q21" s="418">
        <f t="shared" ca="1" si="0"/>
        <v>-190556.01303688195</v>
      </c>
      <c r="R21" s="337" t="str">
        <f t="shared" ca="1" si="2"/>
        <v>N/A</v>
      </c>
      <c r="S21" s="337" t="str">
        <f t="shared" ca="1" si="1"/>
        <v>N/A</v>
      </c>
      <c r="T21" s="433" t="s">
        <v>59</v>
      </c>
      <c r="U21" s="22" t="str">
        <f>Definitions!C$7</f>
        <v>D.18-05-041: DAC = Bill accounts in census tracts corresponding to census tracts in the top quartile of CalEnviroScreen 3.0 scores.</v>
      </c>
      <c r="V21" s="24"/>
      <c r="W21" s="21"/>
      <c r="Y21" s="494"/>
    </row>
    <row r="22" spans="1:25" ht="45">
      <c r="A22" s="31">
        <v>19</v>
      </c>
      <c r="B22" s="22" t="s">
        <v>39</v>
      </c>
      <c r="C22" s="22" t="s">
        <v>50</v>
      </c>
      <c r="D22" s="22" t="s">
        <v>67</v>
      </c>
      <c r="E22" s="23" t="s">
        <v>68</v>
      </c>
      <c r="F22" s="22" t="s">
        <v>61</v>
      </c>
      <c r="G22" s="22" t="s">
        <v>69</v>
      </c>
      <c r="H22" s="22" t="s">
        <v>30</v>
      </c>
      <c r="I22" s="22" t="s">
        <v>70</v>
      </c>
      <c r="J22" s="22" t="s">
        <v>77</v>
      </c>
      <c r="K22" s="522" t="s">
        <v>814</v>
      </c>
      <c r="L22" s="525" t="s">
        <v>849</v>
      </c>
      <c r="M22" s="525" t="s">
        <v>850</v>
      </c>
      <c r="N22" s="525" t="s">
        <v>817</v>
      </c>
      <c r="O22" s="22" t="s">
        <v>47</v>
      </c>
      <c r="P22" s="70">
        <v>2017</v>
      </c>
      <c r="Q22" s="418">
        <f t="shared" ca="1" si="0"/>
        <v>49935.854901536833</v>
      </c>
      <c r="R22" s="337" t="str">
        <f t="shared" ca="1" si="2"/>
        <v>N/A</v>
      </c>
      <c r="S22" s="337" t="str">
        <f t="shared" ca="1" si="1"/>
        <v>N/A</v>
      </c>
      <c r="T22" s="433"/>
      <c r="U22" s="22"/>
      <c r="V22" s="24"/>
      <c r="W22" s="21"/>
      <c r="Y22" s="494"/>
    </row>
    <row r="23" spans="1:25" ht="45">
      <c r="A23" s="31">
        <v>20</v>
      </c>
      <c r="B23" s="22" t="s">
        <v>39</v>
      </c>
      <c r="C23" s="22" t="s">
        <v>50</v>
      </c>
      <c r="D23" s="22" t="s">
        <v>67</v>
      </c>
      <c r="E23" s="23" t="s">
        <v>68</v>
      </c>
      <c r="F23" s="22" t="s">
        <v>62</v>
      </c>
      <c r="G23" s="22" t="s">
        <v>69</v>
      </c>
      <c r="H23" s="22" t="s">
        <v>30</v>
      </c>
      <c r="I23" s="22" t="s">
        <v>70</v>
      </c>
      <c r="J23" s="22" t="s">
        <v>78</v>
      </c>
      <c r="K23" s="522" t="s">
        <v>814</v>
      </c>
      <c r="L23" s="525" t="s">
        <v>851</v>
      </c>
      <c r="M23" s="525" t="s">
        <v>852</v>
      </c>
      <c r="N23" s="525" t="s">
        <v>817</v>
      </c>
      <c r="O23" s="22" t="s">
        <v>47</v>
      </c>
      <c r="P23" s="70">
        <v>2017</v>
      </c>
      <c r="Q23" s="418">
        <f t="shared" ca="1" si="0"/>
        <v>43831.899768361509</v>
      </c>
      <c r="R23" s="337" t="str">
        <f t="shared" ca="1" si="2"/>
        <v>N/A</v>
      </c>
      <c r="S23" s="337" t="str">
        <f t="shared" ca="1" si="1"/>
        <v>N/A</v>
      </c>
      <c r="T23" s="433"/>
      <c r="U23" s="22"/>
      <c r="V23" s="24"/>
      <c r="W23" s="21"/>
      <c r="Y23" s="494"/>
    </row>
    <row r="24" spans="1:25" ht="45">
      <c r="A24" s="31">
        <v>21</v>
      </c>
      <c r="B24" s="22" t="s">
        <v>39</v>
      </c>
      <c r="C24" s="22" t="s">
        <v>50</v>
      </c>
      <c r="D24" s="22" t="s">
        <v>67</v>
      </c>
      <c r="E24" s="23" t="s">
        <v>68</v>
      </c>
      <c r="F24" s="22" t="s">
        <v>63</v>
      </c>
      <c r="G24" s="22" t="s">
        <v>69</v>
      </c>
      <c r="H24" s="22" t="s">
        <v>30</v>
      </c>
      <c r="I24" s="22" t="s">
        <v>70</v>
      </c>
      <c r="J24" s="22" t="s">
        <v>79</v>
      </c>
      <c r="K24" s="522" t="s">
        <v>814</v>
      </c>
      <c r="L24" s="525" t="s">
        <v>853</v>
      </c>
      <c r="M24" s="525" t="s">
        <v>854</v>
      </c>
      <c r="N24" s="525" t="s">
        <v>817</v>
      </c>
      <c r="O24" s="22" t="s">
        <v>47</v>
      </c>
      <c r="P24" s="70">
        <v>2017</v>
      </c>
      <c r="Q24" s="418">
        <f t="shared" ca="1" si="0"/>
        <v>379473611.89551783</v>
      </c>
      <c r="R24" s="337" t="str">
        <f t="shared" ca="1" si="2"/>
        <v>N/A</v>
      </c>
      <c r="S24" s="337" t="str">
        <f t="shared" ca="1" si="1"/>
        <v>N/A</v>
      </c>
      <c r="T24" s="433"/>
      <c r="U24" s="22"/>
      <c r="V24" s="24"/>
      <c r="W24" s="21"/>
      <c r="Y24" s="494"/>
    </row>
    <row r="25" spans="1:25" ht="45">
      <c r="A25" s="31">
        <v>22</v>
      </c>
      <c r="B25" s="22" t="s">
        <v>39</v>
      </c>
      <c r="C25" s="22" t="s">
        <v>50</v>
      </c>
      <c r="D25" s="22" t="s">
        <v>67</v>
      </c>
      <c r="E25" s="23" t="s">
        <v>68</v>
      </c>
      <c r="F25" s="22" t="s">
        <v>64</v>
      </c>
      <c r="G25" s="22" t="s">
        <v>69</v>
      </c>
      <c r="H25" s="22" t="s">
        <v>30</v>
      </c>
      <c r="I25" s="22" t="s">
        <v>70</v>
      </c>
      <c r="J25" s="22" t="s">
        <v>80</v>
      </c>
      <c r="K25" s="522" t="s">
        <v>814</v>
      </c>
      <c r="L25" s="525" t="s">
        <v>855</v>
      </c>
      <c r="M25" s="525" t="s">
        <v>856</v>
      </c>
      <c r="N25" s="525" t="s">
        <v>817</v>
      </c>
      <c r="O25" s="22" t="s">
        <v>47</v>
      </c>
      <c r="P25" s="70">
        <v>2017</v>
      </c>
      <c r="Q25" s="418">
        <f t="shared" ca="1" si="0"/>
        <v>331820857.0606364</v>
      </c>
      <c r="R25" s="337" t="str">
        <f t="shared" ca="1" si="2"/>
        <v>N/A</v>
      </c>
      <c r="S25" s="337" t="str">
        <f t="shared" ca="1" si="1"/>
        <v>N/A</v>
      </c>
      <c r="T25" s="433"/>
      <c r="U25" s="22"/>
      <c r="V25" s="24"/>
      <c r="W25" s="21"/>
      <c r="Y25" s="494"/>
    </row>
    <row r="26" spans="1:25" ht="45">
      <c r="A26" s="31">
        <v>23</v>
      </c>
      <c r="B26" s="22" t="s">
        <v>39</v>
      </c>
      <c r="C26" s="22" t="s">
        <v>50</v>
      </c>
      <c r="D26" s="22" t="s">
        <v>67</v>
      </c>
      <c r="E26" s="23" t="s">
        <v>68</v>
      </c>
      <c r="F26" s="22" t="s">
        <v>65</v>
      </c>
      <c r="G26" s="22" t="s">
        <v>69</v>
      </c>
      <c r="H26" s="22" t="s">
        <v>30</v>
      </c>
      <c r="I26" s="22" t="s">
        <v>70</v>
      </c>
      <c r="J26" s="22" t="s">
        <v>81</v>
      </c>
      <c r="K26" s="522" t="s">
        <v>814</v>
      </c>
      <c r="L26" s="525" t="s">
        <v>857</v>
      </c>
      <c r="M26" s="525" t="s">
        <v>858</v>
      </c>
      <c r="N26" s="525" t="s">
        <v>817</v>
      </c>
      <c r="O26" s="22" t="s">
        <v>47</v>
      </c>
      <c r="P26" s="70">
        <v>2017</v>
      </c>
      <c r="Q26" s="418">
        <f t="shared" ca="1" si="0"/>
        <v>-2209074.9557754756</v>
      </c>
      <c r="R26" s="337" t="str">
        <f t="shared" ca="1" si="2"/>
        <v>N/A</v>
      </c>
      <c r="S26" s="337" t="str">
        <f t="shared" ca="1" si="1"/>
        <v>N/A</v>
      </c>
      <c r="T26" s="433" t="s">
        <v>59</v>
      </c>
      <c r="U26" s="22" t="str">
        <f>Definitions!C$7</f>
        <v>D.18-05-041: DAC = Bill accounts in census tracts corresponding to census tracts in the top quartile of CalEnviroScreen 3.0 scores.</v>
      </c>
      <c r="V26" s="24"/>
      <c r="W26" s="21"/>
      <c r="Y26" s="494"/>
    </row>
    <row r="27" spans="1:25" ht="45">
      <c r="A27" s="31">
        <v>24</v>
      </c>
      <c r="B27" s="22" t="s">
        <v>39</v>
      </c>
      <c r="C27" s="22" t="s">
        <v>50</v>
      </c>
      <c r="D27" s="22" t="s">
        <v>67</v>
      </c>
      <c r="E27" s="23" t="s">
        <v>68</v>
      </c>
      <c r="F27" s="22" t="s">
        <v>66</v>
      </c>
      <c r="G27" s="22" t="s">
        <v>69</v>
      </c>
      <c r="H27" s="22" t="s">
        <v>30</v>
      </c>
      <c r="I27" s="22" t="s">
        <v>70</v>
      </c>
      <c r="J27" s="22" t="s">
        <v>82</v>
      </c>
      <c r="K27" s="522" t="s">
        <v>814</v>
      </c>
      <c r="L27" s="525" t="s">
        <v>859</v>
      </c>
      <c r="M27" s="525" t="s">
        <v>860</v>
      </c>
      <c r="N27" s="525" t="s">
        <v>817</v>
      </c>
      <c r="O27" s="22" t="s">
        <v>47</v>
      </c>
      <c r="P27" s="70">
        <v>2017</v>
      </c>
      <c r="Q27" s="418">
        <f t="shared" ca="1" si="0"/>
        <v>-2829173.7813169812</v>
      </c>
      <c r="R27" s="337" t="str">
        <f t="shared" ca="1" si="2"/>
        <v>N/A</v>
      </c>
      <c r="S27" s="337" t="str">
        <f t="shared" ca="1" si="1"/>
        <v>N/A</v>
      </c>
      <c r="T27" s="433" t="s">
        <v>59</v>
      </c>
      <c r="U27" s="22" t="str">
        <f>Definitions!C$7</f>
        <v>D.18-05-041: DAC = Bill accounts in census tracts corresponding to census tracts in the top quartile of CalEnviroScreen 3.0 scores.</v>
      </c>
      <c r="V27" s="24"/>
      <c r="W27" s="21"/>
      <c r="Y27" s="494"/>
    </row>
    <row r="28" spans="1:25" ht="45">
      <c r="A28" s="31">
        <v>25</v>
      </c>
      <c r="B28" s="22" t="s">
        <v>39</v>
      </c>
      <c r="C28" s="22" t="s">
        <v>50</v>
      </c>
      <c r="D28" s="22" t="s">
        <v>83</v>
      </c>
      <c r="E28" s="23" t="s">
        <v>84</v>
      </c>
      <c r="F28" s="22" t="s">
        <v>52</v>
      </c>
      <c r="G28" s="22" t="s">
        <v>85</v>
      </c>
      <c r="H28" s="22" t="s">
        <v>30</v>
      </c>
      <c r="I28" s="22" t="s">
        <v>86</v>
      </c>
      <c r="J28" s="22" t="s">
        <v>87</v>
      </c>
      <c r="K28" s="522" t="s">
        <v>814</v>
      </c>
      <c r="L28" s="525" t="s">
        <v>861</v>
      </c>
      <c r="M28" s="525" t="s">
        <v>862</v>
      </c>
      <c r="N28" s="525" t="s">
        <v>817</v>
      </c>
      <c r="O28" s="22" t="s">
        <v>47</v>
      </c>
      <c r="P28" s="70">
        <v>2017</v>
      </c>
      <c r="Q28" s="418">
        <f t="shared" ca="1" si="0"/>
        <v>1588.4303456033253</v>
      </c>
      <c r="R28" s="337" t="str">
        <f t="shared" ca="1" si="2"/>
        <v>N/A</v>
      </c>
      <c r="S28" s="337" t="str">
        <f t="shared" ca="1" si="1"/>
        <v>N/A</v>
      </c>
      <c r="T28" s="433"/>
      <c r="U28" s="22"/>
      <c r="V28" s="24"/>
      <c r="W28" s="21"/>
      <c r="Y28" s="494"/>
    </row>
    <row r="29" spans="1:25" ht="45">
      <c r="A29" s="31">
        <v>26</v>
      </c>
      <c r="B29" s="22" t="s">
        <v>39</v>
      </c>
      <c r="C29" s="22" t="s">
        <v>50</v>
      </c>
      <c r="D29" s="22" t="s">
        <v>83</v>
      </c>
      <c r="E29" s="23" t="s">
        <v>84</v>
      </c>
      <c r="F29" s="22" t="s">
        <v>55</v>
      </c>
      <c r="G29" s="22" t="s">
        <v>85</v>
      </c>
      <c r="H29" s="22" t="s">
        <v>30</v>
      </c>
      <c r="I29" s="22" t="s">
        <v>86</v>
      </c>
      <c r="J29" s="22" t="s">
        <v>88</v>
      </c>
      <c r="K29" s="522" t="s">
        <v>814</v>
      </c>
      <c r="L29" s="525" t="s">
        <v>863</v>
      </c>
      <c r="M29" s="525" t="s">
        <v>864</v>
      </c>
      <c r="N29" s="525" t="s">
        <v>817</v>
      </c>
      <c r="O29" s="22" t="s">
        <v>47</v>
      </c>
      <c r="P29" s="70">
        <v>2017</v>
      </c>
      <c r="Q29" s="418">
        <f t="shared" ca="1" si="0"/>
        <v>1405.8268413474159</v>
      </c>
      <c r="R29" s="337" t="str">
        <f t="shared" ca="1" si="2"/>
        <v>N/A</v>
      </c>
      <c r="S29" s="337" t="str">
        <f t="shared" ca="1" si="1"/>
        <v>N/A</v>
      </c>
      <c r="T29" s="433"/>
      <c r="U29" s="22"/>
      <c r="V29" s="24"/>
      <c r="W29" s="21"/>
      <c r="Y29" s="494"/>
    </row>
    <row r="30" spans="1:25" ht="45">
      <c r="A30" s="31">
        <v>27</v>
      </c>
      <c r="B30" s="22" t="s">
        <v>39</v>
      </c>
      <c r="C30" s="22" t="s">
        <v>50</v>
      </c>
      <c r="D30" s="22" t="s">
        <v>83</v>
      </c>
      <c r="E30" s="23" t="s">
        <v>84</v>
      </c>
      <c r="F30" s="22" t="s">
        <v>56</v>
      </c>
      <c r="G30" s="22" t="s">
        <v>85</v>
      </c>
      <c r="H30" s="22" t="s">
        <v>30</v>
      </c>
      <c r="I30" s="22" t="s">
        <v>86</v>
      </c>
      <c r="J30" s="22" t="s">
        <v>89</v>
      </c>
      <c r="K30" s="522" t="s">
        <v>814</v>
      </c>
      <c r="L30" s="525" t="s">
        <v>865</v>
      </c>
      <c r="M30" s="525" t="s">
        <v>866</v>
      </c>
      <c r="N30" s="525" t="s">
        <v>817</v>
      </c>
      <c r="O30" s="22" t="s">
        <v>47</v>
      </c>
      <c r="P30" s="70">
        <v>2017</v>
      </c>
      <c r="Q30" s="418">
        <f t="shared" ca="1" si="0"/>
        <v>10289594.148304887</v>
      </c>
      <c r="R30" s="337" t="str">
        <f t="shared" ca="1" si="2"/>
        <v>N/A</v>
      </c>
      <c r="S30" s="337" t="str">
        <f t="shared" ca="1" si="1"/>
        <v>N/A</v>
      </c>
      <c r="T30" s="433"/>
      <c r="U30" s="22"/>
      <c r="V30" s="24"/>
      <c r="W30" s="21"/>
      <c r="Y30" s="494"/>
    </row>
    <row r="31" spans="1:25" ht="45">
      <c r="A31" s="31">
        <v>28</v>
      </c>
      <c r="B31" s="22" t="s">
        <v>39</v>
      </c>
      <c r="C31" s="22" t="s">
        <v>50</v>
      </c>
      <c r="D31" s="22" t="s">
        <v>83</v>
      </c>
      <c r="E31" s="23" t="s">
        <v>84</v>
      </c>
      <c r="F31" s="22" t="s">
        <v>57</v>
      </c>
      <c r="G31" s="22" t="s">
        <v>85</v>
      </c>
      <c r="H31" s="22" t="s">
        <v>30</v>
      </c>
      <c r="I31" s="22" t="s">
        <v>86</v>
      </c>
      <c r="J31" s="22" t="s">
        <v>57</v>
      </c>
      <c r="K31" s="522" t="s">
        <v>814</v>
      </c>
      <c r="L31" s="525" t="s">
        <v>867</v>
      </c>
      <c r="M31" s="525" t="s">
        <v>868</v>
      </c>
      <c r="N31" s="525" t="s">
        <v>817</v>
      </c>
      <c r="O31" s="22" t="s">
        <v>47</v>
      </c>
      <c r="P31" s="70">
        <v>2017</v>
      </c>
      <c r="Q31" s="418">
        <f t="shared" ca="1" si="0"/>
        <v>9220973.1133457366</v>
      </c>
      <c r="R31" s="337" t="str">
        <f t="shared" ca="1" si="2"/>
        <v>N/A</v>
      </c>
      <c r="S31" s="337" t="str">
        <f t="shared" ca="1" si="1"/>
        <v>N/A</v>
      </c>
      <c r="T31" s="433"/>
      <c r="U31" s="22"/>
      <c r="V31" s="24"/>
      <c r="W31" s="21"/>
      <c r="Y31" s="494"/>
    </row>
    <row r="32" spans="1:25" ht="105">
      <c r="A32" s="31">
        <v>29</v>
      </c>
      <c r="B32" s="22" t="s">
        <v>39</v>
      </c>
      <c r="C32" s="22" t="s">
        <v>50</v>
      </c>
      <c r="D32" s="22" t="s">
        <v>83</v>
      </c>
      <c r="E32" s="23" t="s">
        <v>84</v>
      </c>
      <c r="F32" s="22" t="s">
        <v>58</v>
      </c>
      <c r="G32" s="22" t="s">
        <v>85</v>
      </c>
      <c r="H32" s="22" t="s">
        <v>30</v>
      </c>
      <c r="I32" s="22" t="s">
        <v>86</v>
      </c>
      <c r="J32" s="22" t="s">
        <v>58</v>
      </c>
      <c r="K32" s="522" t="s">
        <v>814</v>
      </c>
      <c r="L32" s="525" t="s">
        <v>869</v>
      </c>
      <c r="M32" s="525" t="s">
        <v>870</v>
      </c>
      <c r="N32" s="525" t="s">
        <v>817</v>
      </c>
      <c r="O32" s="22" t="s">
        <v>47</v>
      </c>
      <c r="P32" s="70">
        <v>2017</v>
      </c>
      <c r="Q32" s="418">
        <f t="shared" ca="1" si="0"/>
        <v>-110984.98251064183</v>
      </c>
      <c r="R32" s="337" t="str">
        <f t="shared" ca="1" si="2"/>
        <v>N/A</v>
      </c>
      <c r="S32" s="337" t="str">
        <f t="shared" ca="1" si="1"/>
        <v>N/A</v>
      </c>
      <c r="T32" s="433" t="s">
        <v>59</v>
      </c>
      <c r="U32"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2" s="24"/>
      <c r="W32" s="21"/>
      <c r="Y32" s="494"/>
    </row>
    <row r="33" spans="1:25" ht="105">
      <c r="A33" s="31">
        <v>30</v>
      </c>
      <c r="B33" s="22" t="s">
        <v>39</v>
      </c>
      <c r="C33" s="22" t="s">
        <v>50</v>
      </c>
      <c r="D33" s="22" t="s">
        <v>83</v>
      </c>
      <c r="E33" s="23" t="s">
        <v>84</v>
      </c>
      <c r="F33" s="22" t="s">
        <v>60</v>
      </c>
      <c r="G33" s="22" t="s">
        <v>85</v>
      </c>
      <c r="H33" s="22" t="s">
        <v>30</v>
      </c>
      <c r="I33" s="22" t="s">
        <v>86</v>
      </c>
      <c r="J33" s="22" t="s">
        <v>60</v>
      </c>
      <c r="K33" s="522" t="s">
        <v>814</v>
      </c>
      <c r="L33" s="525" t="s">
        <v>871</v>
      </c>
      <c r="M33" s="525" t="s">
        <v>872</v>
      </c>
      <c r="N33" s="525" t="s">
        <v>817</v>
      </c>
      <c r="O33" s="22" t="s">
        <v>47</v>
      </c>
      <c r="P33" s="70">
        <v>2017</v>
      </c>
      <c r="Q33" s="418">
        <f t="shared" ca="1" si="0"/>
        <v>-104644.40102857532</v>
      </c>
      <c r="R33" s="337" t="str">
        <f t="shared" ca="1" si="2"/>
        <v>N/A</v>
      </c>
      <c r="S33" s="337" t="str">
        <f t="shared" ca="1" si="1"/>
        <v>N/A</v>
      </c>
      <c r="T33" s="433" t="s">
        <v>59</v>
      </c>
      <c r="U3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3" s="24"/>
      <c r="W33" s="21"/>
      <c r="Y33" s="494"/>
    </row>
    <row r="34" spans="1:25" ht="45">
      <c r="A34" s="31">
        <v>31</v>
      </c>
      <c r="B34" s="22" t="s">
        <v>39</v>
      </c>
      <c r="C34" s="22" t="s">
        <v>50</v>
      </c>
      <c r="D34" s="22" t="s">
        <v>83</v>
      </c>
      <c r="E34" s="23" t="s">
        <v>84</v>
      </c>
      <c r="F34" s="22" t="s">
        <v>61</v>
      </c>
      <c r="G34" s="22" t="s">
        <v>85</v>
      </c>
      <c r="H34" s="22" t="s">
        <v>30</v>
      </c>
      <c r="I34" s="22" t="s">
        <v>86</v>
      </c>
      <c r="J34" s="22" t="s">
        <v>61</v>
      </c>
      <c r="K34" s="522" t="s">
        <v>814</v>
      </c>
      <c r="L34" s="525" t="s">
        <v>873</v>
      </c>
      <c r="M34" s="525" t="s">
        <v>874</v>
      </c>
      <c r="N34" s="525" t="s">
        <v>817</v>
      </c>
      <c r="O34" s="22" t="s">
        <v>47</v>
      </c>
      <c r="P34" s="70">
        <v>2017</v>
      </c>
      <c r="Q34" s="418">
        <f t="shared" ca="1" si="0"/>
        <v>18147.892622313058</v>
      </c>
      <c r="R34" s="337" t="str">
        <f t="shared" ca="1" si="2"/>
        <v>N/A</v>
      </c>
      <c r="S34" s="337" t="str">
        <f t="shared" ca="1" si="1"/>
        <v>N/A</v>
      </c>
      <c r="T34" s="433"/>
      <c r="U34" s="22"/>
      <c r="V34" s="24"/>
      <c r="W34" s="21"/>
      <c r="Y34" s="494"/>
    </row>
    <row r="35" spans="1:25" ht="45">
      <c r="A35" s="31">
        <v>32</v>
      </c>
      <c r="B35" s="22" t="s">
        <v>39</v>
      </c>
      <c r="C35" s="22" t="s">
        <v>50</v>
      </c>
      <c r="D35" s="22" t="s">
        <v>83</v>
      </c>
      <c r="E35" s="23" t="s">
        <v>84</v>
      </c>
      <c r="F35" s="22" t="s">
        <v>62</v>
      </c>
      <c r="G35" s="22" t="s">
        <v>85</v>
      </c>
      <c r="H35" s="22" t="s">
        <v>30</v>
      </c>
      <c r="I35" s="22" t="s">
        <v>86</v>
      </c>
      <c r="J35" s="22" t="s">
        <v>62</v>
      </c>
      <c r="K35" s="522" t="s">
        <v>814</v>
      </c>
      <c r="L35" s="525" t="s">
        <v>875</v>
      </c>
      <c r="M35" s="525" t="s">
        <v>876</v>
      </c>
      <c r="N35" s="525" t="s">
        <v>817</v>
      </c>
      <c r="O35" s="22" t="s">
        <v>47</v>
      </c>
      <c r="P35" s="70">
        <v>2017</v>
      </c>
      <c r="Q35" s="418">
        <f t="shared" ref="Q35:Q66" ca="1" si="3">SUMIF(INDIRECT("'"&amp;K35&amp;"'!c:c"),A35,INDIRECT("'"&amp;K35&amp;"'!e:e"))</f>
        <v>16486.053892001019</v>
      </c>
      <c r="R35" s="337" t="str">
        <f t="shared" ca="1" si="2"/>
        <v>N/A</v>
      </c>
      <c r="S35" s="337" t="str">
        <f t="shared" ca="1" si="1"/>
        <v>N/A</v>
      </c>
      <c r="T35" s="433"/>
      <c r="U35" s="22"/>
      <c r="V35" s="24"/>
      <c r="W35" s="21"/>
      <c r="Y35" s="494"/>
    </row>
    <row r="36" spans="1:25" ht="45">
      <c r="A36" s="31">
        <v>33</v>
      </c>
      <c r="B36" s="22" t="s">
        <v>39</v>
      </c>
      <c r="C36" s="22" t="s">
        <v>50</v>
      </c>
      <c r="D36" s="22" t="s">
        <v>83</v>
      </c>
      <c r="E36" s="23" t="s">
        <v>84</v>
      </c>
      <c r="F36" s="22" t="s">
        <v>63</v>
      </c>
      <c r="G36" s="22" t="s">
        <v>85</v>
      </c>
      <c r="H36" s="22" t="s">
        <v>30</v>
      </c>
      <c r="I36" s="22" t="s">
        <v>86</v>
      </c>
      <c r="J36" s="22" t="s">
        <v>63</v>
      </c>
      <c r="K36" s="522" t="s">
        <v>814</v>
      </c>
      <c r="L36" s="525" t="s">
        <v>877</v>
      </c>
      <c r="M36" s="525" t="s">
        <v>878</v>
      </c>
      <c r="N36" s="525" t="s">
        <v>817</v>
      </c>
      <c r="O36" s="22" t="s">
        <v>47</v>
      </c>
      <c r="P36" s="70">
        <v>2017</v>
      </c>
      <c r="Q36" s="418">
        <f t="shared" ca="1" si="3"/>
        <v>133922082.97886318</v>
      </c>
      <c r="R36" s="337" t="str">
        <f t="shared" ca="1" si="2"/>
        <v>N/A</v>
      </c>
      <c r="S36" s="337" t="str">
        <f t="shared" ca="1" si="1"/>
        <v>N/A</v>
      </c>
      <c r="T36" s="433"/>
      <c r="U36" s="22"/>
      <c r="V36" s="24"/>
      <c r="W36" s="21"/>
      <c r="Y36" s="494"/>
    </row>
    <row r="37" spans="1:25" ht="45">
      <c r="A37" s="31">
        <v>34</v>
      </c>
      <c r="B37" s="22" t="s">
        <v>39</v>
      </c>
      <c r="C37" s="22" t="s">
        <v>50</v>
      </c>
      <c r="D37" s="22" t="s">
        <v>83</v>
      </c>
      <c r="E37" s="23" t="s">
        <v>84</v>
      </c>
      <c r="F37" s="22" t="s">
        <v>64</v>
      </c>
      <c r="G37" s="22" t="s">
        <v>85</v>
      </c>
      <c r="H37" s="22" t="s">
        <v>30</v>
      </c>
      <c r="I37" s="22" t="s">
        <v>86</v>
      </c>
      <c r="J37" s="22" t="s">
        <v>64</v>
      </c>
      <c r="K37" s="522" t="s">
        <v>814</v>
      </c>
      <c r="L37" s="525" t="s">
        <v>879</v>
      </c>
      <c r="M37" s="525" t="s">
        <v>880</v>
      </c>
      <c r="N37" s="525" t="s">
        <v>817</v>
      </c>
      <c r="O37" s="22" t="s">
        <v>47</v>
      </c>
      <c r="P37" s="70">
        <v>2017</v>
      </c>
      <c r="Q37" s="418">
        <f t="shared" ca="1" si="3"/>
        <v>122257999.19741485</v>
      </c>
      <c r="R37" s="337" t="str">
        <f t="shared" ca="1" si="2"/>
        <v>N/A</v>
      </c>
      <c r="S37" s="337" t="str">
        <f t="shared" ca="1" si="1"/>
        <v>N/A</v>
      </c>
      <c r="T37" s="433"/>
      <c r="U37" s="22"/>
      <c r="V37" s="24"/>
      <c r="W37" s="21"/>
      <c r="Y37" s="494"/>
    </row>
    <row r="38" spans="1:25" ht="105">
      <c r="A38" s="31">
        <v>35</v>
      </c>
      <c r="B38" s="22" t="s">
        <v>39</v>
      </c>
      <c r="C38" s="22" t="s">
        <v>50</v>
      </c>
      <c r="D38" s="22" t="s">
        <v>83</v>
      </c>
      <c r="E38" s="23" t="s">
        <v>84</v>
      </c>
      <c r="F38" s="22" t="s">
        <v>65</v>
      </c>
      <c r="G38" s="22" t="s">
        <v>85</v>
      </c>
      <c r="H38" s="22" t="s">
        <v>30</v>
      </c>
      <c r="I38" s="22" t="s">
        <v>86</v>
      </c>
      <c r="J38" s="22" t="s">
        <v>65</v>
      </c>
      <c r="K38" s="522" t="s">
        <v>814</v>
      </c>
      <c r="L38" s="525" t="s">
        <v>881</v>
      </c>
      <c r="M38" s="525" t="s">
        <v>882</v>
      </c>
      <c r="N38" s="525" t="s">
        <v>817</v>
      </c>
      <c r="O38" s="22" t="s">
        <v>47</v>
      </c>
      <c r="P38" s="70">
        <v>2017</v>
      </c>
      <c r="Q38" s="418">
        <f t="shared" ca="1" si="3"/>
        <v>-1677049.759178228</v>
      </c>
      <c r="R38" s="337" t="str">
        <f t="shared" ca="1" si="2"/>
        <v>N/A</v>
      </c>
      <c r="S38" s="337" t="str">
        <f t="shared" ca="1" si="1"/>
        <v>N/A</v>
      </c>
      <c r="T38" s="433" t="s">
        <v>59</v>
      </c>
      <c r="U38"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8" s="24"/>
      <c r="W38" s="21"/>
      <c r="Y38" s="494"/>
    </row>
    <row r="39" spans="1:25" ht="105">
      <c r="A39" s="31">
        <v>36</v>
      </c>
      <c r="B39" s="22" t="s">
        <v>39</v>
      </c>
      <c r="C39" s="22" t="s">
        <v>50</v>
      </c>
      <c r="D39" s="22" t="s">
        <v>83</v>
      </c>
      <c r="E39" s="23" t="s">
        <v>84</v>
      </c>
      <c r="F39" s="22" t="s">
        <v>66</v>
      </c>
      <c r="G39" s="22" t="s">
        <v>85</v>
      </c>
      <c r="H39" s="22" t="s">
        <v>30</v>
      </c>
      <c r="I39" s="22" t="s">
        <v>86</v>
      </c>
      <c r="J39" s="22" t="s">
        <v>66</v>
      </c>
      <c r="K39" s="522" t="s">
        <v>814</v>
      </c>
      <c r="L39" s="525" t="s">
        <v>883</v>
      </c>
      <c r="M39" s="525" t="s">
        <v>884</v>
      </c>
      <c r="N39" s="525" t="s">
        <v>817</v>
      </c>
      <c r="O39" s="22" t="s">
        <v>47</v>
      </c>
      <c r="P39" s="70">
        <v>2017</v>
      </c>
      <c r="Q39" s="418">
        <f t="shared" ca="1" si="3"/>
        <v>-1581163.2365073944</v>
      </c>
      <c r="R39" s="337" t="str">
        <f t="shared" ca="1" si="2"/>
        <v>N/A</v>
      </c>
      <c r="S39" s="337" t="str">
        <f t="shared" ca="1" si="1"/>
        <v>N/A</v>
      </c>
      <c r="T39" s="433" t="s">
        <v>59</v>
      </c>
      <c r="U39"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9" s="24"/>
      <c r="W39" s="21"/>
      <c r="Y39" s="494"/>
    </row>
    <row r="40" spans="1:25" ht="30">
      <c r="A40" s="31">
        <v>37</v>
      </c>
      <c r="B40" s="22" t="s">
        <v>39</v>
      </c>
      <c r="C40" s="22" t="s">
        <v>50</v>
      </c>
      <c r="D40" s="22" t="s">
        <v>90</v>
      </c>
      <c r="E40" s="23" t="s">
        <v>91</v>
      </c>
      <c r="F40" s="22" t="s">
        <v>92</v>
      </c>
      <c r="G40" s="22" t="s">
        <v>93</v>
      </c>
      <c r="H40" s="22" t="s">
        <v>30</v>
      </c>
      <c r="I40" s="22" t="s">
        <v>94</v>
      </c>
      <c r="J40" s="22" t="s">
        <v>92</v>
      </c>
      <c r="K40" s="522" t="s">
        <v>814</v>
      </c>
      <c r="L40" s="525" t="s">
        <v>885</v>
      </c>
      <c r="M40" s="525" t="s">
        <v>886</v>
      </c>
      <c r="N40" s="525" t="s">
        <v>887</v>
      </c>
      <c r="O40" s="22" t="s">
        <v>47</v>
      </c>
      <c r="P40" s="70">
        <v>2017</v>
      </c>
      <c r="Q40" s="418">
        <f t="shared" ca="1" si="3"/>
        <v>185.867699815739</v>
      </c>
      <c r="R40" s="337">
        <f t="shared" ca="1" si="2"/>
        <v>70490915.711275607</v>
      </c>
      <c r="S40" s="337">
        <f t="shared" ca="1" si="1"/>
        <v>379253.17729308089</v>
      </c>
      <c r="T40" s="433"/>
      <c r="U40" s="22"/>
      <c r="V40" s="24"/>
      <c r="W40" s="21"/>
      <c r="Y40" s="494"/>
    </row>
    <row r="41" spans="1:25" ht="30">
      <c r="A41" s="31">
        <v>38</v>
      </c>
      <c r="B41" s="22" t="s">
        <v>39</v>
      </c>
      <c r="C41" s="22" t="s">
        <v>50</v>
      </c>
      <c r="D41" s="22" t="s">
        <v>90</v>
      </c>
      <c r="E41" s="23" t="s">
        <v>91</v>
      </c>
      <c r="F41" s="22" t="s">
        <v>95</v>
      </c>
      <c r="G41" s="22" t="s">
        <v>93</v>
      </c>
      <c r="H41" s="22" t="s">
        <v>30</v>
      </c>
      <c r="I41" s="22" t="s">
        <v>94</v>
      </c>
      <c r="J41" s="22" t="s">
        <v>95</v>
      </c>
      <c r="K41" s="522" t="s">
        <v>814</v>
      </c>
      <c r="L41" s="525" t="s">
        <v>888</v>
      </c>
      <c r="M41" s="525" t="s">
        <v>889</v>
      </c>
      <c r="N41" s="525" t="s">
        <v>887</v>
      </c>
      <c r="O41" s="22" t="s">
        <v>47</v>
      </c>
      <c r="P41" s="70">
        <v>2017</v>
      </c>
      <c r="Q41" s="418">
        <f t="shared" ca="1" si="3"/>
        <v>2.6670905663994444E-2</v>
      </c>
      <c r="R41" s="337">
        <f t="shared" ca="1" si="2"/>
        <v>70490915.711275607</v>
      </c>
      <c r="S41" s="337">
        <f t="shared" ca="1" si="1"/>
        <v>2642989203.2664604</v>
      </c>
      <c r="T41" s="433"/>
      <c r="U41" s="22"/>
      <c r="V41" s="24"/>
      <c r="W41" s="21"/>
      <c r="Y41" s="494"/>
    </row>
    <row r="42" spans="1:25" ht="30">
      <c r="A42" s="31">
        <v>39</v>
      </c>
      <c r="B42" s="22" t="s">
        <v>39</v>
      </c>
      <c r="C42" s="22" t="s">
        <v>50</v>
      </c>
      <c r="D42" s="22" t="s">
        <v>90</v>
      </c>
      <c r="E42" s="23" t="s">
        <v>91</v>
      </c>
      <c r="F42" s="22" t="s">
        <v>96</v>
      </c>
      <c r="G42" s="22" t="s">
        <v>93</v>
      </c>
      <c r="H42" s="22" t="s">
        <v>30</v>
      </c>
      <c r="I42" s="22" t="s">
        <v>94</v>
      </c>
      <c r="J42" s="22" t="s">
        <v>96</v>
      </c>
      <c r="K42" s="522" t="s">
        <v>814</v>
      </c>
      <c r="L42" s="525" t="s">
        <v>890</v>
      </c>
      <c r="M42" s="525" t="s">
        <v>891</v>
      </c>
      <c r="N42" s="525" t="s">
        <v>887</v>
      </c>
      <c r="O42" s="22" t="s">
        <v>47</v>
      </c>
      <c r="P42" s="70">
        <v>2017</v>
      </c>
      <c r="Q42" s="418">
        <f t="shared" ca="1" si="3"/>
        <v>0.19863807912374151</v>
      </c>
      <c r="R42" s="337">
        <f t="shared" ca="1" si="2"/>
        <v>-3488909.7112756101</v>
      </c>
      <c r="S42" s="337">
        <f t="shared" ca="1" si="1"/>
        <v>-17564153.492957387</v>
      </c>
      <c r="T42" s="433" t="s">
        <v>48</v>
      </c>
      <c r="U42" s="22" t="s">
        <v>49</v>
      </c>
      <c r="V42" s="24"/>
      <c r="W42" s="21"/>
      <c r="Y42" s="494"/>
    </row>
    <row r="43" spans="1:25" ht="30">
      <c r="A43" s="31">
        <v>40</v>
      </c>
      <c r="B43" s="22" t="s">
        <v>39</v>
      </c>
      <c r="C43" s="22" t="s">
        <v>50</v>
      </c>
      <c r="D43" s="22" t="s">
        <v>90</v>
      </c>
      <c r="E43" s="23" t="s">
        <v>91</v>
      </c>
      <c r="F43" s="22" t="s">
        <v>97</v>
      </c>
      <c r="G43" s="22" t="s">
        <v>93</v>
      </c>
      <c r="H43" s="22" t="s">
        <v>30</v>
      </c>
      <c r="I43" s="22" t="s">
        <v>94</v>
      </c>
      <c r="J43" s="22" t="s">
        <v>97</v>
      </c>
      <c r="K43" s="522" t="s">
        <v>814</v>
      </c>
      <c r="L43" s="525" t="s">
        <v>892</v>
      </c>
      <c r="M43" s="525" t="s">
        <v>893</v>
      </c>
      <c r="N43" s="525" t="s">
        <v>887</v>
      </c>
      <c r="O43" s="22" t="s">
        <v>47</v>
      </c>
      <c r="P43" s="70">
        <v>2017</v>
      </c>
      <c r="Q43" s="418">
        <f t="shared" ca="1" si="3"/>
        <v>381.82048624610803</v>
      </c>
      <c r="R43" s="337">
        <f t="shared" ca="1" si="2"/>
        <v>144806632.56442556</v>
      </c>
      <c r="S43" s="337">
        <f t="shared" ca="1" si="1"/>
        <v>379253.17729308089</v>
      </c>
      <c r="T43" s="433"/>
      <c r="U43" s="22"/>
      <c r="V43" s="24"/>
      <c r="W43" s="21"/>
      <c r="Y43" s="494"/>
    </row>
    <row r="44" spans="1:25" ht="30">
      <c r="A44" s="31">
        <v>41</v>
      </c>
      <c r="B44" s="22" t="s">
        <v>39</v>
      </c>
      <c r="C44" s="22" t="s">
        <v>50</v>
      </c>
      <c r="D44" s="22" t="s">
        <v>90</v>
      </c>
      <c r="E44" s="23" t="s">
        <v>91</v>
      </c>
      <c r="F44" s="22" t="s">
        <v>98</v>
      </c>
      <c r="G44" s="22" t="s">
        <v>93</v>
      </c>
      <c r="H44" s="22" t="s">
        <v>30</v>
      </c>
      <c r="I44" s="22" t="s">
        <v>94</v>
      </c>
      <c r="J44" s="22" t="s">
        <v>98</v>
      </c>
      <c r="K44" s="522" t="s">
        <v>814</v>
      </c>
      <c r="L44" s="525" t="s">
        <v>894</v>
      </c>
      <c r="M44" s="525" t="s">
        <v>895</v>
      </c>
      <c r="N44" s="525" t="s">
        <v>887</v>
      </c>
      <c r="O44" s="22" t="s">
        <v>47</v>
      </c>
      <c r="P44" s="70">
        <v>2017</v>
      </c>
      <c r="Q44" s="418">
        <f t="shared" ca="1" si="3"/>
        <v>5.4788961069329976E-2</v>
      </c>
      <c r="R44" s="337">
        <f t="shared" ca="1" si="2"/>
        <v>144806632.56442556</v>
      </c>
      <c r="S44" s="337">
        <f t="shared" ca="1" si="1"/>
        <v>2642989203.2664604</v>
      </c>
      <c r="T44" s="433"/>
      <c r="U44" s="22"/>
      <c r="V44" s="24"/>
      <c r="W44" s="21"/>
      <c r="Y44" s="494"/>
    </row>
    <row r="45" spans="1:25" ht="30">
      <c r="A45" s="31">
        <v>42</v>
      </c>
      <c r="B45" s="22" t="s">
        <v>39</v>
      </c>
      <c r="C45" s="22" t="s">
        <v>50</v>
      </c>
      <c r="D45" s="22" t="s">
        <v>90</v>
      </c>
      <c r="E45" s="23" t="s">
        <v>91</v>
      </c>
      <c r="F45" s="22" t="s">
        <v>99</v>
      </c>
      <c r="G45" s="22" t="s">
        <v>93</v>
      </c>
      <c r="H45" s="22" t="s">
        <v>30</v>
      </c>
      <c r="I45" s="22" t="s">
        <v>94</v>
      </c>
      <c r="J45" s="22" t="s">
        <v>99</v>
      </c>
      <c r="K45" s="522" t="s">
        <v>814</v>
      </c>
      <c r="L45" s="525" t="s">
        <v>896</v>
      </c>
      <c r="M45" s="525" t="s">
        <v>897</v>
      </c>
      <c r="N45" s="525" t="s">
        <v>887</v>
      </c>
      <c r="O45" s="22" t="s">
        <v>47</v>
      </c>
      <c r="P45" s="70">
        <v>2017</v>
      </c>
      <c r="Q45" s="418">
        <f t="shared" ca="1" si="3"/>
        <v>0.40805415913151299</v>
      </c>
      <c r="R45" s="337">
        <f t="shared" ca="1" si="2"/>
        <v>-7167125.8844255535</v>
      </c>
      <c r="S45" s="337">
        <f t="shared" ca="1" si="1"/>
        <v>-17564153.492957387</v>
      </c>
      <c r="T45" s="433" t="s">
        <v>48</v>
      </c>
      <c r="U45" s="22" t="s">
        <v>49</v>
      </c>
      <c r="V45" s="24"/>
      <c r="W45" s="21"/>
      <c r="Y45" s="494"/>
    </row>
    <row r="46" spans="1:25" ht="45">
      <c r="A46" s="31">
        <v>43</v>
      </c>
      <c r="B46" s="22" t="s">
        <v>39</v>
      </c>
      <c r="C46" s="22" t="s">
        <v>50</v>
      </c>
      <c r="D46" s="22" t="s">
        <v>100</v>
      </c>
      <c r="E46" s="23" t="s">
        <v>51</v>
      </c>
      <c r="F46" s="22" t="s">
        <v>52</v>
      </c>
      <c r="G46" s="22" t="s">
        <v>53</v>
      </c>
      <c r="H46" s="22" t="s">
        <v>30</v>
      </c>
      <c r="I46" s="22" t="s">
        <v>101</v>
      </c>
      <c r="J46" s="22" t="s">
        <v>52</v>
      </c>
      <c r="K46" s="523" t="s">
        <v>898</v>
      </c>
      <c r="L46" s="525" t="s">
        <v>899</v>
      </c>
      <c r="M46" s="525" t="s">
        <v>900</v>
      </c>
      <c r="N46" s="525" t="s">
        <v>817</v>
      </c>
      <c r="O46" s="22" t="s">
        <v>102</v>
      </c>
      <c r="P46" s="70">
        <v>2017</v>
      </c>
      <c r="Q46" s="418">
        <f t="shared" ca="1" si="3"/>
        <v>28969.162092688963</v>
      </c>
      <c r="R46" s="337" t="str">
        <f t="shared" ca="1" si="2"/>
        <v>N/A</v>
      </c>
      <c r="S46" s="337" t="str">
        <f t="shared" ca="1" si="1"/>
        <v>N/A</v>
      </c>
      <c r="T46" s="433" t="s">
        <v>901</v>
      </c>
      <c r="U46" s="22"/>
      <c r="V46" s="24"/>
      <c r="W46" s="21"/>
      <c r="Y46" s="494"/>
    </row>
    <row r="47" spans="1:25" ht="45">
      <c r="A47" s="31">
        <v>44</v>
      </c>
      <c r="B47" s="22" t="s">
        <v>39</v>
      </c>
      <c r="C47" s="22" t="s">
        <v>50</v>
      </c>
      <c r="D47" s="22" t="s">
        <v>100</v>
      </c>
      <c r="E47" s="23" t="s">
        <v>51</v>
      </c>
      <c r="F47" s="22" t="s">
        <v>55</v>
      </c>
      <c r="G47" s="22" t="s">
        <v>53</v>
      </c>
      <c r="H47" s="22" t="s">
        <v>30</v>
      </c>
      <c r="I47" s="22" t="s">
        <v>101</v>
      </c>
      <c r="J47" s="22" t="s">
        <v>55</v>
      </c>
      <c r="K47" s="523" t="s">
        <v>898</v>
      </c>
      <c r="L47" s="525" t="s">
        <v>902</v>
      </c>
      <c r="M47" s="525" t="s">
        <v>903</v>
      </c>
      <c r="N47" s="525" t="s">
        <v>817</v>
      </c>
      <c r="O47" s="22" t="s">
        <v>102</v>
      </c>
      <c r="P47" s="70">
        <v>2017</v>
      </c>
      <c r="Q47" s="418">
        <f t="shared" ca="1" si="3"/>
        <v>26882.147796141435</v>
      </c>
      <c r="R47" s="337" t="str">
        <f t="shared" ca="1" si="2"/>
        <v>N/A</v>
      </c>
      <c r="S47" s="337" t="str">
        <f t="shared" ca="1" si="1"/>
        <v>N/A</v>
      </c>
      <c r="T47" s="433" t="s">
        <v>901</v>
      </c>
      <c r="U47" s="22"/>
      <c r="V47" s="24"/>
      <c r="W47" s="21"/>
      <c r="Y47" s="494"/>
    </row>
    <row r="48" spans="1:25" ht="45">
      <c r="A48" s="31">
        <v>45</v>
      </c>
      <c r="B48" s="22" t="s">
        <v>39</v>
      </c>
      <c r="C48" s="22" t="s">
        <v>50</v>
      </c>
      <c r="D48" s="22" t="s">
        <v>100</v>
      </c>
      <c r="E48" s="23" t="s">
        <v>51</v>
      </c>
      <c r="F48" s="22" t="s">
        <v>56</v>
      </c>
      <c r="G48" s="22" t="s">
        <v>53</v>
      </c>
      <c r="H48" s="22" t="s">
        <v>30</v>
      </c>
      <c r="I48" s="22" t="s">
        <v>101</v>
      </c>
      <c r="J48" s="22" t="s">
        <v>56</v>
      </c>
      <c r="K48" s="523" t="s">
        <v>898</v>
      </c>
      <c r="L48" s="525" t="s">
        <v>904</v>
      </c>
      <c r="M48" s="525" t="s">
        <v>905</v>
      </c>
      <c r="N48" s="525" t="s">
        <v>817</v>
      </c>
      <c r="O48" s="22" t="s">
        <v>102</v>
      </c>
      <c r="P48" s="70">
        <v>2017</v>
      </c>
      <c r="Q48" s="418">
        <f t="shared" ca="1" si="3"/>
        <v>172800465.07203701</v>
      </c>
      <c r="R48" s="337" t="str">
        <f t="shared" ca="1" si="2"/>
        <v>N/A</v>
      </c>
      <c r="S48" s="337" t="str">
        <f t="shared" ca="1" si="1"/>
        <v>N/A</v>
      </c>
      <c r="T48" s="433" t="s">
        <v>901</v>
      </c>
      <c r="U48" s="22"/>
      <c r="V48" s="24"/>
      <c r="W48" s="21"/>
      <c r="Y48" s="494"/>
    </row>
    <row r="49" spans="1:25" ht="45">
      <c r="A49" s="31">
        <v>46</v>
      </c>
      <c r="B49" s="22" t="s">
        <v>39</v>
      </c>
      <c r="C49" s="22" t="s">
        <v>50</v>
      </c>
      <c r="D49" s="22" t="s">
        <v>100</v>
      </c>
      <c r="E49" s="23" t="s">
        <v>51</v>
      </c>
      <c r="F49" s="22" t="s">
        <v>57</v>
      </c>
      <c r="G49" s="22" t="s">
        <v>53</v>
      </c>
      <c r="H49" s="22" t="s">
        <v>30</v>
      </c>
      <c r="I49" s="22" t="s">
        <v>101</v>
      </c>
      <c r="J49" s="22" t="s">
        <v>57</v>
      </c>
      <c r="K49" s="523" t="s">
        <v>898</v>
      </c>
      <c r="L49" s="525" t="s">
        <v>906</v>
      </c>
      <c r="M49" s="525" t="s">
        <v>907</v>
      </c>
      <c r="N49" s="525" t="s">
        <v>817</v>
      </c>
      <c r="O49" s="22" t="s">
        <v>102</v>
      </c>
      <c r="P49" s="70">
        <v>2017</v>
      </c>
      <c r="Q49" s="418">
        <f t="shared" ca="1" si="3"/>
        <v>158258802.05444619</v>
      </c>
      <c r="R49" s="337" t="str">
        <f t="shared" ca="1" si="2"/>
        <v>N/A</v>
      </c>
      <c r="S49" s="337" t="str">
        <f t="shared" ca="1" si="1"/>
        <v>N/A</v>
      </c>
      <c r="T49" s="433" t="s">
        <v>901</v>
      </c>
      <c r="U49" s="22"/>
      <c r="V49" s="24"/>
      <c r="W49" s="21"/>
      <c r="Y49" s="494"/>
    </row>
    <row r="50" spans="1:25" ht="45">
      <c r="A50" s="31">
        <v>47</v>
      </c>
      <c r="B50" s="22" t="s">
        <v>39</v>
      </c>
      <c r="C50" s="22" t="s">
        <v>50</v>
      </c>
      <c r="D50" s="22" t="s">
        <v>100</v>
      </c>
      <c r="E50" s="23" t="s">
        <v>51</v>
      </c>
      <c r="F50" s="22" t="s">
        <v>58</v>
      </c>
      <c r="G50" s="22" t="s">
        <v>53</v>
      </c>
      <c r="H50" s="22" t="s">
        <v>30</v>
      </c>
      <c r="I50" s="22" t="s">
        <v>101</v>
      </c>
      <c r="J50" s="22" t="s">
        <v>58</v>
      </c>
      <c r="K50" s="523" t="s">
        <v>898</v>
      </c>
      <c r="L50" s="525" t="s">
        <v>908</v>
      </c>
      <c r="M50" s="525" t="s">
        <v>909</v>
      </c>
      <c r="N50" s="525" t="s">
        <v>817</v>
      </c>
      <c r="O50" s="22" t="s">
        <v>102</v>
      </c>
      <c r="P50" s="70">
        <v>2017</v>
      </c>
      <c r="Q50" s="418">
        <f t="shared" ca="1" si="3"/>
        <v>-933885.90742931678</v>
      </c>
      <c r="R50" s="337" t="str">
        <f t="shared" ca="1" si="2"/>
        <v>N/A</v>
      </c>
      <c r="S50" s="337" t="str">
        <f t="shared" ca="1" si="1"/>
        <v>N/A</v>
      </c>
      <c r="T50" s="433" t="s">
        <v>901</v>
      </c>
      <c r="U50" s="22" t="s">
        <v>49</v>
      </c>
      <c r="V50" s="24"/>
      <c r="W50" s="21"/>
      <c r="Y50" s="494"/>
    </row>
    <row r="51" spans="1:25" ht="45">
      <c r="A51" s="31">
        <v>48</v>
      </c>
      <c r="B51" s="22" t="s">
        <v>39</v>
      </c>
      <c r="C51" s="22" t="s">
        <v>50</v>
      </c>
      <c r="D51" s="22" t="s">
        <v>100</v>
      </c>
      <c r="E51" s="23" t="s">
        <v>51</v>
      </c>
      <c r="F51" s="22" t="s">
        <v>60</v>
      </c>
      <c r="G51" s="22" t="s">
        <v>53</v>
      </c>
      <c r="H51" s="22" t="s">
        <v>30</v>
      </c>
      <c r="I51" s="22" t="s">
        <v>101</v>
      </c>
      <c r="J51" s="22" t="s">
        <v>60</v>
      </c>
      <c r="K51" s="523" t="s">
        <v>898</v>
      </c>
      <c r="L51" s="525" t="s">
        <v>910</v>
      </c>
      <c r="M51" s="525" t="s">
        <v>911</v>
      </c>
      <c r="N51" s="525" t="s">
        <v>817</v>
      </c>
      <c r="O51" s="22" t="s">
        <v>102</v>
      </c>
      <c r="P51" s="70">
        <v>2017</v>
      </c>
      <c r="Q51" s="418">
        <f t="shared" ca="1" si="3"/>
        <v>-835957.48843687319</v>
      </c>
      <c r="R51" s="337" t="str">
        <f t="shared" ca="1" si="2"/>
        <v>N/A</v>
      </c>
      <c r="S51" s="337" t="str">
        <f t="shared" ca="1" si="1"/>
        <v>N/A</v>
      </c>
      <c r="T51" s="433" t="s">
        <v>901</v>
      </c>
      <c r="U51" s="22" t="s">
        <v>49</v>
      </c>
      <c r="V51" s="24"/>
      <c r="W51" s="21"/>
      <c r="Y51" s="494"/>
    </row>
    <row r="52" spans="1:25" ht="45">
      <c r="A52" s="31">
        <v>49</v>
      </c>
      <c r="B52" s="22" t="s">
        <v>39</v>
      </c>
      <c r="C52" s="22" t="s">
        <v>50</v>
      </c>
      <c r="D52" s="22" t="s">
        <v>100</v>
      </c>
      <c r="E52" s="23" t="s">
        <v>51</v>
      </c>
      <c r="F52" s="22" t="s">
        <v>61</v>
      </c>
      <c r="G52" s="22" t="s">
        <v>53</v>
      </c>
      <c r="H52" s="22" t="s">
        <v>30</v>
      </c>
      <c r="I52" s="22" t="s">
        <v>101</v>
      </c>
      <c r="J52" s="22" t="s">
        <v>61</v>
      </c>
      <c r="K52" s="523" t="s">
        <v>898</v>
      </c>
      <c r="L52" s="525" t="s">
        <v>912</v>
      </c>
      <c r="M52" s="525" t="s">
        <v>913</v>
      </c>
      <c r="N52" s="525" t="s">
        <v>817</v>
      </c>
      <c r="O52" s="22" t="s">
        <v>102</v>
      </c>
      <c r="P52" s="70">
        <v>2017</v>
      </c>
      <c r="Q52" s="418">
        <f t="shared" ca="1" si="3"/>
        <v>269132.43180932821</v>
      </c>
      <c r="R52" s="337" t="str">
        <f t="shared" ca="1" si="2"/>
        <v>N/A</v>
      </c>
      <c r="S52" s="337" t="str">
        <f t="shared" ca="1" si="1"/>
        <v>N/A</v>
      </c>
      <c r="T52" s="433" t="s">
        <v>901</v>
      </c>
      <c r="U52" s="22"/>
      <c r="V52" s="24"/>
      <c r="W52" s="21"/>
      <c r="Y52" s="494"/>
    </row>
    <row r="53" spans="1:25" ht="45">
      <c r="A53" s="31">
        <v>50</v>
      </c>
      <c r="B53" s="22" t="s">
        <v>39</v>
      </c>
      <c r="C53" s="22" t="s">
        <v>50</v>
      </c>
      <c r="D53" s="22" t="s">
        <v>100</v>
      </c>
      <c r="E53" s="23" t="s">
        <v>51</v>
      </c>
      <c r="F53" s="22" t="s">
        <v>62</v>
      </c>
      <c r="G53" s="22" t="s">
        <v>53</v>
      </c>
      <c r="H53" s="22" t="s">
        <v>30</v>
      </c>
      <c r="I53" s="22" t="s">
        <v>101</v>
      </c>
      <c r="J53" s="22" t="s">
        <v>62</v>
      </c>
      <c r="K53" s="523" t="s">
        <v>898</v>
      </c>
      <c r="L53" s="525" t="s">
        <v>914</v>
      </c>
      <c r="M53" s="525" t="s">
        <v>915</v>
      </c>
      <c r="N53" s="525" t="s">
        <v>817</v>
      </c>
      <c r="O53" s="22" t="s">
        <v>102</v>
      </c>
      <c r="P53" s="70">
        <v>2017</v>
      </c>
      <c r="Q53" s="418">
        <f t="shared" ca="1" si="3"/>
        <v>236796.75498653812</v>
      </c>
      <c r="R53" s="337" t="str">
        <f t="shared" ca="1" si="2"/>
        <v>N/A</v>
      </c>
      <c r="S53" s="337" t="str">
        <f t="shared" ca="1" si="1"/>
        <v>N/A</v>
      </c>
      <c r="T53" s="433" t="s">
        <v>901</v>
      </c>
      <c r="U53" s="22"/>
      <c r="V53" s="24"/>
      <c r="W53" s="21"/>
      <c r="Y53" s="494"/>
    </row>
    <row r="54" spans="1:25" ht="45">
      <c r="A54" s="31">
        <v>51</v>
      </c>
      <c r="B54" s="22" t="s">
        <v>39</v>
      </c>
      <c r="C54" s="22" t="s">
        <v>50</v>
      </c>
      <c r="D54" s="22" t="s">
        <v>100</v>
      </c>
      <c r="E54" s="23" t="s">
        <v>51</v>
      </c>
      <c r="F54" s="22" t="s">
        <v>63</v>
      </c>
      <c r="G54" s="22" t="s">
        <v>53</v>
      </c>
      <c r="H54" s="22" t="s">
        <v>30</v>
      </c>
      <c r="I54" s="22" t="s">
        <v>101</v>
      </c>
      <c r="J54" s="22" t="s">
        <v>63</v>
      </c>
      <c r="K54" s="523" t="s">
        <v>898</v>
      </c>
      <c r="L54" s="525" t="s">
        <v>916</v>
      </c>
      <c r="M54" s="525" t="s">
        <v>917</v>
      </c>
      <c r="N54" s="525" t="s">
        <v>817</v>
      </c>
      <c r="O54" s="22" t="s">
        <v>102</v>
      </c>
      <c r="P54" s="70">
        <v>2017</v>
      </c>
      <c r="Q54" s="418">
        <f t="shared" ca="1" si="3"/>
        <v>2169183161.5208969</v>
      </c>
      <c r="R54" s="337" t="str">
        <f t="shared" ca="1" si="2"/>
        <v>N/A</v>
      </c>
      <c r="S54" s="337" t="str">
        <f t="shared" ca="1" si="1"/>
        <v>N/A</v>
      </c>
      <c r="T54" s="433" t="s">
        <v>901</v>
      </c>
      <c r="U54" s="22"/>
      <c r="V54" s="24"/>
      <c r="W54" s="21"/>
      <c r="Y54" s="494"/>
    </row>
    <row r="55" spans="1:25" ht="45">
      <c r="A55" s="31">
        <v>52</v>
      </c>
      <c r="B55" s="22" t="s">
        <v>39</v>
      </c>
      <c r="C55" s="22" t="s">
        <v>50</v>
      </c>
      <c r="D55" s="22" t="s">
        <v>100</v>
      </c>
      <c r="E55" s="23" t="s">
        <v>51</v>
      </c>
      <c r="F55" s="22" t="s">
        <v>64</v>
      </c>
      <c r="G55" s="22" t="s">
        <v>53</v>
      </c>
      <c r="H55" s="22" t="s">
        <v>30</v>
      </c>
      <c r="I55" s="22" t="s">
        <v>101</v>
      </c>
      <c r="J55" s="22" t="s">
        <v>64</v>
      </c>
      <c r="K55" s="523" t="s">
        <v>898</v>
      </c>
      <c r="L55" s="525" t="s">
        <v>918</v>
      </c>
      <c r="M55" s="525" t="s">
        <v>919</v>
      </c>
      <c r="N55" s="525" t="s">
        <v>817</v>
      </c>
      <c r="O55" s="22" t="s">
        <v>102</v>
      </c>
      <c r="P55" s="70">
        <v>2017</v>
      </c>
      <c r="Q55" s="418">
        <f t="shared" ca="1" si="3"/>
        <v>1934264941.6334074</v>
      </c>
      <c r="R55" s="337" t="str">
        <f t="shared" ca="1" si="2"/>
        <v>N/A</v>
      </c>
      <c r="S55" s="337" t="str">
        <f t="shared" ca="1" si="1"/>
        <v>N/A</v>
      </c>
      <c r="T55" s="433" t="s">
        <v>901</v>
      </c>
      <c r="U55" s="22"/>
      <c r="V55" s="24"/>
      <c r="W55" s="21"/>
      <c r="Y55" s="494"/>
    </row>
    <row r="56" spans="1:25" ht="45">
      <c r="A56" s="31">
        <v>53</v>
      </c>
      <c r="B56" s="22" t="s">
        <v>39</v>
      </c>
      <c r="C56" s="22" t="s">
        <v>50</v>
      </c>
      <c r="D56" s="22" t="s">
        <v>100</v>
      </c>
      <c r="E56" s="23" t="s">
        <v>51</v>
      </c>
      <c r="F56" s="22" t="s">
        <v>65</v>
      </c>
      <c r="G56" s="22" t="s">
        <v>53</v>
      </c>
      <c r="H56" s="22" t="s">
        <v>30</v>
      </c>
      <c r="I56" s="22" t="s">
        <v>101</v>
      </c>
      <c r="J56" s="22" t="s">
        <v>65</v>
      </c>
      <c r="K56" s="523" t="s">
        <v>898</v>
      </c>
      <c r="L56" s="525" t="s">
        <v>920</v>
      </c>
      <c r="M56" s="525" t="s">
        <v>921</v>
      </c>
      <c r="N56" s="525" t="s">
        <v>817</v>
      </c>
      <c r="O56" s="22" t="s">
        <v>102</v>
      </c>
      <c r="P56" s="70">
        <v>2017</v>
      </c>
      <c r="Q56" s="418">
        <f t="shared" ca="1" si="3"/>
        <v>-28473475.208798978</v>
      </c>
      <c r="R56" s="337" t="str">
        <f t="shared" ca="1" si="2"/>
        <v>N/A</v>
      </c>
      <c r="S56" s="337" t="str">
        <f t="shared" ca="1" si="1"/>
        <v>N/A</v>
      </c>
      <c r="T56" s="433" t="s">
        <v>901</v>
      </c>
      <c r="U56" s="22" t="s">
        <v>49</v>
      </c>
      <c r="V56" s="24"/>
      <c r="W56" s="21"/>
      <c r="Y56" s="494"/>
    </row>
    <row r="57" spans="1:25" ht="45">
      <c r="A57" s="31">
        <v>54</v>
      </c>
      <c r="B57" s="22" t="s">
        <v>39</v>
      </c>
      <c r="C57" s="22" t="s">
        <v>50</v>
      </c>
      <c r="D57" s="22" t="s">
        <v>100</v>
      </c>
      <c r="E57" s="23" t="s">
        <v>51</v>
      </c>
      <c r="F57" s="22" t="s">
        <v>66</v>
      </c>
      <c r="G57" s="22" t="s">
        <v>53</v>
      </c>
      <c r="H57" s="22" t="s">
        <v>30</v>
      </c>
      <c r="I57" s="22" t="s">
        <v>101</v>
      </c>
      <c r="J57" s="22" t="s">
        <v>66</v>
      </c>
      <c r="K57" s="523" t="s">
        <v>898</v>
      </c>
      <c r="L57" s="525" t="s">
        <v>922</v>
      </c>
      <c r="M57" s="525" t="s">
        <v>923</v>
      </c>
      <c r="N57" s="525" t="s">
        <v>817</v>
      </c>
      <c r="O57" s="22" t="s">
        <v>102</v>
      </c>
      <c r="P57" s="70">
        <v>2017</v>
      </c>
      <c r="Q57" s="418">
        <f t="shared" ca="1" si="3"/>
        <v>-26334895.867990877</v>
      </c>
      <c r="R57" s="337" t="str">
        <f t="shared" ca="1" si="2"/>
        <v>N/A</v>
      </c>
      <c r="S57" s="337" t="str">
        <f t="shared" ca="1" si="1"/>
        <v>N/A</v>
      </c>
      <c r="T57" s="433" t="s">
        <v>901</v>
      </c>
      <c r="U57" s="22" t="s">
        <v>49</v>
      </c>
      <c r="V57" s="24"/>
      <c r="W57" s="21"/>
      <c r="Y57" s="494"/>
    </row>
    <row r="58" spans="1:25" ht="45">
      <c r="A58" s="31">
        <v>55</v>
      </c>
      <c r="B58" s="22" t="s">
        <v>39</v>
      </c>
      <c r="C58" s="22" t="s">
        <v>40</v>
      </c>
      <c r="D58" s="22" t="s">
        <v>103</v>
      </c>
      <c r="E58" s="23" t="s">
        <v>42</v>
      </c>
      <c r="F58" s="22" t="s">
        <v>43</v>
      </c>
      <c r="G58" s="22" t="s">
        <v>44</v>
      </c>
      <c r="H58" s="22" t="s">
        <v>30</v>
      </c>
      <c r="I58" s="22" t="s">
        <v>104</v>
      </c>
      <c r="J58" s="19" t="s">
        <v>46</v>
      </c>
      <c r="K58" s="523" t="s">
        <v>898</v>
      </c>
      <c r="L58" s="525" t="s">
        <v>924</v>
      </c>
      <c r="M58" s="525" t="s">
        <v>925</v>
      </c>
      <c r="N58" s="525" t="s">
        <v>817</v>
      </c>
      <c r="O58" s="22" t="s">
        <v>102</v>
      </c>
      <c r="P58" s="70">
        <v>2017</v>
      </c>
      <c r="Q58" s="418">
        <f t="shared" ca="1" si="3"/>
        <v>107458.39836377802</v>
      </c>
      <c r="R58" s="337" t="str">
        <f t="shared" ca="1" si="2"/>
        <v>N/A</v>
      </c>
      <c r="S58" s="337" t="str">
        <f t="shared" ca="1" si="1"/>
        <v>N/A</v>
      </c>
      <c r="T58" s="433" t="s">
        <v>48</v>
      </c>
      <c r="U58" s="22" t="s">
        <v>105</v>
      </c>
      <c r="V58" s="24"/>
      <c r="W58" s="21"/>
      <c r="Y58" s="494"/>
    </row>
    <row r="59" spans="1:25" ht="60">
      <c r="A59" s="31">
        <v>56</v>
      </c>
      <c r="B59" s="22" t="s">
        <v>39</v>
      </c>
      <c r="C59" s="22" t="s">
        <v>40</v>
      </c>
      <c r="D59" s="22" t="s">
        <v>106</v>
      </c>
      <c r="E59" s="23" t="s">
        <v>107</v>
      </c>
      <c r="F59" s="22" t="s">
        <v>108</v>
      </c>
      <c r="G59" s="22" t="s">
        <v>109</v>
      </c>
      <c r="H59" s="22" t="s">
        <v>30</v>
      </c>
      <c r="I59" s="22" t="s">
        <v>110</v>
      </c>
      <c r="J59" s="102" t="s">
        <v>111</v>
      </c>
      <c r="K59" s="523" t="s">
        <v>898</v>
      </c>
      <c r="L59" s="525" t="s">
        <v>926</v>
      </c>
      <c r="M59" s="525" t="s">
        <v>927</v>
      </c>
      <c r="N59" s="525" t="s">
        <v>887</v>
      </c>
      <c r="O59" s="22" t="s">
        <v>102</v>
      </c>
      <c r="P59" s="70">
        <v>2017</v>
      </c>
      <c r="Q59" s="418">
        <f t="shared" ca="1" si="3"/>
        <v>7.3340558175075525</v>
      </c>
      <c r="R59" s="337">
        <f t="shared" ca="1" si="2"/>
        <v>227209.04922638397</v>
      </c>
      <c r="S59" s="337">
        <f t="shared" ca="1" si="1"/>
        <v>30980</v>
      </c>
      <c r="T59" s="433"/>
      <c r="U59" s="22"/>
      <c r="V59" s="24"/>
      <c r="W59" s="21"/>
      <c r="Y59" s="494"/>
    </row>
    <row r="60" spans="1:25" ht="60">
      <c r="A60" s="31">
        <v>57</v>
      </c>
      <c r="B60" s="22" t="s">
        <v>39</v>
      </c>
      <c r="C60" s="22" t="s">
        <v>40</v>
      </c>
      <c r="D60" s="22" t="s">
        <v>106</v>
      </c>
      <c r="E60" s="23" t="s">
        <v>107</v>
      </c>
      <c r="F60" s="22" t="s">
        <v>112</v>
      </c>
      <c r="G60" s="22" t="s">
        <v>109</v>
      </c>
      <c r="H60" s="22" t="s">
        <v>30</v>
      </c>
      <c r="I60" s="22" t="s">
        <v>110</v>
      </c>
      <c r="J60" s="102" t="s">
        <v>113</v>
      </c>
      <c r="K60" s="523" t="s">
        <v>898</v>
      </c>
      <c r="L60" s="525" t="s">
        <v>928</v>
      </c>
      <c r="M60" s="525" t="s">
        <v>929</v>
      </c>
      <c r="N60" s="525" t="s">
        <v>887</v>
      </c>
      <c r="O60" s="22" t="s">
        <v>102</v>
      </c>
      <c r="P60" s="70">
        <v>2017</v>
      </c>
      <c r="Q60" s="418">
        <f t="shared" ca="1" si="3"/>
        <v>61441.877780799441</v>
      </c>
      <c r="R60" s="337">
        <f t="shared" ca="1" si="2"/>
        <v>1903469373.6491666</v>
      </c>
      <c r="S60" s="337">
        <f t="shared" ca="1" si="1"/>
        <v>30980</v>
      </c>
      <c r="T60" s="433"/>
      <c r="U60" s="22"/>
      <c r="V60" s="24"/>
      <c r="W60" s="21"/>
      <c r="Y60" s="494"/>
    </row>
    <row r="61" spans="1:25" ht="60">
      <c r="A61" s="31">
        <v>58</v>
      </c>
      <c r="B61" s="22" t="s">
        <v>39</v>
      </c>
      <c r="C61" s="22" t="s">
        <v>40</v>
      </c>
      <c r="D61" s="22" t="s">
        <v>106</v>
      </c>
      <c r="E61" s="23" t="s">
        <v>107</v>
      </c>
      <c r="F61" s="22" t="s">
        <v>114</v>
      </c>
      <c r="G61" s="22" t="s">
        <v>109</v>
      </c>
      <c r="H61" s="22" t="s">
        <v>30</v>
      </c>
      <c r="I61" s="22" t="s">
        <v>110</v>
      </c>
      <c r="J61" s="102" t="s">
        <v>115</v>
      </c>
      <c r="K61" s="523" t="s">
        <v>898</v>
      </c>
      <c r="L61" s="525" t="s">
        <v>930</v>
      </c>
      <c r="M61" s="525" t="s">
        <v>931</v>
      </c>
      <c r="N61" s="525" t="s">
        <v>887</v>
      </c>
      <c r="O61" s="22" t="s">
        <v>102</v>
      </c>
      <c r="P61" s="70">
        <v>2017</v>
      </c>
      <c r="Q61" s="418">
        <f t="shared" ca="1" si="3"/>
        <v>-854.08657015297149</v>
      </c>
      <c r="R61" s="337">
        <f t="shared" ca="1" si="2"/>
        <v>-26459601.943339057</v>
      </c>
      <c r="S61" s="337">
        <f t="shared" ca="1" si="1"/>
        <v>30980</v>
      </c>
      <c r="T61" s="433" t="s">
        <v>116</v>
      </c>
      <c r="U61" s="22" t="s">
        <v>117</v>
      </c>
      <c r="V61" s="24"/>
      <c r="W61" s="21"/>
      <c r="Y61" s="494"/>
    </row>
    <row r="62" spans="1:25" ht="60">
      <c r="A62" s="31">
        <v>59</v>
      </c>
      <c r="B62" s="22" t="s">
        <v>39</v>
      </c>
      <c r="C62" s="22" t="s">
        <v>40</v>
      </c>
      <c r="D62" s="22" t="s">
        <v>106</v>
      </c>
      <c r="E62" s="23" t="s">
        <v>118</v>
      </c>
      <c r="F62" s="22" t="s">
        <v>108</v>
      </c>
      <c r="G62" s="22" t="s">
        <v>119</v>
      </c>
      <c r="H62" s="22" t="s">
        <v>30</v>
      </c>
      <c r="I62" s="22" t="s">
        <v>120</v>
      </c>
      <c r="J62" s="102" t="s">
        <v>121</v>
      </c>
      <c r="K62" s="523" t="s">
        <v>898</v>
      </c>
      <c r="L62" s="525" t="s">
        <v>932</v>
      </c>
      <c r="M62" s="525" t="s">
        <v>933</v>
      </c>
      <c r="N62" s="525" t="s">
        <v>887</v>
      </c>
      <c r="O62" s="22" t="s">
        <v>102</v>
      </c>
      <c r="P62" s="70">
        <v>2017</v>
      </c>
      <c r="Q62" s="418" t="e">
        <f t="shared" ca="1" si="3"/>
        <v>#DIV/0!</v>
      </c>
      <c r="R62" s="337">
        <f t="shared" ca="1" si="2"/>
        <v>213865.6641290909</v>
      </c>
      <c r="S62" s="337">
        <f t="shared" ca="1" si="1"/>
        <v>0</v>
      </c>
      <c r="T62" s="433"/>
      <c r="U62" s="22"/>
      <c r="V62" s="24"/>
      <c r="W62" s="21"/>
      <c r="Y62" s="494"/>
    </row>
    <row r="63" spans="1:25" ht="60">
      <c r="A63" s="31">
        <v>60</v>
      </c>
      <c r="B63" s="22" t="s">
        <v>39</v>
      </c>
      <c r="C63" s="22" t="s">
        <v>40</v>
      </c>
      <c r="D63" s="22" t="s">
        <v>106</v>
      </c>
      <c r="E63" s="23" t="s">
        <v>118</v>
      </c>
      <c r="F63" s="22" t="s">
        <v>112</v>
      </c>
      <c r="G63" s="22" t="s">
        <v>119</v>
      </c>
      <c r="H63" s="22" t="s">
        <v>30</v>
      </c>
      <c r="I63" s="22" t="s">
        <v>120</v>
      </c>
      <c r="J63" s="102" t="s">
        <v>122</v>
      </c>
      <c r="K63" s="523" t="s">
        <v>898</v>
      </c>
      <c r="L63" s="525" t="s">
        <v>934</v>
      </c>
      <c r="M63" s="525" t="s">
        <v>935</v>
      </c>
      <c r="N63" s="525" t="s">
        <v>887</v>
      </c>
      <c r="O63" s="22" t="s">
        <v>102</v>
      </c>
      <c r="P63" s="70">
        <v>2017</v>
      </c>
      <c r="Q63" s="418">
        <f t="shared" ca="1" si="3"/>
        <v>65949.398012764752</v>
      </c>
      <c r="R63" s="337">
        <f t="shared" ca="1" si="2"/>
        <v>1866499862.5572681</v>
      </c>
      <c r="S63" s="337">
        <f t="shared" ca="1" si="1"/>
        <v>28302</v>
      </c>
      <c r="T63" s="433"/>
      <c r="U63" s="22"/>
      <c r="V63" s="24"/>
      <c r="W63" s="21"/>
      <c r="Y63" s="494"/>
    </row>
    <row r="64" spans="1:25" ht="60">
      <c r="A64" s="31">
        <v>61</v>
      </c>
      <c r="B64" s="22" t="s">
        <v>39</v>
      </c>
      <c r="C64" s="22" t="s">
        <v>40</v>
      </c>
      <c r="D64" s="22" t="s">
        <v>106</v>
      </c>
      <c r="E64" s="23" t="s">
        <v>118</v>
      </c>
      <c r="F64" s="22" t="s">
        <v>114</v>
      </c>
      <c r="G64" s="22" t="s">
        <v>119</v>
      </c>
      <c r="H64" s="22" t="s">
        <v>30</v>
      </c>
      <c r="I64" s="22" t="s">
        <v>120</v>
      </c>
      <c r="J64" s="102" t="s">
        <v>123</v>
      </c>
      <c r="K64" s="523" t="s">
        <v>898</v>
      </c>
      <c r="L64" s="525" t="s">
        <v>936</v>
      </c>
      <c r="M64" s="525" t="s">
        <v>937</v>
      </c>
      <c r="N64" s="525" t="s">
        <v>887</v>
      </c>
      <c r="O64" s="22" t="s">
        <v>102</v>
      </c>
      <c r="P64" s="70">
        <v>2017</v>
      </c>
      <c r="Q64" s="418">
        <f t="shared" ca="1" si="3"/>
        <v>-968.65441579763183</v>
      </c>
      <c r="R64" s="337">
        <f t="shared" ca="1" si="2"/>
        <v>-27414857.275904577</v>
      </c>
      <c r="S64" s="337">
        <f t="shared" ca="1" si="1"/>
        <v>28302</v>
      </c>
      <c r="T64" s="433" t="s">
        <v>124</v>
      </c>
      <c r="U64" s="22" t="s">
        <v>117</v>
      </c>
      <c r="V64" s="24"/>
      <c r="W64" s="21"/>
      <c r="Y64" s="494"/>
    </row>
    <row r="65" spans="1:25" ht="45">
      <c r="A65" s="31">
        <v>62</v>
      </c>
      <c r="B65" s="22" t="s">
        <v>39</v>
      </c>
      <c r="C65" s="22" t="s">
        <v>40</v>
      </c>
      <c r="D65" s="22" t="s">
        <v>106</v>
      </c>
      <c r="E65" s="23" t="s">
        <v>125</v>
      </c>
      <c r="F65" s="22" t="s">
        <v>108</v>
      </c>
      <c r="G65" s="22" t="s">
        <v>126</v>
      </c>
      <c r="H65" s="22" t="s">
        <v>30</v>
      </c>
      <c r="I65" s="22" t="s">
        <v>127</v>
      </c>
      <c r="J65" s="102" t="s">
        <v>128</v>
      </c>
      <c r="K65" s="523" t="s">
        <v>898</v>
      </c>
      <c r="L65" s="525" t="s">
        <v>938</v>
      </c>
      <c r="M65" s="525" t="s">
        <v>939</v>
      </c>
      <c r="N65" s="525" t="s">
        <v>817</v>
      </c>
      <c r="O65" s="22" t="s">
        <v>102</v>
      </c>
      <c r="P65" s="70">
        <v>2017</v>
      </c>
      <c r="Q65" s="418">
        <f t="shared" ca="1" si="3"/>
        <v>0</v>
      </c>
      <c r="R65" s="337" t="str">
        <f t="shared" ca="1" si="2"/>
        <v>N/A</v>
      </c>
      <c r="S65" s="337" t="str">
        <f t="shared" ca="1" si="1"/>
        <v>N/A</v>
      </c>
      <c r="T65" s="433"/>
      <c r="U65" s="22"/>
      <c r="V65" s="24"/>
      <c r="W65" s="21"/>
      <c r="Y65" s="494"/>
    </row>
    <row r="66" spans="1:25" ht="45">
      <c r="A66" s="31">
        <v>63</v>
      </c>
      <c r="B66" s="22" t="s">
        <v>39</v>
      </c>
      <c r="C66" s="22" t="s">
        <v>40</v>
      </c>
      <c r="D66" s="22" t="s">
        <v>106</v>
      </c>
      <c r="E66" s="23" t="s">
        <v>125</v>
      </c>
      <c r="F66" s="22" t="s">
        <v>112</v>
      </c>
      <c r="G66" s="22" t="s">
        <v>126</v>
      </c>
      <c r="H66" s="22" t="s">
        <v>30</v>
      </c>
      <c r="I66" s="22" t="s">
        <v>127</v>
      </c>
      <c r="J66" s="102" t="s">
        <v>129</v>
      </c>
      <c r="K66" s="523" t="s">
        <v>898</v>
      </c>
      <c r="L66" s="525" t="s">
        <v>940</v>
      </c>
      <c r="M66" s="525" t="s">
        <v>941</v>
      </c>
      <c r="N66" s="525" t="s">
        <v>817</v>
      </c>
      <c r="O66" s="22" t="s">
        <v>102</v>
      </c>
      <c r="P66" s="70">
        <v>2017</v>
      </c>
      <c r="Q66" s="418">
        <f t="shared" ca="1" si="3"/>
        <v>0</v>
      </c>
      <c r="R66" s="337" t="str">
        <f t="shared" ca="1" si="2"/>
        <v>N/A</v>
      </c>
      <c r="S66" s="337" t="str">
        <f t="shared" ca="1" si="1"/>
        <v>N/A</v>
      </c>
      <c r="T66" s="433"/>
      <c r="U66" s="22"/>
      <c r="V66" s="24"/>
      <c r="W66" s="21"/>
      <c r="Y66" s="494"/>
    </row>
    <row r="67" spans="1:25" ht="60">
      <c r="A67" s="31">
        <v>64</v>
      </c>
      <c r="B67" s="22" t="s">
        <v>39</v>
      </c>
      <c r="C67" s="22" t="s">
        <v>40</v>
      </c>
      <c r="D67" s="22" t="s">
        <v>106</v>
      </c>
      <c r="E67" s="23" t="s">
        <v>125</v>
      </c>
      <c r="F67" s="22" t="s">
        <v>114</v>
      </c>
      <c r="G67" s="22" t="s">
        <v>126</v>
      </c>
      <c r="H67" s="22" t="s">
        <v>30</v>
      </c>
      <c r="I67" s="22" t="s">
        <v>127</v>
      </c>
      <c r="J67" s="102" t="s">
        <v>130</v>
      </c>
      <c r="K67" s="523" t="s">
        <v>898</v>
      </c>
      <c r="L67" s="525" t="s">
        <v>942</v>
      </c>
      <c r="M67" s="525" t="s">
        <v>943</v>
      </c>
      <c r="N67" s="525" t="s">
        <v>817</v>
      </c>
      <c r="O67" s="22" t="s">
        <v>102</v>
      </c>
      <c r="P67" s="70">
        <v>2017</v>
      </c>
      <c r="Q67" s="418">
        <f t="shared" ref="Q67:Q98" ca="1" si="4">SUMIF(INDIRECT("'"&amp;K67&amp;"'!c:c"),A67,INDIRECT("'"&amp;K67&amp;"'!e:e"))</f>
        <v>0</v>
      </c>
      <c r="R67" s="337" t="str">
        <f t="shared" ref="R67:R130" ca="1" si="5">IF($N67 = "N","N/A",SUMIF(INDIRECT("'"&amp;K67&amp;"'!h:h"),L67,INDIRECT("'"&amp;K67&amp;"'!k:k")))</f>
        <v>N/A</v>
      </c>
      <c r="S67" s="337" t="str">
        <f t="shared" ref="S67:S130" ca="1" si="6">IF($N67 = "N","N/A",SUMIF(INDIRECT("'"&amp;K67&amp;"'!h:h"),M67,INDIRECT("'"&amp;K67&amp;"'!k:k")))</f>
        <v>N/A</v>
      </c>
      <c r="T67" s="433" t="s">
        <v>131</v>
      </c>
      <c r="U67" s="22" t="s">
        <v>132</v>
      </c>
      <c r="V67" s="24"/>
      <c r="W67" s="21"/>
      <c r="Y67" s="494"/>
    </row>
    <row r="68" spans="1:25" ht="45">
      <c r="A68" s="31">
        <v>65</v>
      </c>
      <c r="B68" s="22" t="s">
        <v>39</v>
      </c>
      <c r="C68" s="22" t="s">
        <v>40</v>
      </c>
      <c r="D68" s="22" t="s">
        <v>106</v>
      </c>
      <c r="E68" s="23" t="s">
        <v>133</v>
      </c>
      <c r="F68" s="22" t="s">
        <v>108</v>
      </c>
      <c r="G68" s="22" t="s">
        <v>134</v>
      </c>
      <c r="H68" s="22" t="s">
        <v>30</v>
      </c>
      <c r="I68" s="22" t="s">
        <v>135</v>
      </c>
      <c r="J68" s="102" t="s">
        <v>136</v>
      </c>
      <c r="K68" s="523" t="s">
        <v>898</v>
      </c>
      <c r="L68" s="525" t="s">
        <v>944</v>
      </c>
      <c r="M68" s="525" t="s">
        <v>945</v>
      </c>
      <c r="N68" s="525" t="s">
        <v>887</v>
      </c>
      <c r="O68" s="22" t="s">
        <v>102</v>
      </c>
      <c r="P68" s="70">
        <v>2017</v>
      </c>
      <c r="Q68" s="418">
        <f t="shared" ca="1" si="4"/>
        <v>7.5891127354438295</v>
      </c>
      <c r="R68" s="337">
        <f t="shared" ca="1" si="5"/>
        <v>213777.71664471723</v>
      </c>
      <c r="S68" s="337">
        <f t="shared" ca="1" si="6"/>
        <v>28169</v>
      </c>
      <c r="T68" s="433"/>
      <c r="U68" s="22"/>
      <c r="V68" s="24"/>
      <c r="W68" s="21"/>
      <c r="Y68" s="494"/>
    </row>
    <row r="69" spans="1:25" ht="45">
      <c r="A69" s="31">
        <v>66</v>
      </c>
      <c r="B69" s="22" t="s">
        <v>39</v>
      </c>
      <c r="C69" s="22" t="s">
        <v>40</v>
      </c>
      <c r="D69" s="22" t="s">
        <v>106</v>
      </c>
      <c r="E69" s="23" t="s">
        <v>133</v>
      </c>
      <c r="F69" s="22" t="s">
        <v>112</v>
      </c>
      <c r="G69" s="22" t="s">
        <v>134</v>
      </c>
      <c r="H69" s="22" t="s">
        <v>30</v>
      </c>
      <c r="I69" s="22" t="s">
        <v>135</v>
      </c>
      <c r="J69" s="102" t="s">
        <v>137</v>
      </c>
      <c r="K69" s="523" t="s">
        <v>898</v>
      </c>
      <c r="L69" s="525" t="s">
        <v>946</v>
      </c>
      <c r="M69" s="525" t="s">
        <v>947</v>
      </c>
      <c r="N69" s="525" t="s">
        <v>887</v>
      </c>
      <c r="O69" s="22" t="s">
        <v>102</v>
      </c>
      <c r="P69" s="70">
        <v>2017</v>
      </c>
      <c r="Q69" s="418">
        <f t="shared" ca="1" si="4"/>
        <v>66208.753183408335</v>
      </c>
      <c r="R69" s="337">
        <f t="shared" ca="1" si="5"/>
        <v>1865034368.4234295</v>
      </c>
      <c r="S69" s="337">
        <f t="shared" ca="1" si="6"/>
        <v>28169</v>
      </c>
      <c r="T69" s="433"/>
      <c r="U69" s="22"/>
      <c r="V69" s="24"/>
      <c r="W69" s="21"/>
      <c r="Y69" s="494"/>
    </row>
    <row r="70" spans="1:25" ht="60">
      <c r="A70" s="31">
        <v>67</v>
      </c>
      <c r="B70" s="22" t="s">
        <v>39</v>
      </c>
      <c r="C70" s="22" t="s">
        <v>40</v>
      </c>
      <c r="D70" s="22" t="s">
        <v>106</v>
      </c>
      <c r="E70" s="23" t="s">
        <v>133</v>
      </c>
      <c r="F70" s="22" t="s">
        <v>114</v>
      </c>
      <c r="G70" s="22" t="s">
        <v>134</v>
      </c>
      <c r="H70" s="22" t="s">
        <v>30</v>
      </c>
      <c r="I70" s="22" t="s">
        <v>135</v>
      </c>
      <c r="J70" s="102" t="s">
        <v>138</v>
      </c>
      <c r="K70" s="523" t="s">
        <v>898</v>
      </c>
      <c r="L70" s="525" t="s">
        <v>948</v>
      </c>
      <c r="M70" s="525" t="s">
        <v>949</v>
      </c>
      <c r="N70" s="525" t="s">
        <v>887</v>
      </c>
      <c r="O70" s="22" t="s">
        <v>102</v>
      </c>
      <c r="P70" s="70">
        <v>2017</v>
      </c>
      <c r="Q70" s="418">
        <f t="shared" ca="1" si="4"/>
        <v>-964.44774937687782</v>
      </c>
      <c r="R70" s="337">
        <f t="shared" ca="1" si="5"/>
        <v>-27167528.652197272</v>
      </c>
      <c r="S70" s="337">
        <f t="shared" ca="1" si="6"/>
        <v>28169</v>
      </c>
      <c r="T70" s="433" t="s">
        <v>139</v>
      </c>
      <c r="U70" s="22" t="s">
        <v>117</v>
      </c>
      <c r="V70" s="24"/>
      <c r="W70" s="21"/>
      <c r="Y70" s="494"/>
    </row>
    <row r="71" spans="1:25" ht="120">
      <c r="A71" s="31">
        <v>68</v>
      </c>
      <c r="B71" s="22" t="s">
        <v>39</v>
      </c>
      <c r="C71" s="22" t="s">
        <v>40</v>
      </c>
      <c r="D71" s="22" t="s">
        <v>140</v>
      </c>
      <c r="E71" s="23" t="s">
        <v>141</v>
      </c>
      <c r="F71" s="22" t="s">
        <v>142</v>
      </c>
      <c r="G71" s="22" t="s">
        <v>143</v>
      </c>
      <c r="H71" s="22" t="s">
        <v>30</v>
      </c>
      <c r="I71" s="22" t="s">
        <v>144</v>
      </c>
      <c r="J71" s="22" t="s">
        <v>145</v>
      </c>
      <c r="K71" s="523" t="s">
        <v>898</v>
      </c>
      <c r="L71" s="525" t="s">
        <v>950</v>
      </c>
      <c r="M71" s="525" t="s">
        <v>951</v>
      </c>
      <c r="N71" s="525" t="s">
        <v>887</v>
      </c>
      <c r="O71" s="22" t="s">
        <v>102</v>
      </c>
      <c r="P71" s="70">
        <v>2017</v>
      </c>
      <c r="Q71" s="538">
        <f t="shared" ca="1" si="4"/>
        <v>3.7552926231167474E-2</v>
      </c>
      <c r="R71" s="337">
        <f t="shared" ca="1" si="5"/>
        <v>30980</v>
      </c>
      <c r="S71" s="337">
        <f t="shared" ca="1" si="6"/>
        <v>824969</v>
      </c>
      <c r="T71" s="433" t="s">
        <v>952</v>
      </c>
      <c r="U71" s="22" t="s">
        <v>147</v>
      </c>
      <c r="V71" s="24"/>
      <c r="W71" s="21"/>
      <c r="Y71" s="494"/>
    </row>
    <row r="72" spans="1:25" ht="60">
      <c r="A72" s="31">
        <v>69</v>
      </c>
      <c r="B72" s="22" t="s">
        <v>39</v>
      </c>
      <c r="C72" s="22" t="s">
        <v>40</v>
      </c>
      <c r="D72" s="22" t="s">
        <v>140</v>
      </c>
      <c r="E72" s="23" t="s">
        <v>148</v>
      </c>
      <c r="F72" s="22" t="s">
        <v>142</v>
      </c>
      <c r="G72" s="22" t="s">
        <v>149</v>
      </c>
      <c r="H72" s="22" t="s">
        <v>30</v>
      </c>
      <c r="I72" s="22" t="s">
        <v>150</v>
      </c>
      <c r="J72" s="22" t="s">
        <v>151</v>
      </c>
      <c r="K72" s="523" t="s">
        <v>898</v>
      </c>
      <c r="L72" s="525" t="s">
        <v>953</v>
      </c>
      <c r="M72" s="525" t="s">
        <v>954</v>
      </c>
      <c r="N72" s="525" t="s">
        <v>887</v>
      </c>
      <c r="O72" s="22" t="s">
        <v>102</v>
      </c>
      <c r="P72" s="70">
        <v>2017</v>
      </c>
      <c r="Q72" s="538">
        <f t="shared" ca="1" si="4"/>
        <v>1.8132975151108125E-2</v>
      </c>
      <c r="R72" s="337">
        <f t="shared" ca="1" si="5"/>
        <v>432</v>
      </c>
      <c r="S72" s="337">
        <f t="shared" ca="1" si="6"/>
        <v>23824</v>
      </c>
      <c r="T72" s="433" t="s">
        <v>152</v>
      </c>
      <c r="U72" s="22" t="str">
        <f>Definitions!C7</f>
        <v>D.18-05-041: DAC = Bill accounts in census tracts corresponding to census tracts in the top quartile of CalEnviroScreen 3.0 scores.</v>
      </c>
      <c r="V72" s="24"/>
      <c r="W72" s="21"/>
      <c r="Y72" s="494"/>
    </row>
    <row r="73" spans="1:25" ht="105">
      <c r="A73" s="31">
        <v>70</v>
      </c>
      <c r="B73" s="22" t="s">
        <v>39</v>
      </c>
      <c r="C73" s="22" t="s">
        <v>40</v>
      </c>
      <c r="D73" s="22" t="s">
        <v>140</v>
      </c>
      <c r="E73" s="23" t="s">
        <v>153</v>
      </c>
      <c r="F73" s="22" t="s">
        <v>142</v>
      </c>
      <c r="G73" s="22" t="s">
        <v>154</v>
      </c>
      <c r="H73" s="22" t="s">
        <v>30</v>
      </c>
      <c r="I73" s="22" t="s">
        <v>155</v>
      </c>
      <c r="J73" s="22" t="s">
        <v>156</v>
      </c>
      <c r="K73" s="523" t="s">
        <v>898</v>
      </c>
      <c r="L73" s="525" t="s">
        <v>955</v>
      </c>
      <c r="M73" s="525" t="s">
        <v>956</v>
      </c>
      <c r="N73" s="525" t="s">
        <v>887</v>
      </c>
      <c r="O73" s="22" t="s">
        <v>102</v>
      </c>
      <c r="P73" s="70">
        <v>2017</v>
      </c>
      <c r="Q73" s="538">
        <f t="shared" ca="1" si="4"/>
        <v>2.6755852842809364E-2</v>
      </c>
      <c r="R73" s="337">
        <f t="shared" ca="1" si="5"/>
        <v>440</v>
      </c>
      <c r="S73" s="337">
        <f t="shared" ca="1" si="6"/>
        <v>16445</v>
      </c>
      <c r="T73" s="433" t="s">
        <v>157</v>
      </c>
      <c r="U7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73" s="24"/>
      <c r="W73" s="21"/>
      <c r="Y73" s="494"/>
    </row>
    <row r="74" spans="1:25" ht="30">
      <c r="A74" s="31">
        <v>71</v>
      </c>
      <c r="B74" s="22" t="s">
        <v>39</v>
      </c>
      <c r="C74" s="22" t="s">
        <v>40</v>
      </c>
      <c r="D74" s="22" t="s">
        <v>158</v>
      </c>
      <c r="E74" s="23" t="s">
        <v>91</v>
      </c>
      <c r="F74" s="22" t="s">
        <v>92</v>
      </c>
      <c r="G74" s="22" t="s">
        <v>93</v>
      </c>
      <c r="H74" s="22" t="s">
        <v>30</v>
      </c>
      <c r="I74" s="22" t="s">
        <v>159</v>
      </c>
      <c r="J74" s="22" t="s">
        <v>92</v>
      </c>
      <c r="K74" s="523" t="s">
        <v>898</v>
      </c>
      <c r="L74" s="525" t="s">
        <v>957</v>
      </c>
      <c r="M74" s="525" t="s">
        <v>958</v>
      </c>
      <c r="N74" s="525" t="s">
        <v>887</v>
      </c>
      <c r="O74" s="22" t="s">
        <v>102</v>
      </c>
      <c r="P74" s="70">
        <v>2017</v>
      </c>
      <c r="Q74" s="418">
        <f t="shared" ca="1" si="4"/>
        <v>185.09887405791844</v>
      </c>
      <c r="R74" s="337">
        <f t="shared" ca="1" si="5"/>
        <v>43830812.728576966</v>
      </c>
      <c r="S74" s="337">
        <f t="shared" ca="1" si="6"/>
        <v>236796.754986538</v>
      </c>
      <c r="T74" s="433"/>
      <c r="U74" s="22"/>
      <c r="V74" s="24"/>
      <c r="W74" s="21"/>
      <c r="Y74" s="494"/>
    </row>
    <row r="75" spans="1:25" ht="30">
      <c r="A75" s="31">
        <v>72</v>
      </c>
      <c r="B75" s="22" t="s">
        <v>39</v>
      </c>
      <c r="C75" s="22" t="s">
        <v>40</v>
      </c>
      <c r="D75" s="22" t="s">
        <v>158</v>
      </c>
      <c r="E75" s="23" t="s">
        <v>91</v>
      </c>
      <c r="F75" s="22" t="s">
        <v>95</v>
      </c>
      <c r="G75" s="22" t="s">
        <v>93</v>
      </c>
      <c r="H75" s="22" t="s">
        <v>30</v>
      </c>
      <c r="I75" s="22" t="s">
        <v>159</v>
      </c>
      <c r="J75" s="22" t="s">
        <v>95</v>
      </c>
      <c r="K75" s="523" t="s">
        <v>898</v>
      </c>
      <c r="L75" s="525" t="s">
        <v>959</v>
      </c>
      <c r="M75" s="525" t="s">
        <v>960</v>
      </c>
      <c r="N75" s="525" t="s">
        <v>887</v>
      </c>
      <c r="O75" s="22" t="s">
        <v>102</v>
      </c>
      <c r="P75" s="70">
        <v>2017</v>
      </c>
      <c r="Q75" s="418">
        <f t="shared" ca="1" si="4"/>
        <v>2.2660190848293814E-2</v>
      </c>
      <c r="R75" s="337">
        <f t="shared" ca="1" si="5"/>
        <v>43830812.728576966</v>
      </c>
      <c r="S75" s="337">
        <f t="shared" ca="1" si="6"/>
        <v>1934264941.63341</v>
      </c>
      <c r="T75" s="433"/>
      <c r="U75" s="22"/>
      <c r="V75" s="24"/>
      <c r="W75" s="21"/>
      <c r="Y75" s="494"/>
    </row>
    <row r="76" spans="1:25" ht="30">
      <c r="A76" s="31">
        <v>73</v>
      </c>
      <c r="B76" s="22" t="s">
        <v>39</v>
      </c>
      <c r="C76" s="22" t="s">
        <v>40</v>
      </c>
      <c r="D76" s="22" t="s">
        <v>158</v>
      </c>
      <c r="E76" s="23" t="s">
        <v>91</v>
      </c>
      <c r="F76" s="22" t="s">
        <v>96</v>
      </c>
      <c r="G76" s="22" t="s">
        <v>93</v>
      </c>
      <c r="H76" s="22" t="s">
        <v>30</v>
      </c>
      <c r="I76" s="22" t="s">
        <v>159</v>
      </c>
      <c r="J76" s="22" t="s">
        <v>96</v>
      </c>
      <c r="K76" s="523" t="s">
        <v>898</v>
      </c>
      <c r="L76" s="525" t="s">
        <v>961</v>
      </c>
      <c r="M76" s="525" t="s">
        <v>962</v>
      </c>
      <c r="N76" s="525" t="s">
        <v>887</v>
      </c>
      <c r="O76" s="22" t="s">
        <v>102</v>
      </c>
      <c r="P76" s="70">
        <v>2017</v>
      </c>
      <c r="Q76" s="418">
        <f t="shared" ca="1" si="4"/>
        <v>0.19256602471479006</v>
      </c>
      <c r="R76" s="337">
        <f t="shared" ca="1" si="5"/>
        <v>-5071206.2085769586</v>
      </c>
      <c r="S76" s="337">
        <f t="shared" ca="1" si="6"/>
        <v>-26334895.8679909</v>
      </c>
      <c r="T76" s="433" t="s">
        <v>48</v>
      </c>
      <c r="U76" s="22" t="s">
        <v>49</v>
      </c>
      <c r="V76" s="24"/>
      <c r="W76" s="21"/>
      <c r="Y76" s="494"/>
    </row>
    <row r="77" spans="1:25" ht="30">
      <c r="A77" s="31">
        <v>74</v>
      </c>
      <c r="B77" s="22" t="s">
        <v>39</v>
      </c>
      <c r="C77" s="22" t="s">
        <v>40</v>
      </c>
      <c r="D77" s="22" t="s">
        <v>158</v>
      </c>
      <c r="E77" s="23" t="s">
        <v>91</v>
      </c>
      <c r="F77" s="22" t="s">
        <v>97</v>
      </c>
      <c r="G77" s="22" t="s">
        <v>93</v>
      </c>
      <c r="H77" s="22" t="s">
        <v>30</v>
      </c>
      <c r="I77" s="22" t="s">
        <v>159</v>
      </c>
      <c r="J77" s="22" t="s">
        <v>97</v>
      </c>
      <c r="K77" s="523" t="s">
        <v>898</v>
      </c>
      <c r="L77" s="525" t="s">
        <v>963</v>
      </c>
      <c r="M77" s="525" t="s">
        <v>964</v>
      </c>
      <c r="N77" s="525" t="s">
        <v>887</v>
      </c>
      <c r="O77" s="22" t="s">
        <v>102</v>
      </c>
      <c r="P77" s="70">
        <v>2017</v>
      </c>
      <c r="Q77" s="418">
        <f t="shared" ca="1" si="4"/>
        <v>413.22048092535744</v>
      </c>
      <c r="R77" s="337">
        <f t="shared" ca="1" si="5"/>
        <v>97849268.977101266</v>
      </c>
      <c r="S77" s="337">
        <f t="shared" ca="1" si="6"/>
        <v>236796.754986538</v>
      </c>
      <c r="T77" s="433"/>
      <c r="U77" s="22"/>
      <c r="V77" s="24"/>
      <c r="W77" s="21"/>
      <c r="Y77" s="494"/>
    </row>
    <row r="78" spans="1:25" ht="30">
      <c r="A78" s="31">
        <v>75</v>
      </c>
      <c r="B78" s="22" t="s">
        <v>39</v>
      </c>
      <c r="C78" s="22" t="s">
        <v>40</v>
      </c>
      <c r="D78" s="22" t="s">
        <v>158</v>
      </c>
      <c r="E78" s="23" t="s">
        <v>91</v>
      </c>
      <c r="F78" s="22" t="s">
        <v>98</v>
      </c>
      <c r="G78" s="22" t="s">
        <v>93</v>
      </c>
      <c r="H78" s="22" t="s">
        <v>30</v>
      </c>
      <c r="I78" s="22" t="s">
        <v>159</v>
      </c>
      <c r="J78" s="22" t="s">
        <v>98</v>
      </c>
      <c r="K78" s="523" t="s">
        <v>898</v>
      </c>
      <c r="L78" s="525" t="s">
        <v>965</v>
      </c>
      <c r="M78" s="525" t="s">
        <v>966</v>
      </c>
      <c r="N78" s="525" t="s">
        <v>887</v>
      </c>
      <c r="O78" s="22" t="s">
        <v>102</v>
      </c>
      <c r="P78" s="70">
        <v>2017</v>
      </c>
      <c r="Q78" s="418">
        <f t="shared" ca="1" si="4"/>
        <v>5.0587314525005783E-2</v>
      </c>
      <c r="R78" s="337">
        <f t="shared" ca="1" si="5"/>
        <v>97849268.977101266</v>
      </c>
      <c r="S78" s="337">
        <f t="shared" ca="1" si="6"/>
        <v>1934264941.63341</v>
      </c>
      <c r="T78" s="433"/>
      <c r="U78" s="22"/>
      <c r="V78" s="24"/>
      <c r="W78" s="21"/>
      <c r="Y78" s="494"/>
    </row>
    <row r="79" spans="1:25" ht="30">
      <c r="A79" s="31">
        <v>76</v>
      </c>
      <c r="B79" s="22" t="s">
        <v>39</v>
      </c>
      <c r="C79" s="22" t="s">
        <v>40</v>
      </c>
      <c r="D79" s="22" t="s">
        <v>158</v>
      </c>
      <c r="E79" s="23" t="s">
        <v>91</v>
      </c>
      <c r="F79" s="22" t="s">
        <v>99</v>
      </c>
      <c r="G79" s="22" t="s">
        <v>93</v>
      </c>
      <c r="H79" s="22" t="s">
        <v>30</v>
      </c>
      <c r="I79" s="22" t="s">
        <v>159</v>
      </c>
      <c r="J79" s="22" t="s">
        <v>99</v>
      </c>
      <c r="K79" s="523" t="s">
        <v>898</v>
      </c>
      <c r="L79" s="525" t="s">
        <v>967</v>
      </c>
      <c r="M79" s="525" t="s">
        <v>968</v>
      </c>
      <c r="N79" s="525" t="s">
        <v>887</v>
      </c>
      <c r="O79" s="22" t="s">
        <v>102</v>
      </c>
      <c r="P79" s="70">
        <v>2017</v>
      </c>
      <c r="Q79" s="418">
        <f t="shared" ca="1" si="4"/>
        <v>0.42989038019556641</v>
      </c>
      <c r="R79" s="337">
        <f t="shared" ca="1" si="5"/>
        <v>-11321118.397101259</v>
      </c>
      <c r="S79" s="337">
        <f t="shared" ca="1" si="6"/>
        <v>-26334895.8679909</v>
      </c>
      <c r="T79" s="433" t="s">
        <v>48</v>
      </c>
      <c r="U79" s="22" t="s">
        <v>49</v>
      </c>
      <c r="V79" s="24"/>
      <c r="W79" s="21"/>
      <c r="Y79" s="494"/>
    </row>
    <row r="80" spans="1:25" ht="45">
      <c r="A80" s="31">
        <v>77</v>
      </c>
      <c r="B80" s="22" t="s">
        <v>39</v>
      </c>
      <c r="C80" s="22" t="s">
        <v>40</v>
      </c>
      <c r="D80" s="22" t="s">
        <v>160</v>
      </c>
      <c r="E80" s="23" t="s">
        <v>161</v>
      </c>
      <c r="F80" s="22" t="s">
        <v>162</v>
      </c>
      <c r="G80" s="22" t="s">
        <v>163</v>
      </c>
      <c r="H80" s="22" t="s">
        <v>164</v>
      </c>
      <c r="I80" s="22" t="s">
        <v>165</v>
      </c>
      <c r="J80" s="22" t="s">
        <v>166</v>
      </c>
      <c r="K80" s="523" t="s">
        <v>898</v>
      </c>
      <c r="L80" s="525" t="s">
        <v>969</v>
      </c>
      <c r="M80" s="525" t="s">
        <v>970</v>
      </c>
      <c r="N80" s="525" t="s">
        <v>817</v>
      </c>
      <c r="O80" s="22" t="s">
        <v>102</v>
      </c>
      <c r="P80" s="70" t="s">
        <v>167</v>
      </c>
      <c r="Q80" s="418">
        <f t="shared" ca="1" si="4"/>
        <v>1953395.9284520994</v>
      </c>
      <c r="R80" s="337" t="str">
        <f t="shared" ca="1" si="5"/>
        <v>N/A</v>
      </c>
      <c r="S80" s="337" t="str">
        <f t="shared" ca="1" si="6"/>
        <v>N/A</v>
      </c>
      <c r="T80" s="433" t="s">
        <v>168</v>
      </c>
      <c r="U80" s="22" t="s">
        <v>169</v>
      </c>
      <c r="V80" s="24"/>
      <c r="W80" s="21"/>
      <c r="Y80" s="494"/>
    </row>
    <row r="81" spans="1:25" ht="60">
      <c r="A81" s="31">
        <v>78</v>
      </c>
      <c r="B81" s="22" t="s">
        <v>39</v>
      </c>
      <c r="C81" s="22" t="s">
        <v>40</v>
      </c>
      <c r="D81" s="22" t="s">
        <v>170</v>
      </c>
      <c r="E81" s="23" t="s">
        <v>171</v>
      </c>
      <c r="F81" s="22" t="s">
        <v>52</v>
      </c>
      <c r="G81" s="22" t="s">
        <v>53</v>
      </c>
      <c r="H81" s="22" t="s">
        <v>30</v>
      </c>
      <c r="I81" s="22" t="s">
        <v>172</v>
      </c>
      <c r="J81" s="22" t="s">
        <v>173</v>
      </c>
      <c r="K81" s="523" t="s">
        <v>971</v>
      </c>
      <c r="L81" s="525" t="s">
        <v>972</v>
      </c>
      <c r="M81" s="525" t="s">
        <v>973</v>
      </c>
      <c r="N81" s="525" t="s">
        <v>817</v>
      </c>
      <c r="O81" s="22" t="s">
        <v>174</v>
      </c>
      <c r="P81" s="70">
        <v>2017</v>
      </c>
      <c r="Q81" s="418">
        <f t="shared" ca="1" si="4"/>
        <v>491.41787051347353</v>
      </c>
      <c r="R81" s="337" t="str">
        <f t="shared" ca="1" si="5"/>
        <v>N/A</v>
      </c>
      <c r="S81" s="337" t="str">
        <f t="shared" ca="1" si="6"/>
        <v>N/A</v>
      </c>
      <c r="T81" s="433" t="s">
        <v>901</v>
      </c>
      <c r="U81" s="22"/>
      <c r="V81" s="24"/>
      <c r="W81" s="21"/>
      <c r="Y81" s="494"/>
    </row>
    <row r="82" spans="1:25" ht="60">
      <c r="A82" s="31">
        <v>79</v>
      </c>
      <c r="B82" s="22" t="s">
        <v>39</v>
      </c>
      <c r="C82" s="22" t="s">
        <v>40</v>
      </c>
      <c r="D82" s="22" t="s">
        <v>170</v>
      </c>
      <c r="E82" s="23" t="s">
        <v>171</v>
      </c>
      <c r="F82" s="22" t="s">
        <v>55</v>
      </c>
      <c r="G82" s="22" t="s">
        <v>53</v>
      </c>
      <c r="H82" s="22" t="s">
        <v>30</v>
      </c>
      <c r="I82" s="22" t="s">
        <v>172</v>
      </c>
      <c r="J82" s="22" t="s">
        <v>175</v>
      </c>
      <c r="K82" s="523" t="s">
        <v>971</v>
      </c>
      <c r="L82" s="525" t="s">
        <v>974</v>
      </c>
      <c r="M82" s="525" t="s">
        <v>975</v>
      </c>
      <c r="N82" s="525" t="s">
        <v>817</v>
      </c>
      <c r="O82" s="22" t="s">
        <v>174</v>
      </c>
      <c r="P82" s="70">
        <v>2017</v>
      </c>
      <c r="Q82" s="418">
        <f t="shared" ca="1" si="4"/>
        <v>318.91910754790689</v>
      </c>
      <c r="R82" s="337" t="str">
        <f t="shared" ca="1" si="5"/>
        <v>N/A</v>
      </c>
      <c r="S82" s="337" t="str">
        <f t="shared" ca="1" si="6"/>
        <v>N/A</v>
      </c>
      <c r="T82" s="433" t="s">
        <v>901</v>
      </c>
      <c r="U82" s="22"/>
      <c r="V82" s="24"/>
      <c r="W82" s="21"/>
      <c r="Y82" s="494"/>
    </row>
    <row r="83" spans="1:25" ht="60">
      <c r="A83" s="31">
        <v>80</v>
      </c>
      <c r="B83" s="22" t="s">
        <v>39</v>
      </c>
      <c r="C83" s="22" t="s">
        <v>40</v>
      </c>
      <c r="D83" s="22" t="s">
        <v>170</v>
      </c>
      <c r="E83" s="23" t="s">
        <v>171</v>
      </c>
      <c r="F83" s="22" t="s">
        <v>56</v>
      </c>
      <c r="G83" s="22" t="s">
        <v>53</v>
      </c>
      <c r="H83" s="22" t="s">
        <v>30</v>
      </c>
      <c r="I83" s="22" t="s">
        <v>172</v>
      </c>
      <c r="J83" s="22" t="s">
        <v>176</v>
      </c>
      <c r="K83" s="523" t="s">
        <v>971</v>
      </c>
      <c r="L83" s="525" t="s">
        <v>976</v>
      </c>
      <c r="M83" s="525" t="s">
        <v>977</v>
      </c>
      <c r="N83" s="525" t="s">
        <v>817</v>
      </c>
      <c r="O83" s="22" t="s">
        <v>174</v>
      </c>
      <c r="P83" s="70">
        <v>2017</v>
      </c>
      <c r="Q83" s="418">
        <f t="shared" ca="1" si="4"/>
        <v>1927660.3566466852</v>
      </c>
      <c r="R83" s="337" t="str">
        <f t="shared" ca="1" si="5"/>
        <v>N/A</v>
      </c>
      <c r="S83" s="337" t="str">
        <f t="shared" ca="1" si="6"/>
        <v>N/A</v>
      </c>
      <c r="T83" s="433" t="s">
        <v>901</v>
      </c>
      <c r="U83" s="22"/>
      <c r="V83" s="24"/>
      <c r="W83" s="21"/>
      <c r="Y83" s="494"/>
    </row>
    <row r="84" spans="1:25" ht="60">
      <c r="A84" s="31">
        <v>81</v>
      </c>
      <c r="B84" s="22" t="s">
        <v>39</v>
      </c>
      <c r="C84" s="22" t="s">
        <v>40</v>
      </c>
      <c r="D84" s="22" t="s">
        <v>170</v>
      </c>
      <c r="E84" s="23" t="s">
        <v>171</v>
      </c>
      <c r="F84" s="22" t="s">
        <v>57</v>
      </c>
      <c r="G84" s="22" t="s">
        <v>53</v>
      </c>
      <c r="H84" s="22" t="s">
        <v>30</v>
      </c>
      <c r="I84" s="22" t="s">
        <v>172</v>
      </c>
      <c r="J84" s="22" t="s">
        <v>177</v>
      </c>
      <c r="K84" s="523" t="s">
        <v>971</v>
      </c>
      <c r="L84" s="525" t="s">
        <v>978</v>
      </c>
      <c r="M84" s="525" t="s">
        <v>979</v>
      </c>
      <c r="N84" s="525" t="s">
        <v>817</v>
      </c>
      <c r="O84" s="22" t="s">
        <v>174</v>
      </c>
      <c r="P84" s="70">
        <v>2017</v>
      </c>
      <c r="Q84" s="418">
        <f t="shared" ca="1" si="4"/>
        <v>1313895.7263670263</v>
      </c>
      <c r="R84" s="337" t="str">
        <f t="shared" ca="1" si="5"/>
        <v>N/A</v>
      </c>
      <c r="S84" s="337" t="str">
        <f t="shared" ca="1" si="6"/>
        <v>N/A</v>
      </c>
      <c r="T84" s="433" t="s">
        <v>901</v>
      </c>
      <c r="U84" s="22"/>
      <c r="V84" s="24"/>
      <c r="W84" s="21"/>
      <c r="Y84" s="494"/>
    </row>
    <row r="85" spans="1:25" ht="60">
      <c r="A85" s="31">
        <v>82</v>
      </c>
      <c r="B85" s="22" t="s">
        <v>39</v>
      </c>
      <c r="C85" s="22" t="s">
        <v>40</v>
      </c>
      <c r="D85" s="22" t="s">
        <v>170</v>
      </c>
      <c r="E85" s="23" t="s">
        <v>171</v>
      </c>
      <c r="F85" s="22" t="s">
        <v>58</v>
      </c>
      <c r="G85" s="22" t="s">
        <v>53</v>
      </c>
      <c r="H85" s="22" t="s">
        <v>30</v>
      </c>
      <c r="I85" s="22" t="s">
        <v>172</v>
      </c>
      <c r="J85" s="22" t="s">
        <v>178</v>
      </c>
      <c r="K85" s="523" t="s">
        <v>971</v>
      </c>
      <c r="L85" s="525" t="s">
        <v>980</v>
      </c>
      <c r="M85" s="525" t="s">
        <v>981</v>
      </c>
      <c r="N85" s="525" t="s">
        <v>817</v>
      </c>
      <c r="O85" s="22" t="s">
        <v>174</v>
      </c>
      <c r="P85" s="70">
        <v>2017</v>
      </c>
      <c r="Q85" s="418">
        <f t="shared" ca="1" si="4"/>
        <v>36224.955523545803</v>
      </c>
      <c r="R85" s="337" t="str">
        <f t="shared" ca="1" si="5"/>
        <v>N/A</v>
      </c>
      <c r="S85" s="337" t="str">
        <f t="shared" ca="1" si="6"/>
        <v>N/A</v>
      </c>
      <c r="T85" s="433" t="s">
        <v>901</v>
      </c>
      <c r="U85" s="22" t="str">
        <f>Definitions!C$20</f>
        <v>A multi-family unit. Designated by a unique billing account under rate GR and location code (LC_CD) = B, C, D (&gt;= 2 units)</v>
      </c>
      <c r="V85" s="24"/>
      <c r="W85" s="21"/>
      <c r="Y85" s="494"/>
    </row>
    <row r="86" spans="1:25" ht="60">
      <c r="A86" s="31">
        <v>83</v>
      </c>
      <c r="B86" s="22" t="s">
        <v>39</v>
      </c>
      <c r="C86" s="22" t="s">
        <v>40</v>
      </c>
      <c r="D86" s="22" t="s">
        <v>170</v>
      </c>
      <c r="E86" s="23" t="s">
        <v>171</v>
      </c>
      <c r="F86" s="22" t="s">
        <v>60</v>
      </c>
      <c r="G86" s="22" t="s">
        <v>53</v>
      </c>
      <c r="H86" s="22" t="s">
        <v>30</v>
      </c>
      <c r="I86" s="22" t="s">
        <v>172</v>
      </c>
      <c r="J86" s="22" t="s">
        <v>180</v>
      </c>
      <c r="K86" s="523" t="s">
        <v>971</v>
      </c>
      <c r="L86" s="525" t="s">
        <v>982</v>
      </c>
      <c r="M86" s="525" t="s">
        <v>983</v>
      </c>
      <c r="N86" s="525" t="s">
        <v>817</v>
      </c>
      <c r="O86" s="22" t="s">
        <v>174</v>
      </c>
      <c r="P86" s="70">
        <v>2017</v>
      </c>
      <c r="Q86" s="418">
        <f t="shared" ca="1" si="4"/>
        <v>24024.130264612726</v>
      </c>
      <c r="R86" s="337" t="str">
        <f t="shared" ca="1" si="5"/>
        <v>N/A</v>
      </c>
      <c r="S86" s="337" t="str">
        <f t="shared" ca="1" si="6"/>
        <v>N/A</v>
      </c>
      <c r="T86" s="433" t="s">
        <v>901</v>
      </c>
      <c r="U86" s="22" t="str">
        <f>Definitions!C$20</f>
        <v>A multi-family unit. Designated by a unique billing account under rate GR and location code (LC_CD) = B, C, D (&gt;= 2 units)</v>
      </c>
      <c r="V86" s="24"/>
      <c r="W86" s="21"/>
      <c r="Y86" s="494"/>
    </row>
    <row r="87" spans="1:25" ht="60">
      <c r="A87" s="31">
        <v>84</v>
      </c>
      <c r="B87" s="22" t="s">
        <v>39</v>
      </c>
      <c r="C87" s="22" t="s">
        <v>40</v>
      </c>
      <c r="D87" s="22" t="s">
        <v>170</v>
      </c>
      <c r="E87" s="23" t="s">
        <v>171</v>
      </c>
      <c r="F87" s="22" t="s">
        <v>61</v>
      </c>
      <c r="G87" s="22" t="s">
        <v>53</v>
      </c>
      <c r="H87" s="22" t="s">
        <v>30</v>
      </c>
      <c r="I87" s="22" t="s">
        <v>172</v>
      </c>
      <c r="J87" s="22" t="s">
        <v>181</v>
      </c>
      <c r="K87" s="523" t="s">
        <v>971</v>
      </c>
      <c r="L87" s="525" t="s">
        <v>984</v>
      </c>
      <c r="M87" s="525" t="s">
        <v>985</v>
      </c>
      <c r="N87" s="525" t="s">
        <v>817</v>
      </c>
      <c r="O87" s="22" t="s">
        <v>174</v>
      </c>
      <c r="P87" s="70">
        <v>2017</v>
      </c>
      <c r="Q87" s="418">
        <f t="shared" ca="1" si="4"/>
        <v>6857.0031069133192</v>
      </c>
      <c r="R87" s="337" t="str">
        <f t="shared" ca="1" si="5"/>
        <v>N/A</v>
      </c>
      <c r="S87" s="337" t="str">
        <f t="shared" ca="1" si="6"/>
        <v>N/A</v>
      </c>
      <c r="T87" s="433" t="s">
        <v>901</v>
      </c>
      <c r="U87" s="22"/>
      <c r="V87" s="24"/>
      <c r="W87" s="21"/>
      <c r="Y87" s="494"/>
    </row>
    <row r="88" spans="1:25" ht="60">
      <c r="A88" s="31">
        <v>85</v>
      </c>
      <c r="B88" s="22" t="s">
        <v>39</v>
      </c>
      <c r="C88" s="22" t="s">
        <v>40</v>
      </c>
      <c r="D88" s="22" t="s">
        <v>170</v>
      </c>
      <c r="E88" s="23" t="s">
        <v>171</v>
      </c>
      <c r="F88" s="22" t="s">
        <v>62</v>
      </c>
      <c r="G88" s="22" t="s">
        <v>53</v>
      </c>
      <c r="H88" s="22" t="s">
        <v>30</v>
      </c>
      <c r="I88" s="22" t="s">
        <v>172</v>
      </c>
      <c r="J88" s="22" t="s">
        <v>182</v>
      </c>
      <c r="K88" s="523" t="s">
        <v>971</v>
      </c>
      <c r="L88" s="525" t="s">
        <v>986</v>
      </c>
      <c r="M88" s="525" t="s">
        <v>987</v>
      </c>
      <c r="N88" s="525" t="s">
        <v>817</v>
      </c>
      <c r="O88" s="22" t="s">
        <v>174</v>
      </c>
      <c r="P88" s="70">
        <v>2017</v>
      </c>
      <c r="Q88" s="418">
        <f t="shared" ca="1" si="4"/>
        <v>4339.8669662691809</v>
      </c>
      <c r="R88" s="337" t="str">
        <f t="shared" ca="1" si="5"/>
        <v>N/A</v>
      </c>
      <c r="S88" s="337" t="str">
        <f t="shared" ca="1" si="6"/>
        <v>N/A</v>
      </c>
      <c r="T88" s="433" t="s">
        <v>901</v>
      </c>
      <c r="U88" s="22"/>
      <c r="V88" s="24"/>
      <c r="W88" s="21"/>
      <c r="Y88" s="494"/>
    </row>
    <row r="89" spans="1:25" ht="60">
      <c r="A89" s="31">
        <v>86</v>
      </c>
      <c r="B89" s="22" t="s">
        <v>39</v>
      </c>
      <c r="C89" s="22" t="s">
        <v>40</v>
      </c>
      <c r="D89" s="22" t="s">
        <v>170</v>
      </c>
      <c r="E89" s="23" t="s">
        <v>171</v>
      </c>
      <c r="F89" s="22" t="s">
        <v>63</v>
      </c>
      <c r="G89" s="22" t="s">
        <v>53</v>
      </c>
      <c r="H89" s="22" t="s">
        <v>30</v>
      </c>
      <c r="I89" s="22" t="s">
        <v>172</v>
      </c>
      <c r="J89" s="22" t="s">
        <v>183</v>
      </c>
      <c r="K89" s="523" t="s">
        <v>971</v>
      </c>
      <c r="L89" s="525" t="s">
        <v>988</v>
      </c>
      <c r="M89" s="525" t="s">
        <v>989</v>
      </c>
      <c r="N89" s="525" t="s">
        <v>817</v>
      </c>
      <c r="O89" s="22" t="s">
        <v>174</v>
      </c>
      <c r="P89" s="70">
        <v>2017</v>
      </c>
      <c r="Q89" s="418">
        <f t="shared" ca="1" si="4"/>
        <v>25237042.285346583</v>
      </c>
      <c r="R89" s="337" t="str">
        <f t="shared" ca="1" si="5"/>
        <v>N/A</v>
      </c>
      <c r="S89" s="337" t="str">
        <f t="shared" ca="1" si="6"/>
        <v>N/A</v>
      </c>
      <c r="T89" s="433" t="s">
        <v>901</v>
      </c>
      <c r="U89" s="22"/>
      <c r="V89" s="24"/>
      <c r="W89" s="21"/>
      <c r="Y89" s="494"/>
    </row>
    <row r="90" spans="1:25" ht="60">
      <c r="A90" s="31">
        <v>87</v>
      </c>
      <c r="B90" s="22" t="s">
        <v>39</v>
      </c>
      <c r="C90" s="22" t="s">
        <v>40</v>
      </c>
      <c r="D90" s="22" t="s">
        <v>170</v>
      </c>
      <c r="E90" s="23" t="s">
        <v>171</v>
      </c>
      <c r="F90" s="22" t="s">
        <v>64</v>
      </c>
      <c r="G90" s="22" t="s">
        <v>53</v>
      </c>
      <c r="H90" s="22" t="s">
        <v>30</v>
      </c>
      <c r="I90" s="22" t="s">
        <v>172</v>
      </c>
      <c r="J90" s="22" t="s">
        <v>184</v>
      </c>
      <c r="K90" s="523" t="s">
        <v>971</v>
      </c>
      <c r="L90" s="525" t="s">
        <v>990</v>
      </c>
      <c r="M90" s="525" t="s">
        <v>991</v>
      </c>
      <c r="N90" s="525" t="s">
        <v>817</v>
      </c>
      <c r="O90" s="22" t="s">
        <v>174</v>
      </c>
      <c r="P90" s="70">
        <v>2017</v>
      </c>
      <c r="Q90" s="418">
        <f t="shared" ca="1" si="4"/>
        <v>16538879.534338683</v>
      </c>
      <c r="R90" s="337" t="str">
        <f t="shared" ca="1" si="5"/>
        <v>N/A</v>
      </c>
      <c r="S90" s="337" t="str">
        <f t="shared" ca="1" si="6"/>
        <v>N/A</v>
      </c>
      <c r="T90" s="433" t="s">
        <v>901</v>
      </c>
      <c r="U90" s="22"/>
      <c r="V90" s="24"/>
      <c r="W90" s="21"/>
      <c r="Y90" s="494"/>
    </row>
    <row r="91" spans="1:25" ht="60">
      <c r="A91" s="31">
        <v>88</v>
      </c>
      <c r="B91" s="22" t="s">
        <v>39</v>
      </c>
      <c r="C91" s="22" t="s">
        <v>40</v>
      </c>
      <c r="D91" s="22" t="s">
        <v>170</v>
      </c>
      <c r="E91" s="23" t="s">
        <v>171</v>
      </c>
      <c r="F91" s="22" t="s">
        <v>65</v>
      </c>
      <c r="G91" s="22" t="s">
        <v>53</v>
      </c>
      <c r="H91" s="22" t="s">
        <v>30</v>
      </c>
      <c r="I91" s="22" t="s">
        <v>172</v>
      </c>
      <c r="J91" s="22" t="s">
        <v>185</v>
      </c>
      <c r="K91" s="523" t="s">
        <v>971</v>
      </c>
      <c r="L91" s="525" t="s">
        <v>992</v>
      </c>
      <c r="M91" s="525" t="s">
        <v>993</v>
      </c>
      <c r="N91" s="525" t="s">
        <v>817</v>
      </c>
      <c r="O91" s="22" t="s">
        <v>174</v>
      </c>
      <c r="P91" s="70">
        <v>2017</v>
      </c>
      <c r="Q91" s="418">
        <f t="shared" ca="1" si="4"/>
        <v>525635.65437626862</v>
      </c>
      <c r="R91" s="337" t="str">
        <f t="shared" ca="1" si="5"/>
        <v>N/A</v>
      </c>
      <c r="S91" s="337" t="str">
        <f t="shared" ca="1" si="6"/>
        <v>N/A</v>
      </c>
      <c r="T91" s="433" t="s">
        <v>901</v>
      </c>
      <c r="U91" s="22" t="str">
        <f>Definitions!C$20</f>
        <v>A multi-family unit. Designated by a unique billing account under rate GR and location code (LC_CD) = B, C, D (&gt;= 2 units)</v>
      </c>
      <c r="V91" s="24"/>
      <c r="W91" s="21"/>
      <c r="Y91" s="494"/>
    </row>
    <row r="92" spans="1:25" ht="60">
      <c r="A92" s="31">
        <v>89</v>
      </c>
      <c r="B92" s="22" t="s">
        <v>39</v>
      </c>
      <c r="C92" s="22" t="s">
        <v>40</v>
      </c>
      <c r="D92" s="22" t="s">
        <v>170</v>
      </c>
      <c r="E92" s="23" t="s">
        <v>171</v>
      </c>
      <c r="F92" s="22" t="s">
        <v>66</v>
      </c>
      <c r="G92" s="22" t="s">
        <v>53</v>
      </c>
      <c r="H92" s="22" t="s">
        <v>30</v>
      </c>
      <c r="I92" s="22" t="s">
        <v>172</v>
      </c>
      <c r="J92" s="22" t="s">
        <v>186</v>
      </c>
      <c r="K92" s="523" t="s">
        <v>971</v>
      </c>
      <c r="L92" s="525" t="s">
        <v>994</v>
      </c>
      <c r="M92" s="525" t="s">
        <v>995</v>
      </c>
      <c r="N92" s="525" t="s">
        <v>817</v>
      </c>
      <c r="O92" s="22" t="s">
        <v>174</v>
      </c>
      <c r="P92" s="70">
        <v>2017</v>
      </c>
      <c r="Q92" s="418">
        <f t="shared" ca="1" si="4"/>
        <v>349439.29916558019</v>
      </c>
      <c r="R92" s="337" t="str">
        <f t="shared" ca="1" si="5"/>
        <v>N/A</v>
      </c>
      <c r="S92" s="337" t="str">
        <f t="shared" ca="1" si="6"/>
        <v>N/A</v>
      </c>
      <c r="T92" s="433" t="s">
        <v>901</v>
      </c>
      <c r="U92" s="22" t="str">
        <f>Definitions!C$20</f>
        <v>A multi-family unit. Designated by a unique billing account under rate GR and location code (LC_CD) = B, C, D (&gt;= 2 units)</v>
      </c>
      <c r="V92" s="24"/>
      <c r="W92" s="21"/>
      <c r="Y92" s="494"/>
    </row>
    <row r="93" spans="1:25" ht="60">
      <c r="A93" s="31">
        <v>90</v>
      </c>
      <c r="B93" s="22" t="s">
        <v>39</v>
      </c>
      <c r="C93" s="22" t="s">
        <v>40</v>
      </c>
      <c r="D93" s="22" t="s">
        <v>170</v>
      </c>
      <c r="E93" s="23" t="s">
        <v>187</v>
      </c>
      <c r="F93" s="22" t="s">
        <v>52</v>
      </c>
      <c r="G93" s="22" t="s">
        <v>53</v>
      </c>
      <c r="H93" s="22" t="s">
        <v>30</v>
      </c>
      <c r="I93" s="22" t="s">
        <v>172</v>
      </c>
      <c r="J93" s="22" t="s">
        <v>188</v>
      </c>
      <c r="K93" s="523" t="s">
        <v>971</v>
      </c>
      <c r="L93" s="525" t="s">
        <v>996</v>
      </c>
      <c r="M93" s="525" t="s">
        <v>997</v>
      </c>
      <c r="N93" s="525" t="s">
        <v>817</v>
      </c>
      <c r="O93" s="22" t="s">
        <v>174</v>
      </c>
      <c r="P93" s="70">
        <v>2017</v>
      </c>
      <c r="Q93" s="418">
        <f t="shared" ca="1" si="4"/>
        <v>3.2145977314806737</v>
      </c>
      <c r="R93" s="337" t="str">
        <f t="shared" ca="1" si="5"/>
        <v>N/A</v>
      </c>
      <c r="S93" s="337" t="str">
        <f t="shared" ca="1" si="6"/>
        <v>N/A</v>
      </c>
      <c r="T93" s="433" t="s">
        <v>901</v>
      </c>
      <c r="U93" s="22"/>
      <c r="V93" s="24"/>
      <c r="W93" s="21"/>
      <c r="Y93" s="494"/>
    </row>
    <row r="94" spans="1:25" ht="60">
      <c r="A94" s="31">
        <v>91</v>
      </c>
      <c r="B94" s="22" t="s">
        <v>39</v>
      </c>
      <c r="C94" s="22" t="s">
        <v>40</v>
      </c>
      <c r="D94" s="22" t="s">
        <v>170</v>
      </c>
      <c r="E94" s="23" t="s">
        <v>187</v>
      </c>
      <c r="F94" s="22" t="s">
        <v>55</v>
      </c>
      <c r="G94" s="22" t="s">
        <v>53</v>
      </c>
      <c r="H94" s="22" t="s">
        <v>30</v>
      </c>
      <c r="I94" s="22" t="s">
        <v>172</v>
      </c>
      <c r="J94" s="22" t="s">
        <v>189</v>
      </c>
      <c r="K94" s="523" t="s">
        <v>971</v>
      </c>
      <c r="L94" s="525" t="s">
        <v>998</v>
      </c>
      <c r="M94" s="525" t="s">
        <v>999</v>
      </c>
      <c r="N94" s="525" t="s">
        <v>817</v>
      </c>
      <c r="O94" s="22" t="s">
        <v>174</v>
      </c>
      <c r="P94" s="70">
        <v>2017</v>
      </c>
      <c r="Q94" s="418">
        <f t="shared" ca="1" si="4"/>
        <v>2.4964126509166493</v>
      </c>
      <c r="R94" s="337" t="str">
        <f t="shared" ca="1" si="5"/>
        <v>N/A</v>
      </c>
      <c r="S94" s="337" t="str">
        <f t="shared" ca="1" si="6"/>
        <v>N/A</v>
      </c>
      <c r="T94" s="433" t="s">
        <v>901</v>
      </c>
      <c r="U94" s="22"/>
      <c r="V94" s="24"/>
      <c r="W94" s="21"/>
      <c r="Y94" s="494"/>
    </row>
    <row r="95" spans="1:25" ht="60">
      <c r="A95" s="31">
        <v>92</v>
      </c>
      <c r="B95" s="22" t="s">
        <v>39</v>
      </c>
      <c r="C95" s="22" t="s">
        <v>40</v>
      </c>
      <c r="D95" s="22" t="s">
        <v>170</v>
      </c>
      <c r="E95" s="23" t="s">
        <v>187</v>
      </c>
      <c r="F95" s="22" t="s">
        <v>56</v>
      </c>
      <c r="G95" s="22" t="s">
        <v>53</v>
      </c>
      <c r="H95" s="22" t="s">
        <v>30</v>
      </c>
      <c r="I95" s="22" t="s">
        <v>172</v>
      </c>
      <c r="J95" s="22" t="s">
        <v>190</v>
      </c>
      <c r="K95" s="523" t="s">
        <v>971</v>
      </c>
      <c r="L95" s="525" t="s">
        <v>1000</v>
      </c>
      <c r="M95" s="525" t="s">
        <v>1001</v>
      </c>
      <c r="N95" s="525" t="s">
        <v>817</v>
      </c>
      <c r="O95" s="22" t="s">
        <v>174</v>
      </c>
      <c r="P95" s="70">
        <v>2017</v>
      </c>
      <c r="Q95" s="418">
        <f t="shared" ca="1" si="4"/>
        <v>75731.238205650938</v>
      </c>
      <c r="R95" s="337" t="str">
        <f t="shared" ca="1" si="5"/>
        <v>N/A</v>
      </c>
      <c r="S95" s="337" t="str">
        <f t="shared" ca="1" si="6"/>
        <v>N/A</v>
      </c>
      <c r="T95" s="433" t="s">
        <v>901</v>
      </c>
      <c r="U95" s="22"/>
      <c r="V95" s="24"/>
      <c r="W95" s="21"/>
      <c r="Y95" s="494"/>
    </row>
    <row r="96" spans="1:25" ht="60">
      <c r="A96" s="31">
        <v>93</v>
      </c>
      <c r="B96" s="22" t="s">
        <v>39</v>
      </c>
      <c r="C96" s="22" t="s">
        <v>40</v>
      </c>
      <c r="D96" s="22" t="s">
        <v>170</v>
      </c>
      <c r="E96" s="23" t="s">
        <v>187</v>
      </c>
      <c r="F96" s="22" t="s">
        <v>57</v>
      </c>
      <c r="G96" s="22" t="s">
        <v>53</v>
      </c>
      <c r="H96" s="22" t="s">
        <v>30</v>
      </c>
      <c r="I96" s="22" t="s">
        <v>172</v>
      </c>
      <c r="J96" s="22" t="s">
        <v>191</v>
      </c>
      <c r="K96" s="523" t="s">
        <v>971</v>
      </c>
      <c r="L96" s="525" t="s">
        <v>1002</v>
      </c>
      <c r="M96" s="525" t="s">
        <v>1003</v>
      </c>
      <c r="N96" s="525" t="s">
        <v>817</v>
      </c>
      <c r="O96" s="22" t="s">
        <v>174</v>
      </c>
      <c r="P96" s="70">
        <v>2017</v>
      </c>
      <c r="Q96" s="418">
        <f t="shared" ca="1" si="4"/>
        <v>51888.273623867812</v>
      </c>
      <c r="R96" s="337" t="str">
        <f t="shared" ca="1" si="5"/>
        <v>N/A</v>
      </c>
      <c r="S96" s="337" t="str">
        <f t="shared" ca="1" si="6"/>
        <v>N/A</v>
      </c>
      <c r="T96" s="433" t="s">
        <v>901</v>
      </c>
      <c r="U96" s="22"/>
      <c r="V96" s="24"/>
      <c r="W96" s="21"/>
      <c r="Y96" s="494"/>
    </row>
    <row r="97" spans="1:25" ht="60">
      <c r="A97" s="31">
        <v>94</v>
      </c>
      <c r="B97" s="22" t="s">
        <v>39</v>
      </c>
      <c r="C97" s="22" t="s">
        <v>40</v>
      </c>
      <c r="D97" s="22" t="s">
        <v>170</v>
      </c>
      <c r="E97" s="23" t="s">
        <v>187</v>
      </c>
      <c r="F97" s="22" t="s">
        <v>58</v>
      </c>
      <c r="G97" s="22" t="s">
        <v>53</v>
      </c>
      <c r="H97" s="22" t="s">
        <v>30</v>
      </c>
      <c r="I97" s="22" t="s">
        <v>172</v>
      </c>
      <c r="J97" s="22" t="s">
        <v>192</v>
      </c>
      <c r="K97" s="523" t="s">
        <v>971</v>
      </c>
      <c r="L97" s="525" t="s">
        <v>1004</v>
      </c>
      <c r="M97" s="525" t="s">
        <v>1005</v>
      </c>
      <c r="N97" s="525" t="s">
        <v>817</v>
      </c>
      <c r="O97" s="22" t="s">
        <v>174</v>
      </c>
      <c r="P97" s="70">
        <v>2017</v>
      </c>
      <c r="Q97" s="418">
        <f t="shared" ca="1" si="4"/>
        <v>340.85037339717735</v>
      </c>
      <c r="R97" s="337" t="str">
        <f t="shared" ca="1" si="5"/>
        <v>N/A</v>
      </c>
      <c r="S97" s="337" t="str">
        <f t="shared" ca="1" si="6"/>
        <v>N/A</v>
      </c>
      <c r="T97" s="433" t="s">
        <v>901</v>
      </c>
      <c r="U97" s="22" t="str">
        <f>Definitions!C$22</f>
        <v>AL 3826. Natural gas procurement for MF accomodations supply Baseline uses through one meter. Such as service will be billed under rates designated for GM-E, GM-BE or GM-BEC, as appropriate.</v>
      </c>
      <c r="V97" s="24"/>
      <c r="W97" s="21"/>
      <c r="Y97" s="494"/>
    </row>
    <row r="98" spans="1:25" ht="60">
      <c r="A98" s="31">
        <v>95</v>
      </c>
      <c r="B98" s="22" t="s">
        <v>39</v>
      </c>
      <c r="C98" s="22" t="s">
        <v>40</v>
      </c>
      <c r="D98" s="22" t="s">
        <v>170</v>
      </c>
      <c r="E98" s="23" t="s">
        <v>187</v>
      </c>
      <c r="F98" s="22" t="s">
        <v>60</v>
      </c>
      <c r="G98" s="22" t="s">
        <v>53</v>
      </c>
      <c r="H98" s="22" t="s">
        <v>30</v>
      </c>
      <c r="I98" s="22" t="s">
        <v>172</v>
      </c>
      <c r="J98" s="22" t="s">
        <v>193</v>
      </c>
      <c r="K98" s="523" t="s">
        <v>971</v>
      </c>
      <c r="L98" s="525" t="s">
        <v>1006</v>
      </c>
      <c r="M98" s="525" t="s">
        <v>1007</v>
      </c>
      <c r="N98" s="525" t="s">
        <v>817</v>
      </c>
      <c r="O98" s="22" t="s">
        <v>174</v>
      </c>
      <c r="P98" s="70">
        <v>2017</v>
      </c>
      <c r="Q98" s="418">
        <f t="shared" ca="1" si="4"/>
        <v>246.90576695026056</v>
      </c>
      <c r="R98" s="337" t="str">
        <f t="shared" ca="1" si="5"/>
        <v>N/A</v>
      </c>
      <c r="S98" s="337" t="str">
        <f t="shared" ca="1" si="6"/>
        <v>N/A</v>
      </c>
      <c r="T98" s="433" t="s">
        <v>901</v>
      </c>
      <c r="U98" s="22" t="str">
        <f>Definitions!C$22</f>
        <v>AL 3826. Natural gas procurement for MF accomodations supply Baseline uses through one meter. Such as service will be billed under rates designated for GM-E, GM-BE or GM-BEC, as appropriate.</v>
      </c>
      <c r="V98" s="24"/>
      <c r="W98" s="21"/>
      <c r="Y98" s="494"/>
    </row>
    <row r="99" spans="1:25" ht="60">
      <c r="A99" s="31">
        <v>96</v>
      </c>
      <c r="B99" s="22" t="s">
        <v>39</v>
      </c>
      <c r="C99" s="22" t="s">
        <v>40</v>
      </c>
      <c r="D99" s="22" t="s">
        <v>170</v>
      </c>
      <c r="E99" s="23" t="s">
        <v>187</v>
      </c>
      <c r="F99" s="22" t="s">
        <v>61</v>
      </c>
      <c r="G99" s="22" t="s">
        <v>53</v>
      </c>
      <c r="H99" s="22" t="s">
        <v>30</v>
      </c>
      <c r="I99" s="22" t="s">
        <v>172</v>
      </c>
      <c r="J99" s="22" t="s">
        <v>194</v>
      </c>
      <c r="K99" s="523" t="s">
        <v>971</v>
      </c>
      <c r="L99" s="525" t="s">
        <v>1008</v>
      </c>
      <c r="M99" s="525" t="s">
        <v>1009</v>
      </c>
      <c r="N99" s="525" t="s">
        <v>817</v>
      </c>
      <c r="O99" s="22" t="s">
        <v>174</v>
      </c>
      <c r="P99" s="70">
        <v>2017</v>
      </c>
      <c r="Q99" s="418">
        <f t="shared" ref="Q99:Q130" ca="1" si="7">SUMIF(INDIRECT("'"&amp;K99&amp;"'!c:c"),A99,INDIRECT("'"&amp;K99&amp;"'!e:e"))</f>
        <v>22.772752313722378</v>
      </c>
      <c r="R99" s="337" t="str">
        <f t="shared" ca="1" si="5"/>
        <v>N/A</v>
      </c>
      <c r="S99" s="337" t="str">
        <f t="shared" ca="1" si="6"/>
        <v>N/A</v>
      </c>
      <c r="T99" s="433" t="s">
        <v>901</v>
      </c>
      <c r="U99" s="22"/>
      <c r="V99" s="24"/>
      <c r="W99" s="21"/>
      <c r="Y99" s="494"/>
    </row>
    <row r="100" spans="1:25" ht="60">
      <c r="A100" s="31">
        <v>97</v>
      </c>
      <c r="B100" s="22" t="s">
        <v>39</v>
      </c>
      <c r="C100" s="22" t="s">
        <v>40</v>
      </c>
      <c r="D100" s="22" t="s">
        <v>170</v>
      </c>
      <c r="E100" s="23" t="s">
        <v>187</v>
      </c>
      <c r="F100" s="22" t="s">
        <v>62</v>
      </c>
      <c r="G100" s="22" t="s">
        <v>53</v>
      </c>
      <c r="H100" s="22" t="s">
        <v>30</v>
      </c>
      <c r="I100" s="22" t="s">
        <v>172</v>
      </c>
      <c r="J100" s="22" t="s">
        <v>195</v>
      </c>
      <c r="K100" s="523" t="s">
        <v>971</v>
      </c>
      <c r="L100" s="525" t="s">
        <v>1010</v>
      </c>
      <c r="M100" s="525" t="s">
        <v>1011</v>
      </c>
      <c r="N100" s="525" t="s">
        <v>817</v>
      </c>
      <c r="O100" s="22" t="s">
        <v>174</v>
      </c>
      <c r="P100" s="70">
        <v>2017</v>
      </c>
      <c r="Q100" s="418">
        <f t="shared" ca="1" si="7"/>
        <v>19.052256035260427</v>
      </c>
      <c r="R100" s="337" t="str">
        <f t="shared" ca="1" si="5"/>
        <v>N/A</v>
      </c>
      <c r="S100" s="337" t="str">
        <f t="shared" ca="1" si="6"/>
        <v>N/A</v>
      </c>
      <c r="T100" s="433" t="s">
        <v>901</v>
      </c>
      <c r="U100" s="22"/>
      <c r="V100" s="24"/>
      <c r="W100" s="21"/>
      <c r="Y100" s="494"/>
    </row>
    <row r="101" spans="1:25" ht="60">
      <c r="A101" s="31">
        <v>98</v>
      </c>
      <c r="B101" s="22" t="s">
        <v>39</v>
      </c>
      <c r="C101" s="22" t="s">
        <v>40</v>
      </c>
      <c r="D101" s="22" t="s">
        <v>170</v>
      </c>
      <c r="E101" s="23" t="s">
        <v>187</v>
      </c>
      <c r="F101" s="22" t="s">
        <v>63</v>
      </c>
      <c r="G101" s="22" t="s">
        <v>53</v>
      </c>
      <c r="H101" s="22" t="s">
        <v>30</v>
      </c>
      <c r="I101" s="22" t="s">
        <v>172</v>
      </c>
      <c r="J101" s="22" t="s">
        <v>196</v>
      </c>
      <c r="K101" s="523" t="s">
        <v>971</v>
      </c>
      <c r="L101" s="525" t="s">
        <v>1012</v>
      </c>
      <c r="M101" s="525" t="s">
        <v>1013</v>
      </c>
      <c r="N101" s="525" t="s">
        <v>817</v>
      </c>
      <c r="O101" s="22" t="s">
        <v>174</v>
      </c>
      <c r="P101" s="70">
        <v>2017</v>
      </c>
      <c r="Q101" s="418">
        <f t="shared" ca="1" si="7"/>
        <v>931764.26533041103</v>
      </c>
      <c r="R101" s="337" t="str">
        <f t="shared" ca="1" si="5"/>
        <v>N/A</v>
      </c>
      <c r="S101" s="337" t="str">
        <f t="shared" ca="1" si="6"/>
        <v>N/A</v>
      </c>
      <c r="T101" s="433" t="s">
        <v>901</v>
      </c>
      <c r="U101" s="22"/>
      <c r="V101" s="24"/>
      <c r="W101" s="21"/>
      <c r="Y101" s="494"/>
    </row>
    <row r="102" spans="1:25" ht="60">
      <c r="A102" s="31">
        <v>99</v>
      </c>
      <c r="B102" s="22" t="s">
        <v>39</v>
      </c>
      <c r="C102" s="22" t="s">
        <v>40</v>
      </c>
      <c r="D102" s="22" t="s">
        <v>170</v>
      </c>
      <c r="E102" s="23" t="s">
        <v>187</v>
      </c>
      <c r="F102" s="22" t="s">
        <v>64</v>
      </c>
      <c r="G102" s="22" t="s">
        <v>53</v>
      </c>
      <c r="H102" s="22" t="s">
        <v>30</v>
      </c>
      <c r="I102" s="22" t="s">
        <v>172</v>
      </c>
      <c r="J102" s="22" t="s">
        <v>197</v>
      </c>
      <c r="K102" s="523" t="s">
        <v>971</v>
      </c>
      <c r="L102" s="525" t="s">
        <v>1014</v>
      </c>
      <c r="M102" s="525" t="s">
        <v>1015</v>
      </c>
      <c r="N102" s="525" t="s">
        <v>817</v>
      </c>
      <c r="O102" s="22" t="s">
        <v>174</v>
      </c>
      <c r="P102" s="70">
        <v>2017</v>
      </c>
      <c r="Q102" s="418">
        <f t="shared" ca="1" si="7"/>
        <v>629953.80776272097</v>
      </c>
      <c r="R102" s="337" t="str">
        <f t="shared" ca="1" si="5"/>
        <v>N/A</v>
      </c>
      <c r="S102" s="337" t="str">
        <f t="shared" ca="1" si="6"/>
        <v>N/A</v>
      </c>
      <c r="T102" s="433" t="s">
        <v>901</v>
      </c>
      <c r="U102" s="22"/>
      <c r="V102" s="24"/>
      <c r="W102" s="21"/>
      <c r="Y102" s="494"/>
    </row>
    <row r="103" spans="1:25" ht="60">
      <c r="A103" s="31">
        <v>100</v>
      </c>
      <c r="B103" s="22" t="s">
        <v>39</v>
      </c>
      <c r="C103" s="22" t="s">
        <v>40</v>
      </c>
      <c r="D103" s="22" t="s">
        <v>170</v>
      </c>
      <c r="E103" s="23" t="s">
        <v>187</v>
      </c>
      <c r="F103" s="22" t="s">
        <v>65</v>
      </c>
      <c r="G103" s="22" t="s">
        <v>53</v>
      </c>
      <c r="H103" s="22" t="s">
        <v>30</v>
      </c>
      <c r="I103" s="22" t="s">
        <v>172</v>
      </c>
      <c r="J103" s="22" t="s">
        <v>198</v>
      </c>
      <c r="K103" s="523" t="s">
        <v>971</v>
      </c>
      <c r="L103" s="525" t="s">
        <v>1016</v>
      </c>
      <c r="M103" s="525" t="s">
        <v>1017</v>
      </c>
      <c r="N103" s="525" t="s">
        <v>817</v>
      </c>
      <c r="O103" s="22" t="s">
        <v>174</v>
      </c>
      <c r="P103" s="70">
        <v>2017</v>
      </c>
      <c r="Q103" s="418">
        <f t="shared" ca="1" si="7"/>
        <v>-288.13398167120465</v>
      </c>
      <c r="R103" s="337" t="str">
        <f t="shared" ca="1" si="5"/>
        <v>N/A</v>
      </c>
      <c r="S103" s="337" t="str">
        <f t="shared" ca="1" si="6"/>
        <v>N/A</v>
      </c>
      <c r="T103" s="433" t="s">
        <v>901</v>
      </c>
      <c r="U103" s="22" t="str">
        <f>Definitions!C$22</f>
        <v>AL 3826. Natural gas procurement for MF accomodations supply Baseline uses through one meter. Such as service will be billed under rates designated for GM-E, GM-BE or GM-BEC, as appropriate.</v>
      </c>
      <c r="V103" s="24"/>
      <c r="W103" s="21"/>
      <c r="Y103" s="494"/>
    </row>
    <row r="104" spans="1:25" ht="60">
      <c r="A104" s="31">
        <v>101</v>
      </c>
      <c r="B104" s="22" t="s">
        <v>39</v>
      </c>
      <c r="C104" s="22" t="s">
        <v>40</v>
      </c>
      <c r="D104" s="22" t="s">
        <v>170</v>
      </c>
      <c r="E104" s="23" t="s">
        <v>187</v>
      </c>
      <c r="F104" s="22" t="s">
        <v>66</v>
      </c>
      <c r="G104" s="22" t="s">
        <v>53</v>
      </c>
      <c r="H104" s="22" t="s">
        <v>30</v>
      </c>
      <c r="I104" s="22" t="s">
        <v>172</v>
      </c>
      <c r="J104" s="22" t="s">
        <v>199</v>
      </c>
      <c r="K104" s="523" t="s">
        <v>971</v>
      </c>
      <c r="L104" s="525" t="s">
        <v>1018</v>
      </c>
      <c r="M104" s="525" t="s">
        <v>1019</v>
      </c>
      <c r="N104" s="525" t="s">
        <v>817</v>
      </c>
      <c r="O104" s="22" t="s">
        <v>174</v>
      </c>
      <c r="P104" s="70">
        <v>2017</v>
      </c>
      <c r="Q104" s="418">
        <f t="shared" ca="1" si="7"/>
        <v>-432.3494416749736</v>
      </c>
      <c r="R104" s="337" t="str">
        <f t="shared" ca="1" si="5"/>
        <v>N/A</v>
      </c>
      <c r="S104" s="337" t="str">
        <f t="shared" ca="1" si="6"/>
        <v>N/A</v>
      </c>
      <c r="T104" s="433" t="s">
        <v>901</v>
      </c>
      <c r="U104" s="22" t="str">
        <f>Definitions!C$22</f>
        <v>AL 3826. Natural gas procurement for MF accomodations supply Baseline uses through one meter. Such as service will be billed under rates designated for GM-E, GM-BE or GM-BEC, as appropriate.</v>
      </c>
      <c r="V104" s="24"/>
      <c r="W104" s="21"/>
      <c r="Y104" s="494"/>
    </row>
    <row r="105" spans="1:25" ht="60">
      <c r="A105" s="31">
        <v>102</v>
      </c>
      <c r="B105" s="22" t="s">
        <v>39</v>
      </c>
      <c r="C105" s="22" t="s">
        <v>40</v>
      </c>
      <c r="D105" s="22" t="s">
        <v>170</v>
      </c>
      <c r="E105" s="23" t="s">
        <v>200</v>
      </c>
      <c r="F105" s="22" t="s">
        <v>52</v>
      </c>
      <c r="G105" s="22" t="s">
        <v>53</v>
      </c>
      <c r="H105" s="22" t="s">
        <v>30</v>
      </c>
      <c r="I105" s="22" t="s">
        <v>172</v>
      </c>
      <c r="J105" s="22" t="s">
        <v>201</v>
      </c>
      <c r="K105" s="523" t="s">
        <v>971</v>
      </c>
      <c r="L105" s="525" t="s">
        <v>1020</v>
      </c>
      <c r="M105" s="525" t="s">
        <v>1021</v>
      </c>
      <c r="N105" s="525" t="s">
        <v>817</v>
      </c>
      <c r="O105" s="22" t="s">
        <v>174</v>
      </c>
      <c r="P105" s="70">
        <v>2017</v>
      </c>
      <c r="Q105" s="418">
        <f t="shared" ca="1" si="7"/>
        <v>759.07662427382411</v>
      </c>
      <c r="R105" s="337" t="str">
        <f t="shared" ca="1" si="5"/>
        <v>N/A</v>
      </c>
      <c r="S105" s="337" t="str">
        <f t="shared" ca="1" si="6"/>
        <v>N/A</v>
      </c>
      <c r="T105" s="433" t="s">
        <v>901</v>
      </c>
      <c r="U105" s="22"/>
      <c r="V105" s="24"/>
      <c r="W105" s="21"/>
      <c r="Y105" s="494"/>
    </row>
    <row r="106" spans="1:25" ht="60">
      <c r="A106" s="31">
        <v>103</v>
      </c>
      <c r="B106" s="22" t="s">
        <v>39</v>
      </c>
      <c r="C106" s="22" t="s">
        <v>40</v>
      </c>
      <c r="D106" s="22" t="s">
        <v>170</v>
      </c>
      <c r="E106" s="23" t="s">
        <v>200</v>
      </c>
      <c r="F106" s="22" t="s">
        <v>55</v>
      </c>
      <c r="G106" s="22" t="s">
        <v>53</v>
      </c>
      <c r="H106" s="22" t="s">
        <v>30</v>
      </c>
      <c r="I106" s="22" t="s">
        <v>172</v>
      </c>
      <c r="J106" s="22" t="s">
        <v>202</v>
      </c>
      <c r="K106" s="523" t="s">
        <v>971</v>
      </c>
      <c r="L106" s="525" t="s">
        <v>1022</v>
      </c>
      <c r="M106" s="525" t="s">
        <v>1023</v>
      </c>
      <c r="N106" s="525" t="s">
        <v>817</v>
      </c>
      <c r="O106" s="22" t="s">
        <v>174</v>
      </c>
      <c r="P106" s="70">
        <v>2017</v>
      </c>
      <c r="Q106" s="418">
        <f t="shared" ca="1" si="7"/>
        <v>549.99555323302025</v>
      </c>
      <c r="R106" s="337" t="str">
        <f t="shared" ca="1" si="5"/>
        <v>N/A</v>
      </c>
      <c r="S106" s="337" t="str">
        <f t="shared" ca="1" si="6"/>
        <v>N/A</v>
      </c>
      <c r="T106" s="433" t="s">
        <v>901</v>
      </c>
      <c r="U106" s="22"/>
      <c r="V106" s="24"/>
      <c r="W106" s="21"/>
      <c r="Y106" s="494"/>
    </row>
    <row r="107" spans="1:25" ht="60">
      <c r="A107" s="31">
        <v>104</v>
      </c>
      <c r="B107" s="22" t="s">
        <v>39</v>
      </c>
      <c r="C107" s="22" t="s">
        <v>40</v>
      </c>
      <c r="D107" s="22" t="s">
        <v>170</v>
      </c>
      <c r="E107" s="23" t="s">
        <v>200</v>
      </c>
      <c r="F107" s="22" t="s">
        <v>56</v>
      </c>
      <c r="G107" s="22" t="s">
        <v>53</v>
      </c>
      <c r="H107" s="22" t="s">
        <v>30</v>
      </c>
      <c r="I107" s="22" t="s">
        <v>172</v>
      </c>
      <c r="J107" s="22" t="s">
        <v>203</v>
      </c>
      <c r="K107" s="523" t="s">
        <v>971</v>
      </c>
      <c r="L107" s="525" t="s">
        <v>1024</v>
      </c>
      <c r="M107" s="525" t="s">
        <v>1025</v>
      </c>
      <c r="N107" s="525" t="s">
        <v>817</v>
      </c>
      <c r="O107" s="22" t="s">
        <v>174</v>
      </c>
      <c r="P107" s="70">
        <v>2017</v>
      </c>
      <c r="Q107" s="418">
        <f t="shared" ca="1" si="7"/>
        <v>7483086.972370836</v>
      </c>
      <c r="R107" s="337" t="str">
        <f t="shared" ca="1" si="5"/>
        <v>N/A</v>
      </c>
      <c r="S107" s="337" t="str">
        <f t="shared" ca="1" si="6"/>
        <v>N/A</v>
      </c>
      <c r="T107" s="433" t="s">
        <v>901</v>
      </c>
      <c r="U107" s="22"/>
      <c r="V107" s="24"/>
      <c r="W107" s="21"/>
      <c r="Y107" s="494"/>
    </row>
    <row r="108" spans="1:25" ht="60">
      <c r="A108" s="31">
        <v>105</v>
      </c>
      <c r="B108" s="22" t="s">
        <v>39</v>
      </c>
      <c r="C108" s="22" t="s">
        <v>40</v>
      </c>
      <c r="D108" s="22" t="s">
        <v>170</v>
      </c>
      <c r="E108" s="23" t="s">
        <v>200</v>
      </c>
      <c r="F108" s="22" t="s">
        <v>57</v>
      </c>
      <c r="G108" s="22" t="s">
        <v>53</v>
      </c>
      <c r="H108" s="22" t="s">
        <v>30</v>
      </c>
      <c r="I108" s="22" t="s">
        <v>172</v>
      </c>
      <c r="J108" s="22" t="s">
        <v>204</v>
      </c>
      <c r="K108" s="523" t="s">
        <v>971</v>
      </c>
      <c r="L108" s="525" t="s">
        <v>1026</v>
      </c>
      <c r="M108" s="525" t="s">
        <v>1027</v>
      </c>
      <c r="N108" s="525" t="s">
        <v>817</v>
      </c>
      <c r="O108" s="22" t="s">
        <v>174</v>
      </c>
      <c r="P108" s="70">
        <v>2017</v>
      </c>
      <c r="Q108" s="418">
        <f t="shared" ca="1" si="7"/>
        <v>5348025.2220682688</v>
      </c>
      <c r="R108" s="337" t="str">
        <f t="shared" ca="1" si="5"/>
        <v>N/A</v>
      </c>
      <c r="S108" s="337" t="str">
        <f t="shared" ca="1" si="6"/>
        <v>N/A</v>
      </c>
      <c r="T108" s="433" t="s">
        <v>901</v>
      </c>
      <c r="U108" s="22"/>
      <c r="V108" s="24"/>
      <c r="W108" s="21"/>
      <c r="Y108" s="494"/>
    </row>
    <row r="109" spans="1:25" ht="60">
      <c r="A109" s="31">
        <v>106</v>
      </c>
      <c r="B109" s="22" t="s">
        <v>39</v>
      </c>
      <c r="C109" s="22" t="s">
        <v>40</v>
      </c>
      <c r="D109" s="22" t="s">
        <v>170</v>
      </c>
      <c r="E109" s="23" t="s">
        <v>200</v>
      </c>
      <c r="F109" s="22" t="s">
        <v>58</v>
      </c>
      <c r="G109" s="22" t="s">
        <v>53</v>
      </c>
      <c r="H109" s="22" t="s">
        <v>30</v>
      </c>
      <c r="I109" s="22" t="s">
        <v>172</v>
      </c>
      <c r="J109" s="22" t="s">
        <v>205</v>
      </c>
      <c r="K109" s="523" t="s">
        <v>971</v>
      </c>
      <c r="L109" s="525" t="s">
        <v>1028</v>
      </c>
      <c r="M109" s="525" t="s">
        <v>1029</v>
      </c>
      <c r="N109" s="525" t="s">
        <v>817</v>
      </c>
      <c r="O109" s="22" t="s">
        <v>174</v>
      </c>
      <c r="P109" s="70">
        <v>2017</v>
      </c>
      <c r="Q109" s="418">
        <f t="shared" ca="1" si="7"/>
        <v>62430.278941530822</v>
      </c>
      <c r="R109" s="337" t="str">
        <f t="shared" ca="1" si="5"/>
        <v>N/A</v>
      </c>
      <c r="S109" s="337" t="str">
        <f t="shared" ca="1" si="6"/>
        <v>N/A</v>
      </c>
      <c r="T109" s="433" t="s">
        <v>901</v>
      </c>
      <c r="U109" s="22" t="str">
        <f>Definitions!C$21</f>
        <v>AL 3826. Natural gas supplied through a single meter to common facilities only, will be billed under rates GM-C, GM-BC or GM-BCC, as appropriate.</v>
      </c>
      <c r="V109" s="24"/>
      <c r="W109" s="21"/>
      <c r="Y109" s="494"/>
    </row>
    <row r="110" spans="1:25" ht="60">
      <c r="A110" s="31">
        <v>107</v>
      </c>
      <c r="B110" s="22" t="s">
        <v>39</v>
      </c>
      <c r="C110" s="22" t="s">
        <v>40</v>
      </c>
      <c r="D110" s="22" t="s">
        <v>170</v>
      </c>
      <c r="E110" s="23" t="s">
        <v>200</v>
      </c>
      <c r="F110" s="22" t="s">
        <v>60</v>
      </c>
      <c r="G110" s="22" t="s">
        <v>53</v>
      </c>
      <c r="H110" s="22" t="s">
        <v>30</v>
      </c>
      <c r="I110" s="22" t="s">
        <v>172</v>
      </c>
      <c r="J110" s="22" t="s">
        <v>206</v>
      </c>
      <c r="K110" s="523" t="s">
        <v>971</v>
      </c>
      <c r="L110" s="525" t="s">
        <v>1030</v>
      </c>
      <c r="M110" s="525" t="s">
        <v>1031</v>
      </c>
      <c r="N110" s="525" t="s">
        <v>817</v>
      </c>
      <c r="O110" s="22" t="s">
        <v>174</v>
      </c>
      <c r="P110" s="70">
        <v>2017</v>
      </c>
      <c r="Q110" s="418">
        <f t="shared" ca="1" si="7"/>
        <v>41800.438527461592</v>
      </c>
      <c r="R110" s="337" t="str">
        <f t="shared" ca="1" si="5"/>
        <v>N/A</v>
      </c>
      <c r="S110" s="337" t="str">
        <f t="shared" ca="1" si="6"/>
        <v>N/A</v>
      </c>
      <c r="T110" s="433" t="s">
        <v>901</v>
      </c>
      <c r="U110" s="22" t="str">
        <f>Definitions!C$21</f>
        <v>AL 3826. Natural gas supplied through a single meter to common facilities only, will be billed under rates GM-C, GM-BC or GM-BCC, as appropriate.</v>
      </c>
      <c r="V110" s="24"/>
      <c r="W110" s="21"/>
      <c r="Y110" s="494"/>
    </row>
    <row r="111" spans="1:25" ht="60">
      <c r="A111" s="31">
        <v>108</v>
      </c>
      <c r="B111" s="22" t="s">
        <v>39</v>
      </c>
      <c r="C111" s="22" t="s">
        <v>40</v>
      </c>
      <c r="D111" s="22" t="s">
        <v>170</v>
      </c>
      <c r="E111" s="23" t="s">
        <v>200</v>
      </c>
      <c r="F111" s="22" t="s">
        <v>61</v>
      </c>
      <c r="G111" s="22" t="s">
        <v>53</v>
      </c>
      <c r="H111" s="22" t="s">
        <v>30</v>
      </c>
      <c r="I111" s="22" t="s">
        <v>172</v>
      </c>
      <c r="J111" s="22" t="s">
        <v>207</v>
      </c>
      <c r="K111" s="523" t="s">
        <v>971</v>
      </c>
      <c r="L111" s="525" t="s">
        <v>1032</v>
      </c>
      <c r="M111" s="525" t="s">
        <v>1033</v>
      </c>
      <c r="N111" s="525" t="s">
        <v>817</v>
      </c>
      <c r="O111" s="22" t="s">
        <v>174</v>
      </c>
      <c r="P111" s="70">
        <v>2017</v>
      </c>
      <c r="Q111" s="418">
        <f t="shared" ca="1" si="7"/>
        <v>5467.4462053439074</v>
      </c>
      <c r="R111" s="337" t="str">
        <f t="shared" ca="1" si="5"/>
        <v>N/A</v>
      </c>
      <c r="S111" s="337" t="str">
        <f t="shared" ca="1" si="6"/>
        <v>N/A</v>
      </c>
      <c r="T111" s="433" t="s">
        <v>901</v>
      </c>
      <c r="U111" s="22"/>
      <c r="V111" s="24"/>
      <c r="W111" s="21"/>
      <c r="Y111" s="494"/>
    </row>
    <row r="112" spans="1:25" ht="60">
      <c r="A112" s="31">
        <v>109</v>
      </c>
      <c r="B112" s="22" t="s">
        <v>39</v>
      </c>
      <c r="C112" s="22" t="s">
        <v>40</v>
      </c>
      <c r="D112" s="22" t="s">
        <v>170</v>
      </c>
      <c r="E112" s="23" t="s">
        <v>200</v>
      </c>
      <c r="F112" s="22" t="s">
        <v>62</v>
      </c>
      <c r="G112" s="22" t="s">
        <v>53</v>
      </c>
      <c r="H112" s="22" t="s">
        <v>30</v>
      </c>
      <c r="I112" s="22" t="s">
        <v>172</v>
      </c>
      <c r="J112" s="22" t="s">
        <v>208</v>
      </c>
      <c r="K112" s="523" t="s">
        <v>971</v>
      </c>
      <c r="L112" s="525" t="s">
        <v>1034</v>
      </c>
      <c r="M112" s="525" t="s">
        <v>1035</v>
      </c>
      <c r="N112" s="525" t="s">
        <v>817</v>
      </c>
      <c r="O112" s="22" t="s">
        <v>174</v>
      </c>
      <c r="P112" s="70">
        <v>2017</v>
      </c>
      <c r="Q112" s="418">
        <f t="shared" ca="1" si="7"/>
        <v>4077.0401928630044</v>
      </c>
      <c r="R112" s="337" t="str">
        <f t="shared" ca="1" si="5"/>
        <v>N/A</v>
      </c>
      <c r="S112" s="337" t="str">
        <f t="shared" ca="1" si="6"/>
        <v>N/A</v>
      </c>
      <c r="T112" s="433" t="s">
        <v>901</v>
      </c>
      <c r="U112" s="22"/>
      <c r="V112" s="24"/>
      <c r="W112" s="21"/>
      <c r="Y112" s="494"/>
    </row>
    <row r="113" spans="1:25" ht="60">
      <c r="A113" s="31">
        <v>110</v>
      </c>
      <c r="B113" s="22" t="s">
        <v>39</v>
      </c>
      <c r="C113" s="22" t="s">
        <v>40</v>
      </c>
      <c r="D113" s="22" t="s">
        <v>170</v>
      </c>
      <c r="E113" s="23" t="s">
        <v>200</v>
      </c>
      <c r="F113" s="22" t="s">
        <v>63</v>
      </c>
      <c r="G113" s="22" t="s">
        <v>53</v>
      </c>
      <c r="H113" s="22" t="s">
        <v>30</v>
      </c>
      <c r="I113" s="22" t="s">
        <v>172</v>
      </c>
      <c r="J113" s="22" t="s">
        <v>209</v>
      </c>
      <c r="K113" s="523" t="s">
        <v>971</v>
      </c>
      <c r="L113" s="525" t="s">
        <v>1036</v>
      </c>
      <c r="M113" s="525" t="s">
        <v>1037</v>
      </c>
      <c r="N113" s="525" t="s">
        <v>817</v>
      </c>
      <c r="O113" s="22" t="s">
        <v>174</v>
      </c>
      <c r="P113" s="70">
        <v>2017</v>
      </c>
      <c r="Q113" s="418">
        <f t="shared" ca="1" si="7"/>
        <v>90435276.594303176</v>
      </c>
      <c r="R113" s="337" t="str">
        <f t="shared" ca="1" si="5"/>
        <v>N/A</v>
      </c>
      <c r="S113" s="337" t="str">
        <f t="shared" ca="1" si="6"/>
        <v>N/A</v>
      </c>
      <c r="T113" s="433" t="s">
        <v>901</v>
      </c>
      <c r="U113" s="22"/>
      <c r="V113" s="24"/>
      <c r="W113" s="21"/>
      <c r="Y113" s="494"/>
    </row>
    <row r="114" spans="1:25" ht="60">
      <c r="A114" s="31">
        <v>111</v>
      </c>
      <c r="B114" s="22" t="s">
        <v>39</v>
      </c>
      <c r="C114" s="22" t="s">
        <v>40</v>
      </c>
      <c r="D114" s="22" t="s">
        <v>170</v>
      </c>
      <c r="E114" s="23" t="s">
        <v>200</v>
      </c>
      <c r="F114" s="22" t="s">
        <v>64</v>
      </c>
      <c r="G114" s="22" t="s">
        <v>53</v>
      </c>
      <c r="H114" s="22" t="s">
        <v>30</v>
      </c>
      <c r="I114" s="22" t="s">
        <v>172</v>
      </c>
      <c r="J114" s="22" t="s">
        <v>210</v>
      </c>
      <c r="K114" s="523" t="s">
        <v>971</v>
      </c>
      <c r="L114" s="525" t="s">
        <v>1038</v>
      </c>
      <c r="M114" s="525" t="s">
        <v>1039</v>
      </c>
      <c r="N114" s="525" t="s">
        <v>817</v>
      </c>
      <c r="O114" s="22" t="s">
        <v>174</v>
      </c>
      <c r="P114" s="70">
        <v>2017</v>
      </c>
      <c r="Q114" s="418">
        <f t="shared" ca="1" si="7"/>
        <v>63306957.689823508</v>
      </c>
      <c r="R114" s="337" t="str">
        <f t="shared" ca="1" si="5"/>
        <v>N/A</v>
      </c>
      <c r="S114" s="337" t="str">
        <f t="shared" ca="1" si="6"/>
        <v>N/A</v>
      </c>
      <c r="T114" s="433" t="s">
        <v>901</v>
      </c>
      <c r="U114" s="22"/>
      <c r="V114" s="24"/>
      <c r="W114" s="21"/>
      <c r="Y114" s="494"/>
    </row>
    <row r="115" spans="1:25" ht="60">
      <c r="A115" s="31">
        <v>112</v>
      </c>
      <c r="B115" s="22" t="s">
        <v>39</v>
      </c>
      <c r="C115" s="22" t="s">
        <v>40</v>
      </c>
      <c r="D115" s="22" t="s">
        <v>170</v>
      </c>
      <c r="E115" s="23" t="s">
        <v>200</v>
      </c>
      <c r="F115" s="22" t="s">
        <v>65</v>
      </c>
      <c r="G115" s="22" t="s">
        <v>53</v>
      </c>
      <c r="H115" s="22" t="s">
        <v>30</v>
      </c>
      <c r="I115" s="22" t="s">
        <v>172</v>
      </c>
      <c r="J115" s="22" t="s">
        <v>211</v>
      </c>
      <c r="K115" s="523" t="s">
        <v>971</v>
      </c>
      <c r="L115" s="525" t="s">
        <v>1040</v>
      </c>
      <c r="M115" s="525" t="s">
        <v>1041</v>
      </c>
      <c r="N115" s="525" t="s">
        <v>817</v>
      </c>
      <c r="O115" s="22" t="s">
        <v>174</v>
      </c>
      <c r="P115" s="70">
        <v>2017</v>
      </c>
      <c r="Q115" s="418">
        <f t="shared" ca="1" si="7"/>
        <v>893955.50610527652</v>
      </c>
      <c r="R115" s="337" t="str">
        <f t="shared" ca="1" si="5"/>
        <v>N/A</v>
      </c>
      <c r="S115" s="337" t="str">
        <f t="shared" ca="1" si="6"/>
        <v>N/A</v>
      </c>
      <c r="T115" s="433" t="s">
        <v>901</v>
      </c>
      <c r="U115" s="22" t="str">
        <f>Definitions!C$21</f>
        <v>AL 3826. Natural gas supplied through a single meter to common facilities only, will be billed under rates GM-C, GM-BC or GM-BCC, as appropriate.</v>
      </c>
      <c r="V115" s="24"/>
      <c r="W115" s="21"/>
      <c r="Y115" s="494"/>
    </row>
    <row r="116" spans="1:25" ht="60">
      <c r="A116" s="31">
        <v>113</v>
      </c>
      <c r="B116" s="22" t="s">
        <v>39</v>
      </c>
      <c r="C116" s="22" t="s">
        <v>40</v>
      </c>
      <c r="D116" s="22" t="s">
        <v>170</v>
      </c>
      <c r="E116" s="23" t="s">
        <v>200</v>
      </c>
      <c r="F116" s="22" t="s">
        <v>66</v>
      </c>
      <c r="G116" s="22" t="s">
        <v>53</v>
      </c>
      <c r="H116" s="22" t="s">
        <v>30</v>
      </c>
      <c r="I116" s="22" t="s">
        <v>172</v>
      </c>
      <c r="J116" s="22" t="s">
        <v>212</v>
      </c>
      <c r="K116" s="523" t="s">
        <v>971</v>
      </c>
      <c r="L116" s="525" t="s">
        <v>1042</v>
      </c>
      <c r="M116" s="525" t="s">
        <v>1043</v>
      </c>
      <c r="N116" s="525" t="s">
        <v>817</v>
      </c>
      <c r="O116" s="22" t="s">
        <v>174</v>
      </c>
      <c r="P116" s="70">
        <v>2017</v>
      </c>
      <c r="Q116" s="418">
        <f t="shared" ca="1" si="7"/>
        <v>584625.52379133052</v>
      </c>
      <c r="R116" s="337" t="str">
        <f t="shared" ca="1" si="5"/>
        <v>N/A</v>
      </c>
      <c r="S116" s="337" t="str">
        <f t="shared" ca="1" si="6"/>
        <v>N/A</v>
      </c>
      <c r="T116" s="433" t="s">
        <v>901</v>
      </c>
      <c r="U116" s="22" t="str">
        <f>Definitions!C$21</f>
        <v>AL 3826. Natural gas supplied through a single meter to common facilities only, will be billed under rates GM-C, GM-BC or GM-BCC, as appropriate.</v>
      </c>
      <c r="V116" s="24"/>
      <c r="W116" s="21"/>
      <c r="Y116" s="494"/>
    </row>
    <row r="117" spans="1:25" ht="30">
      <c r="A117" s="31">
        <v>114</v>
      </c>
      <c r="B117" s="22" t="s">
        <v>39</v>
      </c>
      <c r="C117" s="22" t="s">
        <v>40</v>
      </c>
      <c r="D117" s="22" t="s">
        <v>213</v>
      </c>
      <c r="E117" s="23" t="s">
        <v>42</v>
      </c>
      <c r="F117" s="22" t="s">
        <v>43</v>
      </c>
      <c r="G117" s="22" t="s">
        <v>44</v>
      </c>
      <c r="H117" s="22" t="s">
        <v>30</v>
      </c>
      <c r="I117" s="22" t="s">
        <v>214</v>
      </c>
      <c r="J117" s="19" t="s">
        <v>46</v>
      </c>
      <c r="K117" s="523" t="s">
        <v>971</v>
      </c>
      <c r="L117" s="525" t="s">
        <v>1044</v>
      </c>
      <c r="M117" s="525" t="s">
        <v>1045</v>
      </c>
      <c r="N117" s="525" t="s">
        <v>817</v>
      </c>
      <c r="O117" s="22" t="s">
        <v>174</v>
      </c>
      <c r="P117" s="70">
        <v>2017</v>
      </c>
      <c r="Q117" s="418">
        <f t="shared" ca="1" si="7"/>
        <v>5096.8419351586581</v>
      </c>
      <c r="R117" s="337" t="str">
        <f t="shared" ca="1" si="5"/>
        <v>N/A</v>
      </c>
      <c r="S117" s="337" t="str">
        <f t="shared" ca="1" si="6"/>
        <v>N/A</v>
      </c>
      <c r="T117" s="433" t="s">
        <v>48</v>
      </c>
      <c r="U117" s="22" t="s">
        <v>215</v>
      </c>
      <c r="V117" s="24"/>
      <c r="W117" s="21"/>
      <c r="Y117" s="494"/>
    </row>
    <row r="118" spans="1:25" ht="45">
      <c r="A118" s="31">
        <v>115</v>
      </c>
      <c r="B118" s="22" t="s">
        <v>39</v>
      </c>
      <c r="C118" s="22" t="s">
        <v>216</v>
      </c>
      <c r="D118" s="22" t="s">
        <v>217</v>
      </c>
      <c r="E118" s="23" t="s">
        <v>218</v>
      </c>
      <c r="F118" s="22" t="s">
        <v>108</v>
      </c>
      <c r="G118" s="22" t="s">
        <v>219</v>
      </c>
      <c r="H118" s="22" t="s">
        <v>30</v>
      </c>
      <c r="I118" s="22" t="s">
        <v>220</v>
      </c>
      <c r="J118" s="22" t="s">
        <v>221</v>
      </c>
      <c r="K118" s="523" t="s">
        <v>971</v>
      </c>
      <c r="L118" s="525" t="s">
        <v>1046</v>
      </c>
      <c r="M118" s="525" t="s">
        <v>1047</v>
      </c>
      <c r="N118" s="525" t="s">
        <v>887</v>
      </c>
      <c r="O118" s="22" t="s">
        <v>174</v>
      </c>
      <c r="P118" s="70">
        <v>2017</v>
      </c>
      <c r="Q118" s="418">
        <f t="shared" ca="1" si="7"/>
        <v>3.3838585700631554</v>
      </c>
      <c r="R118" s="337">
        <f t="shared" ca="1" si="5"/>
        <v>8435.9594151674464</v>
      </c>
      <c r="S118" s="337">
        <f t="shared" ca="1" si="6"/>
        <v>2493</v>
      </c>
      <c r="T118" s="433"/>
      <c r="U118" s="22"/>
      <c r="V118" s="24"/>
      <c r="W118" s="21"/>
      <c r="Y118" s="494"/>
    </row>
    <row r="119" spans="1:25" ht="45">
      <c r="A119" s="31">
        <v>116</v>
      </c>
      <c r="B119" s="22" t="s">
        <v>39</v>
      </c>
      <c r="C119" s="22" t="s">
        <v>216</v>
      </c>
      <c r="D119" s="22" t="s">
        <v>217</v>
      </c>
      <c r="E119" s="23" t="s">
        <v>218</v>
      </c>
      <c r="F119" s="22" t="s">
        <v>112</v>
      </c>
      <c r="G119" s="22" t="s">
        <v>219</v>
      </c>
      <c r="H119" s="22" t="s">
        <v>30</v>
      </c>
      <c r="I119" s="22" t="s">
        <v>220</v>
      </c>
      <c r="J119" s="22" t="s">
        <v>222</v>
      </c>
      <c r="K119" s="523" t="s">
        <v>971</v>
      </c>
      <c r="L119" s="525" t="s">
        <v>1048</v>
      </c>
      <c r="M119" s="525" t="s">
        <v>1049</v>
      </c>
      <c r="N119" s="525" t="s">
        <v>887</v>
      </c>
      <c r="O119" s="22" t="s">
        <v>174</v>
      </c>
      <c r="P119" s="70">
        <v>2017</v>
      </c>
      <c r="Q119" s="418">
        <f t="shared" ca="1" si="7"/>
        <v>32280.702379432401</v>
      </c>
      <c r="R119" s="337">
        <f t="shared" ca="1" si="5"/>
        <v>80475791.031924978</v>
      </c>
      <c r="S119" s="337">
        <f t="shared" ca="1" si="6"/>
        <v>2493</v>
      </c>
      <c r="T119" s="433"/>
      <c r="U119" s="22"/>
      <c r="V119" s="24"/>
      <c r="W119" s="21"/>
      <c r="Y119" s="494"/>
    </row>
    <row r="120" spans="1:25" ht="105">
      <c r="A120" s="31">
        <v>117</v>
      </c>
      <c r="B120" s="22" t="s">
        <v>39</v>
      </c>
      <c r="C120" s="22" t="s">
        <v>216</v>
      </c>
      <c r="D120" s="22" t="s">
        <v>217</v>
      </c>
      <c r="E120" s="23" t="s">
        <v>218</v>
      </c>
      <c r="F120" s="22" t="s">
        <v>114</v>
      </c>
      <c r="G120" s="22" t="s">
        <v>219</v>
      </c>
      <c r="H120" s="22" t="s">
        <v>30</v>
      </c>
      <c r="I120" s="22" t="s">
        <v>220</v>
      </c>
      <c r="J120" s="22" t="s">
        <v>223</v>
      </c>
      <c r="K120" s="523" t="s">
        <v>971</v>
      </c>
      <c r="L120" s="525" t="s">
        <v>1050</v>
      </c>
      <c r="M120" s="525" t="s">
        <v>1051</v>
      </c>
      <c r="N120" s="525" t="s">
        <v>887</v>
      </c>
      <c r="O120" s="22" t="s">
        <v>174</v>
      </c>
      <c r="P120" s="70">
        <v>2017</v>
      </c>
      <c r="Q120" s="418">
        <f t="shared" ca="1" si="7"/>
        <v>374.50159386892693</v>
      </c>
      <c r="R120" s="337">
        <f t="shared" ca="1" si="5"/>
        <v>933632.47351523489</v>
      </c>
      <c r="S120" s="337">
        <f t="shared" ca="1" si="6"/>
        <v>2493</v>
      </c>
      <c r="T120" s="433" t="s">
        <v>224</v>
      </c>
      <c r="U120" s="22" t="s">
        <v>225</v>
      </c>
      <c r="V120" s="24"/>
      <c r="W120" s="21"/>
      <c r="Y120" s="494"/>
    </row>
    <row r="121" spans="1:25" ht="45">
      <c r="A121" s="31">
        <v>118</v>
      </c>
      <c r="B121" s="22" t="s">
        <v>39</v>
      </c>
      <c r="C121" s="22" t="s">
        <v>216</v>
      </c>
      <c r="D121" s="22" t="s">
        <v>217</v>
      </c>
      <c r="E121" s="23" t="s">
        <v>226</v>
      </c>
      <c r="F121" s="22" t="s">
        <v>108</v>
      </c>
      <c r="G121" s="22" t="s">
        <v>227</v>
      </c>
      <c r="H121" s="22" t="s">
        <v>30</v>
      </c>
      <c r="I121" s="22" t="s">
        <v>228</v>
      </c>
      <c r="J121" s="102" t="s">
        <v>229</v>
      </c>
      <c r="K121" s="523" t="s">
        <v>971</v>
      </c>
      <c r="L121" s="525" t="s">
        <v>1052</v>
      </c>
      <c r="M121" s="525" t="s">
        <v>1053</v>
      </c>
      <c r="N121" s="525" t="s">
        <v>887</v>
      </c>
      <c r="O121" s="22" t="s">
        <v>174</v>
      </c>
      <c r="P121" s="70">
        <v>2017</v>
      </c>
      <c r="Q121" s="418">
        <f t="shared" ca="1" si="7"/>
        <v>17.906423626106665</v>
      </c>
      <c r="R121" s="337">
        <f t="shared" ca="1" si="5"/>
        <v>4960.0793444315459</v>
      </c>
      <c r="S121" s="337">
        <f t="shared" ca="1" si="6"/>
        <v>277</v>
      </c>
      <c r="T121" s="433"/>
      <c r="U121" s="22"/>
      <c r="V121" s="24"/>
      <c r="W121" s="21"/>
      <c r="Y121" s="494"/>
    </row>
    <row r="122" spans="1:25" ht="45">
      <c r="A122" s="31">
        <v>119</v>
      </c>
      <c r="B122" s="22" t="s">
        <v>39</v>
      </c>
      <c r="C122" s="22" t="s">
        <v>216</v>
      </c>
      <c r="D122" s="22" t="s">
        <v>217</v>
      </c>
      <c r="E122" s="23" t="s">
        <v>226</v>
      </c>
      <c r="F122" s="22" t="s">
        <v>112</v>
      </c>
      <c r="G122" s="22" t="s">
        <v>227</v>
      </c>
      <c r="H122" s="22" t="s">
        <v>30</v>
      </c>
      <c r="I122" s="22" t="s">
        <v>228</v>
      </c>
      <c r="J122" s="102" t="s">
        <v>230</v>
      </c>
      <c r="K122" s="523" t="s">
        <v>971</v>
      </c>
      <c r="L122" s="525" t="s">
        <v>1054</v>
      </c>
      <c r="M122" s="525" t="s">
        <v>1055</v>
      </c>
      <c r="N122" s="525" t="s">
        <v>887</v>
      </c>
      <c r="O122" s="22" t="s">
        <v>174</v>
      </c>
      <c r="P122" s="70">
        <v>2017</v>
      </c>
      <c r="Q122" s="418">
        <f t="shared" ca="1" si="7"/>
        <v>264147.81464039435</v>
      </c>
      <c r="R122" s="337">
        <f t="shared" ca="1" si="5"/>
        <v>73168944.655389234</v>
      </c>
      <c r="S122" s="337">
        <f t="shared" ca="1" si="6"/>
        <v>277</v>
      </c>
      <c r="T122" s="433"/>
      <c r="U122" s="22"/>
      <c r="V122" s="24"/>
      <c r="W122" s="21"/>
      <c r="Y122" s="494"/>
    </row>
    <row r="123" spans="1:25" ht="45">
      <c r="A123" s="31">
        <v>120</v>
      </c>
      <c r="B123" s="22" t="s">
        <v>39</v>
      </c>
      <c r="C123" s="22" t="s">
        <v>216</v>
      </c>
      <c r="D123" s="22" t="s">
        <v>217</v>
      </c>
      <c r="E123" s="23" t="s">
        <v>226</v>
      </c>
      <c r="F123" s="22" t="s">
        <v>114</v>
      </c>
      <c r="G123" s="22" t="s">
        <v>227</v>
      </c>
      <c r="H123" s="22" t="s">
        <v>30</v>
      </c>
      <c r="I123" s="22" t="s">
        <v>228</v>
      </c>
      <c r="J123" s="102" t="s">
        <v>231</v>
      </c>
      <c r="K123" s="523" t="s">
        <v>971</v>
      </c>
      <c r="L123" s="525" t="s">
        <v>1056</v>
      </c>
      <c r="M123" s="525" t="s">
        <v>1057</v>
      </c>
      <c r="N123" s="525" t="s">
        <v>887</v>
      </c>
      <c r="O123" s="22" t="s">
        <v>174</v>
      </c>
      <c r="P123" s="70">
        <v>2017</v>
      </c>
      <c r="Q123" s="418">
        <f t="shared" ca="1" si="7"/>
        <v>2683.0776137754438</v>
      </c>
      <c r="R123" s="337">
        <f t="shared" ca="1" si="5"/>
        <v>743212.49901579786</v>
      </c>
      <c r="S123" s="337">
        <f t="shared" ca="1" si="6"/>
        <v>277</v>
      </c>
      <c r="T123" s="433" t="s">
        <v>232</v>
      </c>
      <c r="U123" s="22" t="s">
        <v>233</v>
      </c>
      <c r="V123" s="24"/>
      <c r="W123" s="21"/>
      <c r="Y123" s="494"/>
    </row>
    <row r="124" spans="1:25" ht="45">
      <c r="A124" s="31">
        <v>121</v>
      </c>
      <c r="B124" s="22" t="s">
        <v>39</v>
      </c>
      <c r="C124" s="22" t="s">
        <v>216</v>
      </c>
      <c r="D124" s="22" t="s">
        <v>217</v>
      </c>
      <c r="E124" s="23" t="s">
        <v>234</v>
      </c>
      <c r="F124" s="22" t="s">
        <v>108</v>
      </c>
      <c r="G124" s="22" t="s">
        <v>235</v>
      </c>
      <c r="H124" s="22" t="s">
        <v>30</v>
      </c>
      <c r="I124" s="22" t="s">
        <v>236</v>
      </c>
      <c r="J124" s="102" t="s">
        <v>237</v>
      </c>
      <c r="K124" s="523" t="s">
        <v>971</v>
      </c>
      <c r="L124" s="525" t="s">
        <v>1058</v>
      </c>
      <c r="M124" s="525" t="s">
        <v>1059</v>
      </c>
      <c r="N124" s="525" t="s">
        <v>887</v>
      </c>
      <c r="O124" s="22" t="s">
        <v>174</v>
      </c>
      <c r="P124" s="70">
        <v>2017</v>
      </c>
      <c r="Q124" s="418">
        <f t="shared" ca="1" si="7"/>
        <v>2.1652265569657395E-2</v>
      </c>
      <c r="R124" s="337">
        <f t="shared" ca="1" si="5"/>
        <v>4960.0793444315459</v>
      </c>
      <c r="S124" s="337">
        <f t="shared" ca="1" si="6"/>
        <v>229079</v>
      </c>
      <c r="T124" s="433"/>
      <c r="U124" s="22"/>
      <c r="V124" s="24"/>
      <c r="W124" s="21"/>
      <c r="Y124" s="494"/>
    </row>
    <row r="125" spans="1:25" ht="45">
      <c r="A125" s="31">
        <v>122</v>
      </c>
      <c r="B125" s="22" t="s">
        <v>39</v>
      </c>
      <c r="C125" s="22" t="s">
        <v>216</v>
      </c>
      <c r="D125" s="22" t="s">
        <v>217</v>
      </c>
      <c r="E125" s="23" t="s">
        <v>234</v>
      </c>
      <c r="F125" s="22" t="s">
        <v>112</v>
      </c>
      <c r="G125" s="22" t="s">
        <v>235</v>
      </c>
      <c r="H125" s="22" t="s">
        <v>30</v>
      </c>
      <c r="I125" s="22" t="s">
        <v>236</v>
      </c>
      <c r="J125" s="102" t="s">
        <v>238</v>
      </c>
      <c r="K125" s="523" t="s">
        <v>971</v>
      </c>
      <c r="L125" s="525" t="s">
        <v>1060</v>
      </c>
      <c r="M125" s="525" t="s">
        <v>1061</v>
      </c>
      <c r="N125" s="525" t="s">
        <v>887</v>
      </c>
      <c r="O125" s="22" t="s">
        <v>174</v>
      </c>
      <c r="P125" s="70">
        <v>2017</v>
      </c>
      <c r="Q125" s="418">
        <f t="shared" ca="1" si="7"/>
        <v>319.40485446238733</v>
      </c>
      <c r="R125" s="337">
        <f t="shared" ca="1" si="5"/>
        <v>73168944.655389234</v>
      </c>
      <c r="S125" s="337">
        <f t="shared" ca="1" si="6"/>
        <v>229079</v>
      </c>
      <c r="T125" s="433"/>
      <c r="U125" s="22"/>
      <c r="V125" s="24"/>
      <c r="W125" s="21"/>
      <c r="Y125" s="494"/>
    </row>
    <row r="126" spans="1:25" ht="45">
      <c r="A126" s="31">
        <v>123</v>
      </c>
      <c r="B126" s="22" t="s">
        <v>39</v>
      </c>
      <c r="C126" s="22" t="s">
        <v>216</v>
      </c>
      <c r="D126" s="22" t="s">
        <v>217</v>
      </c>
      <c r="E126" s="23" t="s">
        <v>234</v>
      </c>
      <c r="F126" s="22" t="s">
        <v>114</v>
      </c>
      <c r="G126" s="22" t="s">
        <v>235</v>
      </c>
      <c r="H126" s="22" t="s">
        <v>30</v>
      </c>
      <c r="I126" s="22" t="s">
        <v>236</v>
      </c>
      <c r="J126" s="102" t="s">
        <v>239</v>
      </c>
      <c r="K126" s="523" t="s">
        <v>971</v>
      </c>
      <c r="L126" s="525" t="s">
        <v>1062</v>
      </c>
      <c r="M126" s="525" t="s">
        <v>1063</v>
      </c>
      <c r="N126" s="525" t="s">
        <v>887</v>
      </c>
      <c r="O126" s="22" t="s">
        <v>174</v>
      </c>
      <c r="P126" s="70">
        <v>2017</v>
      </c>
      <c r="Q126" s="418">
        <f t="shared" ca="1" si="7"/>
        <v>3.2443501980356029</v>
      </c>
      <c r="R126" s="337">
        <f t="shared" ca="1" si="5"/>
        <v>743212.49901579786</v>
      </c>
      <c r="S126" s="337">
        <f t="shared" ca="1" si="6"/>
        <v>229079</v>
      </c>
      <c r="T126" s="433" t="s">
        <v>240</v>
      </c>
      <c r="U126" s="22" t="s">
        <v>117</v>
      </c>
      <c r="V126" s="24"/>
      <c r="W126" s="21"/>
      <c r="Y126" s="494"/>
    </row>
    <row r="127" spans="1:25" ht="90">
      <c r="A127" s="31">
        <v>124</v>
      </c>
      <c r="B127" s="22" t="s">
        <v>39</v>
      </c>
      <c r="C127" s="22" t="s">
        <v>216</v>
      </c>
      <c r="D127" s="22" t="s">
        <v>241</v>
      </c>
      <c r="E127" s="23" t="s">
        <v>242</v>
      </c>
      <c r="F127" s="22" t="s">
        <v>142</v>
      </c>
      <c r="G127" s="22" t="s">
        <v>143</v>
      </c>
      <c r="H127" s="22" t="s">
        <v>30</v>
      </c>
      <c r="I127" s="22" t="s">
        <v>243</v>
      </c>
      <c r="J127" s="22" t="s">
        <v>244</v>
      </c>
      <c r="K127" s="523" t="s">
        <v>971</v>
      </c>
      <c r="L127" s="525" t="s">
        <v>1064</v>
      </c>
      <c r="M127" s="525" t="s">
        <v>1065</v>
      </c>
      <c r="N127" s="525" t="s">
        <v>887</v>
      </c>
      <c r="O127" s="22" t="s">
        <v>174</v>
      </c>
      <c r="P127" s="70">
        <v>2017</v>
      </c>
      <c r="Q127" s="538">
        <f t="shared" ca="1" si="7"/>
        <v>5.7633289986996103E-4</v>
      </c>
      <c r="R127" s="337">
        <f t="shared" ca="1" si="5"/>
        <v>277</v>
      </c>
      <c r="S127" s="337">
        <f t="shared" ca="1" si="6"/>
        <v>480625</v>
      </c>
      <c r="T127" s="433" t="s">
        <v>245</v>
      </c>
      <c r="U127" s="22" t="s">
        <v>246</v>
      </c>
      <c r="V127" s="24"/>
      <c r="W127" s="21"/>
      <c r="Y127" s="494"/>
    </row>
    <row r="128" spans="1:25" ht="90">
      <c r="A128" s="31">
        <v>125</v>
      </c>
      <c r="B128" s="22" t="s">
        <v>39</v>
      </c>
      <c r="C128" s="22" t="s">
        <v>216</v>
      </c>
      <c r="D128" s="22" t="s">
        <v>241</v>
      </c>
      <c r="E128" s="23" t="s">
        <v>247</v>
      </c>
      <c r="F128" s="22" t="s">
        <v>142</v>
      </c>
      <c r="G128" s="22" t="s">
        <v>143</v>
      </c>
      <c r="H128" s="22" t="s">
        <v>30</v>
      </c>
      <c r="I128" s="22" t="s">
        <v>248</v>
      </c>
      <c r="J128" s="22" t="s">
        <v>249</v>
      </c>
      <c r="K128" s="523" t="s">
        <v>971</v>
      </c>
      <c r="L128" s="525" t="s">
        <v>1066</v>
      </c>
      <c r="M128" s="525" t="s">
        <v>1067</v>
      </c>
      <c r="N128" s="525" t="s">
        <v>887</v>
      </c>
      <c r="O128" s="22" t="s">
        <v>174</v>
      </c>
      <c r="P128" s="70">
        <v>2017</v>
      </c>
      <c r="Q128" s="538">
        <f t="shared" ca="1" si="7"/>
        <v>1.6561512406387753E-4</v>
      </c>
      <c r="R128" s="337">
        <f t="shared" ca="1" si="5"/>
        <v>73</v>
      </c>
      <c r="S128" s="337">
        <f t="shared" ca="1" si="6"/>
        <v>440781</v>
      </c>
      <c r="T128" s="433" t="s">
        <v>250</v>
      </c>
      <c r="U128" s="22" t="s">
        <v>251</v>
      </c>
      <c r="V128" s="24"/>
      <c r="W128" s="21"/>
      <c r="Y128" s="494"/>
    </row>
    <row r="129" spans="1:25" ht="75">
      <c r="A129" s="31">
        <v>126</v>
      </c>
      <c r="B129" s="22" t="s">
        <v>39</v>
      </c>
      <c r="C129" s="22" t="s">
        <v>216</v>
      </c>
      <c r="D129" s="22" t="s">
        <v>241</v>
      </c>
      <c r="E129" s="23" t="s">
        <v>252</v>
      </c>
      <c r="F129" s="22" t="s">
        <v>142</v>
      </c>
      <c r="G129" s="22" t="s">
        <v>253</v>
      </c>
      <c r="H129" s="22" t="s">
        <v>30</v>
      </c>
      <c r="I129" s="22" t="s">
        <v>254</v>
      </c>
      <c r="J129" s="22" t="s">
        <v>255</v>
      </c>
      <c r="K129" s="523" t="s">
        <v>971</v>
      </c>
      <c r="L129" s="525" t="s">
        <v>1068</v>
      </c>
      <c r="M129" s="525" t="s">
        <v>1069</v>
      </c>
      <c r="N129" s="525" t="s">
        <v>887</v>
      </c>
      <c r="O129" s="22" t="s">
        <v>174</v>
      </c>
      <c r="P129" s="70">
        <v>2017</v>
      </c>
      <c r="Q129" s="538">
        <f t="shared" ca="1" si="7"/>
        <v>1.6561512406387753E-4</v>
      </c>
      <c r="R129" s="337">
        <f t="shared" ca="1" si="5"/>
        <v>60371</v>
      </c>
      <c r="S129" s="337">
        <f t="shared" ca="1" si="6"/>
        <v>364525887</v>
      </c>
      <c r="T129" s="433" t="s">
        <v>256</v>
      </c>
      <c r="U129" s="22"/>
      <c r="V129" s="24"/>
      <c r="W129" s="21"/>
      <c r="Y129" s="494"/>
    </row>
    <row r="130" spans="1:25" ht="75">
      <c r="A130" s="31">
        <v>127</v>
      </c>
      <c r="B130" s="22" t="s">
        <v>39</v>
      </c>
      <c r="C130" s="22" t="s">
        <v>216</v>
      </c>
      <c r="D130" s="22" t="s">
        <v>241</v>
      </c>
      <c r="E130" s="23" t="s">
        <v>257</v>
      </c>
      <c r="F130" s="22" t="s">
        <v>142</v>
      </c>
      <c r="G130" s="22" t="s">
        <v>149</v>
      </c>
      <c r="H130" s="22" t="s">
        <v>30</v>
      </c>
      <c r="I130" s="22" t="s">
        <v>258</v>
      </c>
      <c r="J130" s="22" t="s">
        <v>151</v>
      </c>
      <c r="K130" s="523" t="s">
        <v>971</v>
      </c>
      <c r="L130" s="525" t="s">
        <v>1070</v>
      </c>
      <c r="M130" s="525" t="s">
        <v>1071</v>
      </c>
      <c r="N130" s="525" t="s">
        <v>887</v>
      </c>
      <c r="O130" s="22" t="s">
        <v>174</v>
      </c>
      <c r="P130" s="70">
        <v>2017</v>
      </c>
      <c r="Q130" s="538">
        <f t="shared" ca="1" si="7"/>
        <v>3.2623234267445275E-4</v>
      </c>
      <c r="R130" s="337">
        <f t="shared" ca="1" si="5"/>
        <v>10</v>
      </c>
      <c r="S130" s="337">
        <f t="shared" ca="1" si="6"/>
        <v>30653</v>
      </c>
      <c r="T130" s="433" t="s">
        <v>259</v>
      </c>
      <c r="U130" s="22" t="s">
        <v>260</v>
      </c>
      <c r="V130" s="24"/>
      <c r="W130" s="21"/>
      <c r="Y130" s="494"/>
    </row>
    <row r="131" spans="1:25" ht="105">
      <c r="A131" s="31">
        <v>128</v>
      </c>
      <c r="B131" s="22" t="s">
        <v>39</v>
      </c>
      <c r="C131" s="22" t="s">
        <v>216</v>
      </c>
      <c r="D131" s="22" t="s">
        <v>241</v>
      </c>
      <c r="E131" s="23" t="s">
        <v>261</v>
      </c>
      <c r="F131" s="22" t="s">
        <v>142</v>
      </c>
      <c r="G131" s="22" t="s">
        <v>154</v>
      </c>
      <c r="H131" s="22" t="s">
        <v>30</v>
      </c>
      <c r="I131" s="22" t="s">
        <v>262</v>
      </c>
      <c r="J131" s="22" t="s">
        <v>263</v>
      </c>
      <c r="K131" s="523" t="s">
        <v>971</v>
      </c>
      <c r="L131" s="525" t="s">
        <v>1072</v>
      </c>
      <c r="M131" s="525" t="s">
        <v>1073</v>
      </c>
      <c r="N131" s="525" t="s">
        <v>887</v>
      </c>
      <c r="O131" s="22" t="s">
        <v>174</v>
      </c>
      <c r="P131" s="70">
        <v>2017</v>
      </c>
      <c r="Q131" s="538">
        <f t="shared" ref="Q131:Q139" ca="1" si="8">SUMIF(INDIRECT("'"&amp;K131&amp;"'!c:c"),A131,INDIRECT("'"&amp;K131&amp;"'!e:e"))</f>
        <v>1.5955749388362939E-4</v>
      </c>
      <c r="R131" s="337">
        <f t="shared" ref="R131:R194" ca="1" si="9">IF($N131 = "N","N/A",SUMIF(INDIRECT("'"&amp;K131&amp;"'!h:h"),L131,INDIRECT("'"&amp;K131&amp;"'!k:k")))</f>
        <v>9</v>
      </c>
      <c r="S131" s="337">
        <f t="shared" ref="S131:S194" ca="1" si="10">IF($N131 = "N","N/A",SUMIF(INDIRECT("'"&amp;K131&amp;"'!h:h"),M131,INDIRECT("'"&amp;K131&amp;"'!k:k")))</f>
        <v>56406</v>
      </c>
      <c r="T131" s="433" t="s">
        <v>157</v>
      </c>
      <c r="U131"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31" s="24"/>
      <c r="W131" s="21"/>
      <c r="Y131" s="494"/>
    </row>
    <row r="132" spans="1:25" ht="60">
      <c r="A132" s="31">
        <v>129</v>
      </c>
      <c r="B132" s="22" t="s">
        <v>39</v>
      </c>
      <c r="C132" s="22" t="s">
        <v>216</v>
      </c>
      <c r="D132" s="22" t="s">
        <v>264</v>
      </c>
      <c r="E132" s="23" t="s">
        <v>265</v>
      </c>
      <c r="F132" s="22" t="s">
        <v>142</v>
      </c>
      <c r="G132" s="22" t="s">
        <v>266</v>
      </c>
      <c r="H132" s="22" t="s">
        <v>30</v>
      </c>
      <c r="I132" s="22" t="s">
        <v>267</v>
      </c>
      <c r="J132" s="22" t="s">
        <v>268</v>
      </c>
      <c r="K132" s="523" t="s">
        <v>971</v>
      </c>
      <c r="L132" s="525" t="s">
        <v>1074</v>
      </c>
      <c r="M132" s="525" t="s">
        <v>1075</v>
      </c>
      <c r="N132" s="525" t="s">
        <v>887</v>
      </c>
      <c r="O132" s="22" t="s">
        <v>174</v>
      </c>
      <c r="P132" s="70">
        <v>2017</v>
      </c>
      <c r="Q132" s="538">
        <f t="shared" ca="1" si="8"/>
        <v>2.3909472531483848E-2</v>
      </c>
      <c r="R132" s="337">
        <f t="shared" ca="1" si="9"/>
        <v>262</v>
      </c>
      <c r="S132" s="337">
        <f t="shared" ca="1" si="10"/>
        <v>10958</v>
      </c>
      <c r="T132" s="433" t="s">
        <v>269</v>
      </c>
      <c r="U132" s="22"/>
      <c r="V132" s="24"/>
      <c r="W132" s="21"/>
      <c r="Y132" s="494"/>
    </row>
    <row r="133" spans="1:25" ht="45">
      <c r="A133" s="31">
        <v>130</v>
      </c>
      <c r="B133" s="22" t="s">
        <v>39</v>
      </c>
      <c r="C133" s="22" t="s">
        <v>216</v>
      </c>
      <c r="D133" s="22" t="s">
        <v>264</v>
      </c>
      <c r="E133" s="23" t="s">
        <v>270</v>
      </c>
      <c r="F133" s="22" t="s">
        <v>142</v>
      </c>
      <c r="G133" s="22" t="s">
        <v>271</v>
      </c>
      <c r="H133" s="22" t="s">
        <v>30</v>
      </c>
      <c r="I133" s="22" t="s">
        <v>272</v>
      </c>
      <c r="J133" s="22" t="s">
        <v>273</v>
      </c>
      <c r="K133" s="523" t="s">
        <v>971</v>
      </c>
      <c r="L133" s="525" t="s">
        <v>1076</v>
      </c>
      <c r="M133" s="525" t="s">
        <v>1077</v>
      </c>
      <c r="N133" s="525" t="s">
        <v>887</v>
      </c>
      <c r="O133" s="22" t="s">
        <v>174</v>
      </c>
      <c r="P133" s="70">
        <v>2017</v>
      </c>
      <c r="Q133" s="538">
        <f t="shared" ca="1" si="8"/>
        <v>6.9961977186311794E-2</v>
      </c>
      <c r="R133" s="337">
        <f t="shared" ca="1" si="9"/>
        <v>92</v>
      </c>
      <c r="S133" s="337">
        <f t="shared" ca="1" si="10"/>
        <v>1315</v>
      </c>
      <c r="T133" s="433" t="s">
        <v>274</v>
      </c>
      <c r="U133" s="22"/>
      <c r="V133" s="24"/>
      <c r="W133" s="21"/>
      <c r="Y133" s="494"/>
    </row>
    <row r="134" spans="1:25" ht="30">
      <c r="A134" s="31">
        <v>131</v>
      </c>
      <c r="B134" s="22" t="s">
        <v>39</v>
      </c>
      <c r="C134" s="22" t="s">
        <v>216</v>
      </c>
      <c r="D134" s="22" t="s">
        <v>275</v>
      </c>
      <c r="E134" s="23" t="s">
        <v>91</v>
      </c>
      <c r="F134" s="22" t="s">
        <v>92</v>
      </c>
      <c r="G134" s="22" t="s">
        <v>93</v>
      </c>
      <c r="H134" s="22" t="s">
        <v>30</v>
      </c>
      <c r="I134" s="22" t="s">
        <v>276</v>
      </c>
      <c r="J134" s="22" t="s">
        <v>92</v>
      </c>
      <c r="K134" s="523" t="s">
        <v>971</v>
      </c>
      <c r="L134" s="525" t="s">
        <v>1078</v>
      </c>
      <c r="M134" s="525" t="s">
        <v>1079</v>
      </c>
      <c r="N134" s="525" t="s">
        <v>887</v>
      </c>
      <c r="O134" s="22" t="s">
        <v>174</v>
      </c>
      <c r="P134" s="70">
        <v>2017</v>
      </c>
      <c r="Q134" s="418">
        <f t="shared" ca="1" si="8"/>
        <v>1143.591522911428</v>
      </c>
      <c r="R134" s="337">
        <f t="shared" ca="1" si="9"/>
        <v>9647291.674810309</v>
      </c>
      <c r="S134" s="337">
        <f t="shared" ca="1" si="10"/>
        <v>8435.9594151674191</v>
      </c>
      <c r="T134" s="433"/>
      <c r="U134" s="22"/>
      <c r="V134" s="24"/>
      <c r="W134" s="21"/>
      <c r="Y134" s="494"/>
    </row>
    <row r="135" spans="1:25" ht="30">
      <c r="A135" s="31">
        <v>132</v>
      </c>
      <c r="B135" s="22" t="s">
        <v>39</v>
      </c>
      <c r="C135" s="22" t="s">
        <v>216</v>
      </c>
      <c r="D135" s="22" t="s">
        <v>275</v>
      </c>
      <c r="E135" s="23" t="s">
        <v>91</v>
      </c>
      <c r="F135" s="22" t="s">
        <v>95</v>
      </c>
      <c r="G135" s="22" t="s">
        <v>93</v>
      </c>
      <c r="H135" s="22" t="s">
        <v>30</v>
      </c>
      <c r="I135" s="22" t="s">
        <v>276</v>
      </c>
      <c r="J135" s="22" t="s">
        <v>95</v>
      </c>
      <c r="K135" s="523" t="s">
        <v>971</v>
      </c>
      <c r="L135" s="525" t="s">
        <v>1080</v>
      </c>
      <c r="M135" s="525" t="s">
        <v>1081</v>
      </c>
      <c r="N135" s="525" t="s">
        <v>887</v>
      </c>
      <c r="O135" s="22" t="s">
        <v>174</v>
      </c>
      <c r="P135" s="70">
        <v>2017</v>
      </c>
      <c r="Q135" s="418">
        <f t="shared" ca="1" si="8"/>
        <v>0.11987818387498918</v>
      </c>
      <c r="R135" s="337">
        <f t="shared" ca="1" si="9"/>
        <v>9647291.674810309</v>
      </c>
      <c r="S135" s="337">
        <f t="shared" ca="1" si="10"/>
        <v>80475791.031924993</v>
      </c>
      <c r="T135" s="433"/>
      <c r="U135" s="22"/>
      <c r="V135" s="24"/>
      <c r="W135" s="21"/>
      <c r="Y135" s="494"/>
    </row>
    <row r="136" spans="1:25" ht="30">
      <c r="A136" s="31">
        <v>133</v>
      </c>
      <c r="B136" s="22" t="s">
        <v>39</v>
      </c>
      <c r="C136" s="22" t="s">
        <v>216</v>
      </c>
      <c r="D136" s="22" t="s">
        <v>275</v>
      </c>
      <c r="E136" s="23" t="s">
        <v>91</v>
      </c>
      <c r="F136" s="22" t="s">
        <v>96</v>
      </c>
      <c r="G136" s="22" t="s">
        <v>93</v>
      </c>
      <c r="H136" s="22" t="s">
        <v>30</v>
      </c>
      <c r="I136" s="22" t="s">
        <v>276</v>
      </c>
      <c r="J136" s="22" t="s">
        <v>96</v>
      </c>
      <c r="K136" s="523" t="s">
        <v>971</v>
      </c>
      <c r="L136" s="525" t="s">
        <v>1082</v>
      </c>
      <c r="M136" s="525" t="s">
        <v>1083</v>
      </c>
      <c r="N136" s="525" t="s">
        <v>887</v>
      </c>
      <c r="O136" s="22" t="s">
        <v>174</v>
      </c>
      <c r="P136" s="70">
        <v>2017</v>
      </c>
      <c r="Q136" s="418">
        <f t="shared" ca="1" si="8"/>
        <v>0.96858686993274801</v>
      </c>
      <c r="R136" s="337">
        <f t="shared" ca="1" si="9"/>
        <v>904304.15518969169</v>
      </c>
      <c r="S136" s="337">
        <f t="shared" ca="1" si="10"/>
        <v>933632.47351523605</v>
      </c>
      <c r="T136" s="433" t="s">
        <v>48</v>
      </c>
      <c r="U136" s="22" t="s">
        <v>49</v>
      </c>
      <c r="V136" s="24"/>
      <c r="W136" s="21"/>
      <c r="Y136" s="494"/>
    </row>
    <row r="137" spans="1:25" ht="30">
      <c r="A137" s="31">
        <v>134</v>
      </c>
      <c r="B137" s="22" t="s">
        <v>39</v>
      </c>
      <c r="C137" s="22" t="s">
        <v>216</v>
      </c>
      <c r="D137" s="22" t="s">
        <v>275</v>
      </c>
      <c r="E137" s="23" t="s">
        <v>91</v>
      </c>
      <c r="F137" s="22" t="s">
        <v>97</v>
      </c>
      <c r="G137" s="22" t="s">
        <v>93</v>
      </c>
      <c r="H137" s="22" t="s">
        <v>30</v>
      </c>
      <c r="I137" s="22" t="s">
        <v>276</v>
      </c>
      <c r="J137" s="22" t="s">
        <v>97</v>
      </c>
      <c r="K137" s="523" t="s">
        <v>971</v>
      </c>
      <c r="L137" s="525" t="s">
        <v>1084</v>
      </c>
      <c r="M137" s="525" t="s">
        <v>1085</v>
      </c>
      <c r="N137" s="525" t="s">
        <v>887</v>
      </c>
      <c r="O137" s="22" t="s">
        <v>174</v>
      </c>
      <c r="P137" s="70">
        <v>2017</v>
      </c>
      <c r="Q137" s="418">
        <f t="shared" ca="1" si="8"/>
        <v>1404.4703619909544</v>
      </c>
      <c r="R137" s="337">
        <f t="shared" ca="1" si="9"/>
        <v>11848054.973561184</v>
      </c>
      <c r="S137" s="337">
        <f t="shared" ca="1" si="10"/>
        <v>8435.9594151674191</v>
      </c>
      <c r="T137" s="433"/>
      <c r="U137" s="22"/>
      <c r="V137" s="24"/>
      <c r="W137" s="21"/>
      <c r="Y137" s="494"/>
    </row>
    <row r="138" spans="1:25" ht="30">
      <c r="A138" s="31">
        <v>135</v>
      </c>
      <c r="B138" s="22" t="s">
        <v>39</v>
      </c>
      <c r="C138" s="22" t="s">
        <v>216</v>
      </c>
      <c r="D138" s="22" t="s">
        <v>275</v>
      </c>
      <c r="E138" s="23" t="s">
        <v>91</v>
      </c>
      <c r="F138" s="22" t="s">
        <v>98</v>
      </c>
      <c r="G138" s="22" t="s">
        <v>93</v>
      </c>
      <c r="H138" s="22" t="s">
        <v>30</v>
      </c>
      <c r="I138" s="22" t="s">
        <v>276</v>
      </c>
      <c r="J138" s="22" t="s">
        <v>98</v>
      </c>
      <c r="K138" s="523" t="s">
        <v>971</v>
      </c>
      <c r="L138" s="525" t="s">
        <v>1086</v>
      </c>
      <c r="M138" s="525" t="s">
        <v>1087</v>
      </c>
      <c r="N138" s="525" t="s">
        <v>887</v>
      </c>
      <c r="O138" s="22" t="s">
        <v>174</v>
      </c>
      <c r="P138" s="70">
        <v>2017</v>
      </c>
      <c r="Q138" s="418">
        <f t="shared" ca="1" si="8"/>
        <v>0.14722508249544294</v>
      </c>
      <c r="R138" s="337">
        <f t="shared" ca="1" si="9"/>
        <v>11848054.973561184</v>
      </c>
      <c r="S138" s="337">
        <f t="shared" ca="1" si="10"/>
        <v>80475791.031924993</v>
      </c>
      <c r="T138" s="433"/>
      <c r="U138" s="22"/>
      <c r="V138" s="24"/>
      <c r="W138" s="21"/>
      <c r="Y138" s="494"/>
    </row>
    <row r="139" spans="1:25" ht="30">
      <c r="A139" s="31">
        <v>136</v>
      </c>
      <c r="B139" s="22" t="s">
        <v>39</v>
      </c>
      <c r="C139" s="22" t="s">
        <v>216</v>
      </c>
      <c r="D139" s="22" t="s">
        <v>275</v>
      </c>
      <c r="E139" s="23" t="s">
        <v>91</v>
      </c>
      <c r="F139" s="22" t="s">
        <v>99</v>
      </c>
      <c r="G139" s="22" t="s">
        <v>93</v>
      </c>
      <c r="H139" s="22" t="s">
        <v>30</v>
      </c>
      <c r="I139" s="22" t="s">
        <v>276</v>
      </c>
      <c r="J139" s="22" t="s">
        <v>99</v>
      </c>
      <c r="K139" s="523" t="s">
        <v>971</v>
      </c>
      <c r="L139" s="525" t="s">
        <v>1088</v>
      </c>
      <c r="M139" s="525" t="s">
        <v>1089</v>
      </c>
      <c r="N139" s="525" t="s">
        <v>887</v>
      </c>
      <c r="O139" s="22" t="s">
        <v>174</v>
      </c>
      <c r="P139" s="70">
        <v>2017</v>
      </c>
      <c r="Q139" s="418">
        <f t="shared" ca="1" si="8"/>
        <v>1.1895432281369684</v>
      </c>
      <c r="R139" s="337">
        <f t="shared" ca="1" si="9"/>
        <v>1110596.1864388166</v>
      </c>
      <c r="S139" s="337">
        <f t="shared" ca="1" si="10"/>
        <v>933632.47351523605</v>
      </c>
      <c r="T139" s="433" t="s">
        <v>48</v>
      </c>
      <c r="U139" s="22" t="s">
        <v>49</v>
      </c>
      <c r="V139" s="24"/>
      <c r="W139" s="21"/>
      <c r="Y139" s="494"/>
    </row>
    <row r="140" spans="1:25" ht="45">
      <c r="A140" s="31">
        <v>137</v>
      </c>
      <c r="B140" s="22" t="s">
        <v>39</v>
      </c>
      <c r="C140" s="22" t="s">
        <v>216</v>
      </c>
      <c r="D140" s="22" t="s">
        <v>277</v>
      </c>
      <c r="E140" s="23" t="s">
        <v>278</v>
      </c>
      <c r="F140" s="22" t="s">
        <v>279</v>
      </c>
      <c r="G140" s="22" t="s">
        <v>280</v>
      </c>
      <c r="H140" s="22" t="s">
        <v>164</v>
      </c>
      <c r="I140" s="22" t="s">
        <v>281</v>
      </c>
      <c r="J140" s="22" t="s">
        <v>282</v>
      </c>
      <c r="K140" s="523" t="s">
        <v>971</v>
      </c>
      <c r="L140" s="525" t="s">
        <v>1090</v>
      </c>
      <c r="M140" s="525" t="s">
        <v>1091</v>
      </c>
      <c r="N140" s="525" t="s">
        <v>887</v>
      </c>
      <c r="O140" s="22" t="s">
        <v>174</v>
      </c>
      <c r="P140" s="70" t="s">
        <v>167</v>
      </c>
      <c r="Q140" s="418" t="s">
        <v>167</v>
      </c>
      <c r="R140" s="337">
        <f t="shared" ca="1" si="9"/>
        <v>5593384375.6919994</v>
      </c>
      <c r="S140" s="337">
        <f t="shared" ca="1" si="10"/>
        <v>480625</v>
      </c>
      <c r="T140" s="433" t="s">
        <v>283</v>
      </c>
      <c r="U140" s="22"/>
      <c r="V140" s="24"/>
      <c r="W140" s="21"/>
      <c r="Y140" s="494"/>
    </row>
    <row r="141" spans="1:25" ht="60">
      <c r="A141" s="31">
        <v>138</v>
      </c>
      <c r="B141" s="22" t="s">
        <v>39</v>
      </c>
      <c r="C141" s="22" t="s">
        <v>216</v>
      </c>
      <c r="D141" s="22" t="s">
        <v>277</v>
      </c>
      <c r="E141" s="23" t="s">
        <v>284</v>
      </c>
      <c r="F141" s="22" t="s">
        <v>285</v>
      </c>
      <c r="G141" s="22" t="s">
        <v>286</v>
      </c>
      <c r="H141" s="22" t="s">
        <v>164</v>
      </c>
      <c r="I141" s="22" t="s">
        <v>287</v>
      </c>
      <c r="J141" s="22" t="s">
        <v>288</v>
      </c>
      <c r="K141" s="523" t="s">
        <v>971</v>
      </c>
      <c r="L141" s="525" t="s">
        <v>1092</v>
      </c>
      <c r="M141" s="525" t="s">
        <v>1093</v>
      </c>
      <c r="N141" s="525" t="s">
        <v>887</v>
      </c>
      <c r="O141" s="22" t="s">
        <v>174</v>
      </c>
      <c r="P141" s="70" t="s">
        <v>167</v>
      </c>
      <c r="Q141" s="418" t="s">
        <v>167</v>
      </c>
      <c r="R141" s="337">
        <f t="shared" ca="1" si="9"/>
        <v>5593384375.6919994</v>
      </c>
      <c r="S141" s="337">
        <f t="shared" ca="1" si="10"/>
        <v>480625</v>
      </c>
      <c r="T141" s="433" t="s">
        <v>289</v>
      </c>
      <c r="U141" s="22"/>
      <c r="V141" s="24"/>
      <c r="W141" s="21"/>
      <c r="Y141" s="494"/>
    </row>
    <row r="142" spans="1:25" ht="45">
      <c r="A142" s="31">
        <v>139</v>
      </c>
      <c r="B142" s="22" t="s">
        <v>39</v>
      </c>
      <c r="C142" s="22" t="s">
        <v>290</v>
      </c>
      <c r="D142" s="22" t="s">
        <v>291</v>
      </c>
      <c r="E142" s="23" t="s">
        <v>51</v>
      </c>
      <c r="F142" s="22" t="s">
        <v>52</v>
      </c>
      <c r="G142" s="22" t="s">
        <v>53</v>
      </c>
      <c r="H142" s="22" t="s">
        <v>30</v>
      </c>
      <c r="I142" s="22" t="s">
        <v>292</v>
      </c>
      <c r="J142" s="22" t="s">
        <v>52</v>
      </c>
      <c r="K142" s="523" t="s">
        <v>1094</v>
      </c>
      <c r="L142" s="525" t="s">
        <v>1095</v>
      </c>
      <c r="M142" s="525" t="s">
        <v>1096</v>
      </c>
      <c r="N142" s="525" t="s">
        <v>817</v>
      </c>
      <c r="O142" s="22" t="s">
        <v>293</v>
      </c>
      <c r="P142" s="70">
        <v>2017</v>
      </c>
      <c r="Q142" s="418">
        <f t="shared" ref="Q142:Q185" ca="1" si="11">SUMIF(INDIRECT("'"&amp;K142&amp;"'!c:c"),A142,INDIRECT("'"&amp;K142&amp;"'!e:e"))</f>
        <v>18761.921947046667</v>
      </c>
      <c r="R142" s="337" t="str">
        <f t="shared" ca="1" si="9"/>
        <v>N/A</v>
      </c>
      <c r="S142" s="337" t="str">
        <f t="shared" ca="1" si="10"/>
        <v>N/A</v>
      </c>
      <c r="T142" s="433" t="s">
        <v>901</v>
      </c>
      <c r="U142" s="22"/>
      <c r="V142" s="24"/>
      <c r="W142" s="21"/>
      <c r="Y142" s="494"/>
    </row>
    <row r="143" spans="1:25" ht="45">
      <c r="A143" s="31">
        <v>140</v>
      </c>
      <c r="B143" s="22" t="s">
        <v>39</v>
      </c>
      <c r="C143" s="22" t="s">
        <v>290</v>
      </c>
      <c r="D143" s="22" t="s">
        <v>291</v>
      </c>
      <c r="E143" s="23" t="s">
        <v>51</v>
      </c>
      <c r="F143" s="22" t="s">
        <v>55</v>
      </c>
      <c r="G143" s="22" t="s">
        <v>53</v>
      </c>
      <c r="H143" s="22" t="s">
        <v>30</v>
      </c>
      <c r="I143" s="22" t="s">
        <v>292</v>
      </c>
      <c r="J143" s="22" t="s">
        <v>55</v>
      </c>
      <c r="K143" s="523" t="s">
        <v>1094</v>
      </c>
      <c r="L143" s="525" t="s">
        <v>1097</v>
      </c>
      <c r="M143" s="525" t="s">
        <v>1098</v>
      </c>
      <c r="N143" s="525" t="s">
        <v>817</v>
      </c>
      <c r="O143" s="22" t="s">
        <v>293</v>
      </c>
      <c r="P143" s="70">
        <v>2017</v>
      </c>
      <c r="Q143" s="418">
        <f t="shared" ca="1" si="11"/>
        <v>14976.994338750063</v>
      </c>
      <c r="R143" s="337" t="str">
        <f t="shared" ca="1" si="9"/>
        <v>N/A</v>
      </c>
      <c r="S143" s="337" t="str">
        <f t="shared" ca="1" si="10"/>
        <v>N/A</v>
      </c>
      <c r="T143" s="433" t="s">
        <v>901</v>
      </c>
      <c r="U143" s="22"/>
      <c r="V143" s="24"/>
      <c r="W143" s="21"/>
      <c r="Y143" s="494"/>
    </row>
    <row r="144" spans="1:25" ht="45">
      <c r="A144" s="31">
        <v>141</v>
      </c>
      <c r="B144" s="22" t="s">
        <v>39</v>
      </c>
      <c r="C144" s="22" t="s">
        <v>290</v>
      </c>
      <c r="D144" s="22" t="s">
        <v>291</v>
      </c>
      <c r="E144" s="23" t="s">
        <v>51</v>
      </c>
      <c r="F144" s="22" t="s">
        <v>56</v>
      </c>
      <c r="G144" s="22" t="s">
        <v>53</v>
      </c>
      <c r="H144" s="22" t="s">
        <v>30</v>
      </c>
      <c r="I144" s="22" t="s">
        <v>292</v>
      </c>
      <c r="J144" s="22" t="s">
        <v>56</v>
      </c>
      <c r="K144" s="523" t="s">
        <v>1094</v>
      </c>
      <c r="L144" s="525" t="s">
        <v>1099</v>
      </c>
      <c r="M144" s="525" t="s">
        <v>1100</v>
      </c>
      <c r="N144" s="525" t="s">
        <v>817</v>
      </c>
      <c r="O144" s="22" t="s">
        <v>293</v>
      </c>
      <c r="P144" s="70">
        <v>2017</v>
      </c>
      <c r="Q144" s="418">
        <f t="shared" ca="1" si="11"/>
        <v>88627172.775303721</v>
      </c>
      <c r="R144" s="337" t="str">
        <f t="shared" ca="1" si="9"/>
        <v>N/A</v>
      </c>
      <c r="S144" s="337" t="str">
        <f t="shared" ca="1" si="10"/>
        <v>N/A</v>
      </c>
      <c r="T144" s="433" t="s">
        <v>901</v>
      </c>
      <c r="U144" s="22"/>
      <c r="V144" s="24"/>
      <c r="W144" s="21"/>
      <c r="Y144" s="494"/>
    </row>
    <row r="145" spans="1:25" ht="45">
      <c r="A145" s="31">
        <v>142</v>
      </c>
      <c r="B145" s="22" t="s">
        <v>39</v>
      </c>
      <c r="C145" s="22" t="s">
        <v>290</v>
      </c>
      <c r="D145" s="22" t="s">
        <v>291</v>
      </c>
      <c r="E145" s="23" t="s">
        <v>51</v>
      </c>
      <c r="F145" s="22" t="s">
        <v>57</v>
      </c>
      <c r="G145" s="22" t="s">
        <v>53</v>
      </c>
      <c r="H145" s="22" t="s">
        <v>30</v>
      </c>
      <c r="I145" s="22" t="s">
        <v>292</v>
      </c>
      <c r="J145" s="22" t="s">
        <v>57</v>
      </c>
      <c r="K145" s="523" t="s">
        <v>1094</v>
      </c>
      <c r="L145" s="525" t="s">
        <v>1101</v>
      </c>
      <c r="M145" s="525" t="s">
        <v>1102</v>
      </c>
      <c r="N145" s="525" t="s">
        <v>817</v>
      </c>
      <c r="O145" s="22" t="s">
        <v>293</v>
      </c>
      <c r="P145" s="70">
        <v>2017</v>
      </c>
      <c r="Q145" s="418">
        <f t="shared" ca="1" si="11"/>
        <v>68056876.459394991</v>
      </c>
      <c r="R145" s="337" t="str">
        <f t="shared" ca="1" si="9"/>
        <v>N/A</v>
      </c>
      <c r="S145" s="337" t="str">
        <f t="shared" ca="1" si="10"/>
        <v>N/A</v>
      </c>
      <c r="T145" s="433" t="s">
        <v>901</v>
      </c>
      <c r="U145" s="22"/>
      <c r="V145" s="24"/>
      <c r="W145" s="21"/>
      <c r="Y145" s="494"/>
    </row>
    <row r="146" spans="1:25" ht="45">
      <c r="A146" s="31">
        <v>143</v>
      </c>
      <c r="B146" s="22" t="s">
        <v>39</v>
      </c>
      <c r="C146" s="22" t="s">
        <v>290</v>
      </c>
      <c r="D146" s="22" t="s">
        <v>291</v>
      </c>
      <c r="E146" s="23" t="s">
        <v>51</v>
      </c>
      <c r="F146" s="22" t="s">
        <v>58</v>
      </c>
      <c r="G146" s="22" t="s">
        <v>53</v>
      </c>
      <c r="H146" s="22" t="s">
        <v>30</v>
      </c>
      <c r="I146" s="22" t="s">
        <v>292</v>
      </c>
      <c r="J146" s="22" t="s">
        <v>58</v>
      </c>
      <c r="K146" s="523" t="s">
        <v>1094</v>
      </c>
      <c r="L146" s="525" t="s">
        <v>1103</v>
      </c>
      <c r="M146" s="525" t="s">
        <v>1104</v>
      </c>
      <c r="N146" s="525" t="s">
        <v>817</v>
      </c>
      <c r="O146" s="22" t="s">
        <v>293</v>
      </c>
      <c r="P146" s="70">
        <v>2017</v>
      </c>
      <c r="Q146" s="418">
        <f t="shared" ca="1" si="11"/>
        <v>430579.00311940245</v>
      </c>
      <c r="R146" s="337" t="str">
        <f t="shared" ca="1" si="9"/>
        <v>N/A</v>
      </c>
      <c r="S146" s="337" t="str">
        <f t="shared" ca="1" si="10"/>
        <v>N/A</v>
      </c>
      <c r="T146" s="433" t="s">
        <v>901</v>
      </c>
      <c r="U146" s="22" t="s">
        <v>295</v>
      </c>
      <c r="V146" s="24"/>
      <c r="W146" s="21"/>
      <c r="Y146" s="494"/>
    </row>
    <row r="147" spans="1:25" ht="45">
      <c r="A147" s="31">
        <v>144</v>
      </c>
      <c r="B147" s="22" t="s">
        <v>39</v>
      </c>
      <c r="C147" s="22" t="s">
        <v>290</v>
      </c>
      <c r="D147" s="22" t="s">
        <v>291</v>
      </c>
      <c r="E147" s="23" t="s">
        <v>51</v>
      </c>
      <c r="F147" s="22" t="s">
        <v>60</v>
      </c>
      <c r="G147" s="22" t="s">
        <v>53</v>
      </c>
      <c r="H147" s="22" t="s">
        <v>30</v>
      </c>
      <c r="I147" s="22" t="s">
        <v>292</v>
      </c>
      <c r="J147" s="22" t="s">
        <v>60</v>
      </c>
      <c r="K147" s="523" t="s">
        <v>1094</v>
      </c>
      <c r="L147" s="525" t="s">
        <v>1105</v>
      </c>
      <c r="M147" s="525" t="s">
        <v>1106</v>
      </c>
      <c r="N147" s="525" t="s">
        <v>817</v>
      </c>
      <c r="O147" s="22" t="s">
        <v>293</v>
      </c>
      <c r="P147" s="70">
        <v>2017</v>
      </c>
      <c r="Q147" s="418">
        <f t="shared" ca="1" si="11"/>
        <v>197874.57642467719</v>
      </c>
      <c r="R147" s="337" t="str">
        <f t="shared" ca="1" si="9"/>
        <v>N/A</v>
      </c>
      <c r="S147" s="337" t="str">
        <f t="shared" ca="1" si="10"/>
        <v>N/A</v>
      </c>
      <c r="T147" s="433" t="s">
        <v>901</v>
      </c>
      <c r="U147" s="22" t="s">
        <v>49</v>
      </c>
      <c r="V147" s="24"/>
      <c r="W147" s="21"/>
      <c r="Y147" s="494"/>
    </row>
    <row r="148" spans="1:25" ht="45">
      <c r="A148" s="31">
        <v>145</v>
      </c>
      <c r="B148" s="22" t="s">
        <v>39</v>
      </c>
      <c r="C148" s="22" t="s">
        <v>290</v>
      </c>
      <c r="D148" s="22" t="s">
        <v>291</v>
      </c>
      <c r="E148" s="23" t="s">
        <v>51</v>
      </c>
      <c r="F148" s="22" t="s">
        <v>61</v>
      </c>
      <c r="G148" s="22" t="s">
        <v>53</v>
      </c>
      <c r="H148" s="22" t="s">
        <v>30</v>
      </c>
      <c r="I148" s="22" t="s">
        <v>292</v>
      </c>
      <c r="J148" s="22" t="s">
        <v>61</v>
      </c>
      <c r="K148" s="523" t="s">
        <v>1094</v>
      </c>
      <c r="L148" s="525" t="s">
        <v>1107</v>
      </c>
      <c r="M148" s="525" t="s">
        <v>1108</v>
      </c>
      <c r="N148" s="525" t="s">
        <v>817</v>
      </c>
      <c r="O148" s="22" t="s">
        <v>293</v>
      </c>
      <c r="P148" s="70">
        <v>2017</v>
      </c>
      <c r="Q148" s="418">
        <f t="shared" ca="1" si="11"/>
        <v>149417.58976452262</v>
      </c>
      <c r="R148" s="337" t="str">
        <f t="shared" ca="1" si="9"/>
        <v>N/A</v>
      </c>
      <c r="S148" s="337" t="str">
        <f t="shared" ca="1" si="10"/>
        <v>N/A</v>
      </c>
      <c r="T148" s="433" t="s">
        <v>901</v>
      </c>
      <c r="U148" s="22"/>
      <c r="V148" s="24"/>
      <c r="W148" s="21"/>
      <c r="Y148" s="494"/>
    </row>
    <row r="149" spans="1:25" ht="45">
      <c r="A149" s="31">
        <v>146</v>
      </c>
      <c r="B149" s="22" t="s">
        <v>39</v>
      </c>
      <c r="C149" s="22" t="s">
        <v>290</v>
      </c>
      <c r="D149" s="22" t="s">
        <v>291</v>
      </c>
      <c r="E149" s="23" t="s">
        <v>51</v>
      </c>
      <c r="F149" s="22" t="s">
        <v>62</v>
      </c>
      <c r="G149" s="22" t="s">
        <v>53</v>
      </c>
      <c r="H149" s="22" t="s">
        <v>30</v>
      </c>
      <c r="I149" s="22" t="s">
        <v>292</v>
      </c>
      <c r="J149" s="22" t="s">
        <v>62</v>
      </c>
      <c r="K149" s="523" t="s">
        <v>1094</v>
      </c>
      <c r="L149" s="525" t="s">
        <v>1109</v>
      </c>
      <c r="M149" s="525" t="s">
        <v>1110</v>
      </c>
      <c r="N149" s="525" t="s">
        <v>817</v>
      </c>
      <c r="O149" s="22" t="s">
        <v>293</v>
      </c>
      <c r="P149" s="70">
        <v>2017</v>
      </c>
      <c r="Q149" s="418">
        <f t="shared" ca="1" si="11"/>
        <v>120354.98574719284</v>
      </c>
      <c r="R149" s="337" t="str">
        <f t="shared" ca="1" si="9"/>
        <v>N/A</v>
      </c>
      <c r="S149" s="337" t="str">
        <f t="shared" ca="1" si="10"/>
        <v>N/A</v>
      </c>
      <c r="T149" s="433" t="s">
        <v>901</v>
      </c>
      <c r="U149" s="22"/>
      <c r="V149" s="24"/>
      <c r="W149" s="21"/>
      <c r="Y149" s="494"/>
    </row>
    <row r="150" spans="1:25" ht="45">
      <c r="A150" s="31">
        <v>147</v>
      </c>
      <c r="B150" s="22" t="s">
        <v>39</v>
      </c>
      <c r="C150" s="22" t="s">
        <v>290</v>
      </c>
      <c r="D150" s="22" t="s">
        <v>291</v>
      </c>
      <c r="E150" s="23" t="s">
        <v>51</v>
      </c>
      <c r="F150" s="22" t="s">
        <v>63</v>
      </c>
      <c r="G150" s="22" t="s">
        <v>53</v>
      </c>
      <c r="H150" s="22" t="s">
        <v>30</v>
      </c>
      <c r="I150" s="22" t="s">
        <v>292</v>
      </c>
      <c r="J150" s="22" t="s">
        <v>63</v>
      </c>
      <c r="K150" s="523" t="s">
        <v>1094</v>
      </c>
      <c r="L150" s="525" t="s">
        <v>1111</v>
      </c>
      <c r="M150" s="525" t="s">
        <v>1112</v>
      </c>
      <c r="N150" s="525" t="s">
        <v>817</v>
      </c>
      <c r="O150" s="22" t="s">
        <v>293</v>
      </c>
      <c r="P150" s="70">
        <v>2017</v>
      </c>
      <c r="Q150" s="418">
        <f t="shared" ca="1" si="11"/>
        <v>714402971.23290229</v>
      </c>
      <c r="R150" s="337" t="str">
        <f t="shared" ca="1" si="9"/>
        <v>N/A</v>
      </c>
      <c r="S150" s="337" t="str">
        <f t="shared" ca="1" si="10"/>
        <v>N/A</v>
      </c>
      <c r="T150" s="433" t="s">
        <v>901</v>
      </c>
      <c r="U150" s="22"/>
      <c r="V150" s="24"/>
      <c r="W150" s="21"/>
      <c r="Y150" s="494"/>
    </row>
    <row r="151" spans="1:25" ht="45">
      <c r="A151" s="31">
        <v>148</v>
      </c>
      <c r="B151" s="22" t="s">
        <v>39</v>
      </c>
      <c r="C151" s="22" t="s">
        <v>290</v>
      </c>
      <c r="D151" s="22" t="s">
        <v>291</v>
      </c>
      <c r="E151" s="23" t="s">
        <v>51</v>
      </c>
      <c r="F151" s="22" t="s">
        <v>64</v>
      </c>
      <c r="G151" s="22" t="s">
        <v>53</v>
      </c>
      <c r="H151" s="22" t="s">
        <v>30</v>
      </c>
      <c r="I151" s="22" t="s">
        <v>292</v>
      </c>
      <c r="J151" s="22" t="s">
        <v>64</v>
      </c>
      <c r="K151" s="523" t="s">
        <v>1094</v>
      </c>
      <c r="L151" s="525" t="s">
        <v>1113</v>
      </c>
      <c r="M151" s="525" t="s">
        <v>1114</v>
      </c>
      <c r="N151" s="525" t="s">
        <v>817</v>
      </c>
      <c r="O151" s="22" t="s">
        <v>293</v>
      </c>
      <c r="P151" s="70">
        <v>2017</v>
      </c>
      <c r="Q151" s="418">
        <f t="shared" ca="1" si="11"/>
        <v>555559482.41726136</v>
      </c>
      <c r="R151" s="337" t="str">
        <f t="shared" ca="1" si="9"/>
        <v>N/A</v>
      </c>
      <c r="S151" s="337" t="str">
        <f t="shared" ca="1" si="10"/>
        <v>N/A</v>
      </c>
      <c r="T151" s="433" t="s">
        <v>901</v>
      </c>
      <c r="U151" s="22"/>
      <c r="V151" s="24"/>
      <c r="W151" s="21"/>
      <c r="Y151" s="494"/>
    </row>
    <row r="152" spans="1:25" ht="45">
      <c r="A152" s="31">
        <v>149</v>
      </c>
      <c r="B152" s="22" t="s">
        <v>39</v>
      </c>
      <c r="C152" s="22" t="s">
        <v>290</v>
      </c>
      <c r="D152" s="22" t="s">
        <v>291</v>
      </c>
      <c r="E152" s="23" t="s">
        <v>51</v>
      </c>
      <c r="F152" s="22" t="s">
        <v>65</v>
      </c>
      <c r="G152" s="22" t="s">
        <v>53</v>
      </c>
      <c r="H152" s="22" t="s">
        <v>30</v>
      </c>
      <c r="I152" s="22" t="s">
        <v>292</v>
      </c>
      <c r="J152" s="22" t="s">
        <v>65</v>
      </c>
      <c r="K152" s="523" t="s">
        <v>1094</v>
      </c>
      <c r="L152" s="525" t="s">
        <v>1115</v>
      </c>
      <c r="M152" s="525" t="s">
        <v>1116</v>
      </c>
      <c r="N152" s="525" t="s">
        <v>817</v>
      </c>
      <c r="O152" s="22" t="s">
        <v>293</v>
      </c>
      <c r="P152" s="70">
        <v>2017</v>
      </c>
      <c r="Q152" s="418">
        <f t="shared" ca="1" si="11"/>
        <v>6182563.9187383074</v>
      </c>
      <c r="R152" s="337" t="str">
        <f t="shared" ca="1" si="9"/>
        <v>N/A</v>
      </c>
      <c r="S152" s="337" t="str">
        <f t="shared" ca="1" si="10"/>
        <v>N/A</v>
      </c>
      <c r="T152" s="433" t="s">
        <v>901</v>
      </c>
      <c r="U152" s="22" t="s">
        <v>49</v>
      </c>
      <c r="V152" s="24"/>
      <c r="W152" s="21"/>
      <c r="Y152" s="494"/>
    </row>
    <row r="153" spans="1:25" ht="45">
      <c r="A153" s="31">
        <v>150</v>
      </c>
      <c r="B153" s="22" t="s">
        <v>39</v>
      </c>
      <c r="C153" s="22" t="s">
        <v>290</v>
      </c>
      <c r="D153" s="22" t="s">
        <v>291</v>
      </c>
      <c r="E153" s="23" t="s">
        <v>51</v>
      </c>
      <c r="F153" s="22" t="s">
        <v>66</v>
      </c>
      <c r="G153" s="22" t="s">
        <v>53</v>
      </c>
      <c r="H153" s="22" t="s">
        <v>30</v>
      </c>
      <c r="I153" s="22" t="s">
        <v>292</v>
      </c>
      <c r="J153" s="22" t="s">
        <v>66</v>
      </c>
      <c r="K153" s="523" t="s">
        <v>1094</v>
      </c>
      <c r="L153" s="525" t="s">
        <v>1117</v>
      </c>
      <c r="M153" s="525" t="s">
        <v>1118</v>
      </c>
      <c r="N153" s="525" t="s">
        <v>817</v>
      </c>
      <c r="O153" s="22" t="s">
        <v>293</v>
      </c>
      <c r="P153" s="70">
        <v>2017</v>
      </c>
      <c r="Q153" s="418">
        <f t="shared" ca="1" si="11"/>
        <v>3074276.4533362603</v>
      </c>
      <c r="R153" s="337" t="str">
        <f t="shared" ca="1" si="9"/>
        <v>N/A</v>
      </c>
      <c r="S153" s="337" t="str">
        <f t="shared" ca="1" si="10"/>
        <v>N/A</v>
      </c>
      <c r="T153" s="433" t="s">
        <v>901</v>
      </c>
      <c r="U153" s="22" t="s">
        <v>49</v>
      </c>
      <c r="V153" s="24"/>
      <c r="W153" s="21"/>
      <c r="Y153" s="494"/>
    </row>
    <row r="154" spans="1:25" ht="60">
      <c r="A154" s="31">
        <v>151</v>
      </c>
      <c r="B154" s="22" t="s">
        <v>39</v>
      </c>
      <c r="C154" s="22" t="s">
        <v>290</v>
      </c>
      <c r="D154" s="22" t="s">
        <v>291</v>
      </c>
      <c r="E154" s="23" t="s">
        <v>296</v>
      </c>
      <c r="F154" s="22" t="s">
        <v>297</v>
      </c>
      <c r="G154" s="22" t="s">
        <v>298</v>
      </c>
      <c r="H154" s="22" t="s">
        <v>30</v>
      </c>
      <c r="I154" s="22" t="s">
        <v>299</v>
      </c>
      <c r="J154" s="22" t="s">
        <v>297</v>
      </c>
      <c r="K154" s="523" t="s">
        <v>1094</v>
      </c>
      <c r="L154" s="525" t="s">
        <v>1119</v>
      </c>
      <c r="M154" s="525" t="s">
        <v>1120</v>
      </c>
      <c r="N154" s="525" t="s">
        <v>887</v>
      </c>
      <c r="O154" s="22" t="s">
        <v>293</v>
      </c>
      <c r="P154" s="70">
        <v>2017</v>
      </c>
      <c r="Q154" s="538">
        <f t="shared" ca="1" si="11"/>
        <v>1.2124181897873013E-2</v>
      </c>
      <c r="R154" s="337">
        <f t="shared" ca="1" si="9"/>
        <v>18761.921947046667</v>
      </c>
      <c r="S154" s="337">
        <f t="shared" ca="1" si="10"/>
        <v>1547479.4180000001</v>
      </c>
      <c r="T154" s="433"/>
      <c r="U154" s="22"/>
      <c r="V154" s="24"/>
      <c r="W154" s="21"/>
      <c r="Y154" s="494"/>
    </row>
    <row r="155" spans="1:25" ht="60">
      <c r="A155" s="31">
        <v>152</v>
      </c>
      <c r="B155" s="22" t="s">
        <v>39</v>
      </c>
      <c r="C155" s="22" t="s">
        <v>290</v>
      </c>
      <c r="D155" s="22" t="s">
        <v>291</v>
      </c>
      <c r="E155" s="23" t="s">
        <v>296</v>
      </c>
      <c r="F155" s="22" t="s">
        <v>300</v>
      </c>
      <c r="G155" s="22" t="s">
        <v>298</v>
      </c>
      <c r="H155" s="22" t="s">
        <v>30</v>
      </c>
      <c r="I155" s="22" t="s">
        <v>299</v>
      </c>
      <c r="J155" s="22" t="s">
        <v>300</v>
      </c>
      <c r="K155" s="523" t="s">
        <v>1094</v>
      </c>
      <c r="L155" s="525" t="s">
        <v>1121</v>
      </c>
      <c r="M155" s="525" t="s">
        <v>1122</v>
      </c>
      <c r="N155" s="525" t="s">
        <v>887</v>
      </c>
      <c r="O155" s="22" t="s">
        <v>293</v>
      </c>
      <c r="P155" s="70">
        <v>2017</v>
      </c>
      <c r="Q155" s="538">
        <f t="shared" ca="1" si="11"/>
        <v>9.6783156948909172E-3</v>
      </c>
      <c r="R155" s="337">
        <f t="shared" ca="1" si="9"/>
        <v>14976.994338750063</v>
      </c>
      <c r="S155" s="337">
        <f t="shared" ca="1" si="10"/>
        <v>1547479.4180000001</v>
      </c>
      <c r="T155" s="433"/>
      <c r="U155" s="22"/>
      <c r="V155" s="24"/>
      <c r="W155" s="21"/>
      <c r="Y155" s="494"/>
    </row>
    <row r="156" spans="1:25" ht="60">
      <c r="A156" s="31">
        <v>153</v>
      </c>
      <c r="B156" s="22" t="s">
        <v>39</v>
      </c>
      <c r="C156" s="22" t="s">
        <v>290</v>
      </c>
      <c r="D156" s="22" t="s">
        <v>291</v>
      </c>
      <c r="E156" s="23" t="s">
        <v>296</v>
      </c>
      <c r="F156" s="22" t="s">
        <v>301</v>
      </c>
      <c r="G156" s="22" t="s">
        <v>298</v>
      </c>
      <c r="H156" s="22" t="s">
        <v>30</v>
      </c>
      <c r="I156" s="22" t="s">
        <v>299</v>
      </c>
      <c r="J156" s="22" t="s">
        <v>301</v>
      </c>
      <c r="K156" s="523" t="s">
        <v>1094</v>
      </c>
      <c r="L156" s="525" t="s">
        <v>1123</v>
      </c>
      <c r="M156" s="525" t="s">
        <v>1124</v>
      </c>
      <c r="N156" s="525" t="s">
        <v>887</v>
      </c>
      <c r="O156" s="22" t="s">
        <v>293</v>
      </c>
      <c r="P156" s="70">
        <v>2017</v>
      </c>
      <c r="Q156" s="538">
        <f t="shared" ca="1" si="11"/>
        <v>1.3110647112169228E-2</v>
      </c>
      <c r="R156" s="337">
        <f t="shared" ca="1" si="9"/>
        <v>88627172.775303721</v>
      </c>
      <c r="S156" s="337">
        <f t="shared" ca="1" si="10"/>
        <v>6759938851</v>
      </c>
      <c r="T156" s="433"/>
      <c r="U156" s="22"/>
      <c r="V156" s="24"/>
      <c r="W156" s="21"/>
      <c r="Y156" s="494"/>
    </row>
    <row r="157" spans="1:25" ht="60">
      <c r="A157" s="31">
        <v>154</v>
      </c>
      <c r="B157" s="22" t="s">
        <v>39</v>
      </c>
      <c r="C157" s="22" t="s">
        <v>290</v>
      </c>
      <c r="D157" s="22" t="s">
        <v>291</v>
      </c>
      <c r="E157" s="23" t="s">
        <v>296</v>
      </c>
      <c r="F157" s="22" t="s">
        <v>302</v>
      </c>
      <c r="G157" s="22" t="s">
        <v>298</v>
      </c>
      <c r="H157" s="22" t="s">
        <v>30</v>
      </c>
      <c r="I157" s="22" t="s">
        <v>299</v>
      </c>
      <c r="J157" s="22" t="s">
        <v>302</v>
      </c>
      <c r="K157" s="523" t="s">
        <v>1094</v>
      </c>
      <c r="L157" s="525" t="s">
        <v>1125</v>
      </c>
      <c r="M157" s="525" t="s">
        <v>1126</v>
      </c>
      <c r="N157" s="525" t="s">
        <v>887</v>
      </c>
      <c r="O157" s="22" t="s">
        <v>293</v>
      </c>
      <c r="P157" s="70">
        <v>2017</v>
      </c>
      <c r="Q157" s="538">
        <f t="shared" ca="1" si="11"/>
        <v>1.0067676344339612E-2</v>
      </c>
      <c r="R157" s="337">
        <f t="shared" ca="1" si="9"/>
        <v>68056876.459394991</v>
      </c>
      <c r="S157" s="337">
        <f t="shared" ca="1" si="10"/>
        <v>6759938851</v>
      </c>
      <c r="T157" s="433"/>
      <c r="U157" s="22"/>
      <c r="V157" s="24"/>
      <c r="W157" s="21"/>
      <c r="Y157" s="494"/>
    </row>
    <row r="158" spans="1:25" ht="60">
      <c r="A158" s="31">
        <v>155</v>
      </c>
      <c r="B158" s="22" t="s">
        <v>39</v>
      </c>
      <c r="C158" s="22" t="s">
        <v>290</v>
      </c>
      <c r="D158" s="22" t="s">
        <v>291</v>
      </c>
      <c r="E158" s="23" t="s">
        <v>296</v>
      </c>
      <c r="F158" s="22" t="s">
        <v>303</v>
      </c>
      <c r="G158" s="22" t="s">
        <v>298</v>
      </c>
      <c r="H158" s="22" t="s">
        <v>30</v>
      </c>
      <c r="I158" s="22" t="s">
        <v>299</v>
      </c>
      <c r="J158" s="22" t="s">
        <v>303</v>
      </c>
      <c r="K158" s="523" t="s">
        <v>1094</v>
      </c>
      <c r="L158" s="525" t="s">
        <v>1127</v>
      </c>
      <c r="M158" s="525" t="s">
        <v>1128</v>
      </c>
      <c r="N158" s="525" t="s">
        <v>887</v>
      </c>
      <c r="O158" s="22" t="s">
        <v>293</v>
      </c>
      <c r="P158" s="70">
        <v>2017</v>
      </c>
      <c r="Q158" s="538">
        <f t="shared" ca="1" si="11"/>
        <v>2.1891780141682338E-3</v>
      </c>
      <c r="R158" s="337">
        <f t="shared" ca="1" si="9"/>
        <v>430579.00311940245</v>
      </c>
      <c r="S158" s="337">
        <f t="shared" ca="1" si="10"/>
        <v>196685240</v>
      </c>
      <c r="T158" s="433" t="s">
        <v>304</v>
      </c>
      <c r="U158" s="22" t="s">
        <v>49</v>
      </c>
      <c r="V158" s="24"/>
      <c r="W158" s="21"/>
      <c r="Y158" s="494"/>
    </row>
    <row r="159" spans="1:25" ht="60">
      <c r="A159" s="31">
        <v>156</v>
      </c>
      <c r="B159" s="22" t="s">
        <v>39</v>
      </c>
      <c r="C159" s="22" t="s">
        <v>290</v>
      </c>
      <c r="D159" s="22" t="s">
        <v>291</v>
      </c>
      <c r="E159" s="23" t="s">
        <v>296</v>
      </c>
      <c r="F159" s="22" t="s">
        <v>305</v>
      </c>
      <c r="G159" s="22" t="s">
        <v>298</v>
      </c>
      <c r="H159" s="22" t="s">
        <v>30</v>
      </c>
      <c r="I159" s="22" t="s">
        <v>299</v>
      </c>
      <c r="J159" s="22" t="s">
        <v>305</v>
      </c>
      <c r="K159" s="523" t="s">
        <v>1094</v>
      </c>
      <c r="L159" s="525" t="s">
        <v>1129</v>
      </c>
      <c r="M159" s="525" t="s">
        <v>1130</v>
      </c>
      <c r="N159" s="525" t="s">
        <v>887</v>
      </c>
      <c r="O159" s="22" t="s">
        <v>293</v>
      </c>
      <c r="P159" s="70">
        <v>2017</v>
      </c>
      <c r="Q159" s="538">
        <f t="shared" ca="1" si="11"/>
        <v>1.006046902272266E-3</v>
      </c>
      <c r="R159" s="337">
        <f t="shared" ca="1" si="9"/>
        <v>197874.57642467719</v>
      </c>
      <c r="S159" s="337">
        <f t="shared" ca="1" si="10"/>
        <v>198232719.41800001</v>
      </c>
      <c r="T159" s="433" t="s">
        <v>304</v>
      </c>
      <c r="U159" s="22" t="s">
        <v>49</v>
      </c>
      <c r="V159" s="24"/>
      <c r="W159" s="21"/>
      <c r="Y159" s="494"/>
    </row>
    <row r="160" spans="1:25" ht="60">
      <c r="A160" s="31">
        <v>157</v>
      </c>
      <c r="B160" s="22" t="s">
        <v>39</v>
      </c>
      <c r="C160" s="22" t="s">
        <v>290</v>
      </c>
      <c r="D160" s="22" t="s">
        <v>291</v>
      </c>
      <c r="E160" s="23" t="s">
        <v>296</v>
      </c>
      <c r="F160" s="22" t="s">
        <v>306</v>
      </c>
      <c r="G160" s="22" t="s">
        <v>298</v>
      </c>
      <c r="H160" s="22" t="s">
        <v>30</v>
      </c>
      <c r="I160" s="22" t="s">
        <v>299</v>
      </c>
      <c r="J160" s="22" t="s">
        <v>306</v>
      </c>
      <c r="K160" s="523" t="s">
        <v>1094</v>
      </c>
      <c r="L160" s="525" t="s">
        <v>1131</v>
      </c>
      <c r="M160" s="525" t="s">
        <v>1132</v>
      </c>
      <c r="N160" s="525" t="s">
        <v>887</v>
      </c>
      <c r="O160" s="22" t="s">
        <v>293</v>
      </c>
      <c r="P160" s="70">
        <v>2017</v>
      </c>
      <c r="Q160" s="538">
        <f t="shared" ca="1" si="11"/>
        <v>9.6555461757051056E-2</v>
      </c>
      <c r="R160" s="337">
        <f t="shared" ca="1" si="9"/>
        <v>149417.58976452262</v>
      </c>
      <c r="S160" s="337">
        <f t="shared" ca="1" si="10"/>
        <v>0</v>
      </c>
      <c r="T160" s="433"/>
      <c r="U160" s="22"/>
      <c r="V160" s="24"/>
      <c r="W160" s="21"/>
      <c r="Y160" s="494"/>
    </row>
    <row r="161" spans="1:25" ht="60">
      <c r="A161" s="31">
        <v>158</v>
      </c>
      <c r="B161" s="22" t="s">
        <v>39</v>
      </c>
      <c r="C161" s="22" t="s">
        <v>290</v>
      </c>
      <c r="D161" s="22" t="s">
        <v>291</v>
      </c>
      <c r="E161" s="23" t="s">
        <v>296</v>
      </c>
      <c r="F161" s="22" t="s">
        <v>307</v>
      </c>
      <c r="G161" s="22" t="s">
        <v>298</v>
      </c>
      <c r="H161" s="22" t="s">
        <v>30</v>
      </c>
      <c r="I161" s="22" t="s">
        <v>299</v>
      </c>
      <c r="J161" s="22" t="s">
        <v>307</v>
      </c>
      <c r="K161" s="523" t="s">
        <v>1094</v>
      </c>
      <c r="L161" s="525" t="s">
        <v>1133</v>
      </c>
      <c r="M161" s="525" t="s">
        <v>1134</v>
      </c>
      <c r="N161" s="525" t="s">
        <v>887</v>
      </c>
      <c r="O161" s="22" t="s">
        <v>293</v>
      </c>
      <c r="P161" s="70">
        <v>2017</v>
      </c>
      <c r="Q161" s="538">
        <f t="shared" ca="1" si="11"/>
        <v>7.7774853963965829E-2</v>
      </c>
      <c r="R161" s="337">
        <f t="shared" ca="1" si="9"/>
        <v>120354.98574719284</v>
      </c>
      <c r="S161" s="337">
        <f t="shared" ca="1" si="10"/>
        <v>1547479.4180000001</v>
      </c>
      <c r="T161" s="433"/>
      <c r="U161" s="22"/>
      <c r="V161" s="24"/>
      <c r="W161" s="21"/>
      <c r="Y161" s="494"/>
    </row>
    <row r="162" spans="1:25" ht="60">
      <c r="A162" s="31">
        <v>159</v>
      </c>
      <c r="B162" s="22" t="s">
        <v>39</v>
      </c>
      <c r="C162" s="22" t="s">
        <v>290</v>
      </c>
      <c r="D162" s="22" t="s">
        <v>291</v>
      </c>
      <c r="E162" s="23" t="s">
        <v>296</v>
      </c>
      <c r="F162" s="22" t="s">
        <v>308</v>
      </c>
      <c r="G162" s="22" t="s">
        <v>298</v>
      </c>
      <c r="H162" s="22" t="s">
        <v>30</v>
      </c>
      <c r="I162" s="22" t="s">
        <v>299</v>
      </c>
      <c r="J162" s="22" t="s">
        <v>308</v>
      </c>
      <c r="K162" s="523" t="s">
        <v>1094</v>
      </c>
      <c r="L162" s="525" t="s">
        <v>1135</v>
      </c>
      <c r="M162" s="525" t="s">
        <v>1136</v>
      </c>
      <c r="N162" s="525" t="s">
        <v>887</v>
      </c>
      <c r="O162" s="22" t="s">
        <v>293</v>
      </c>
      <c r="P162" s="70">
        <v>2017</v>
      </c>
      <c r="Q162" s="538">
        <f t="shared" ca="1" si="11"/>
        <v>0.10568186887181981</v>
      </c>
      <c r="R162" s="337">
        <f t="shared" ca="1" si="9"/>
        <v>714402971.23290229</v>
      </c>
      <c r="S162" s="337">
        <f t="shared" ca="1" si="10"/>
        <v>6759938851</v>
      </c>
      <c r="T162" s="433"/>
      <c r="U162" s="22"/>
      <c r="V162" s="24"/>
      <c r="W162" s="21"/>
      <c r="Y162" s="494"/>
    </row>
    <row r="163" spans="1:25" ht="60">
      <c r="A163" s="31">
        <v>160</v>
      </c>
      <c r="B163" s="22" t="s">
        <v>39</v>
      </c>
      <c r="C163" s="22" t="s">
        <v>290</v>
      </c>
      <c r="D163" s="22" t="s">
        <v>291</v>
      </c>
      <c r="E163" s="23" t="s">
        <v>296</v>
      </c>
      <c r="F163" s="22" t="s">
        <v>309</v>
      </c>
      <c r="G163" s="22" t="s">
        <v>298</v>
      </c>
      <c r="H163" s="22" t="s">
        <v>30</v>
      </c>
      <c r="I163" s="22" t="s">
        <v>299</v>
      </c>
      <c r="J163" s="22" t="s">
        <v>309</v>
      </c>
      <c r="K163" s="523" t="s">
        <v>1094</v>
      </c>
      <c r="L163" s="525" t="s">
        <v>1137</v>
      </c>
      <c r="M163" s="525" t="s">
        <v>1138</v>
      </c>
      <c r="N163" s="525" t="s">
        <v>887</v>
      </c>
      <c r="O163" s="22" t="s">
        <v>293</v>
      </c>
      <c r="P163" s="70">
        <v>2017</v>
      </c>
      <c r="Q163" s="538">
        <f t="shared" ca="1" si="11"/>
        <v>8.2184098800698061E-2</v>
      </c>
      <c r="R163" s="337">
        <f t="shared" ca="1" si="9"/>
        <v>555559482.41726136</v>
      </c>
      <c r="S163" s="337">
        <f t="shared" ca="1" si="10"/>
        <v>6759938851</v>
      </c>
      <c r="T163" s="433"/>
      <c r="U163" s="22"/>
      <c r="V163" s="24"/>
      <c r="W163" s="21"/>
      <c r="Y163" s="494"/>
    </row>
    <row r="164" spans="1:25" ht="60">
      <c r="A164" s="31">
        <v>161</v>
      </c>
      <c r="B164" s="22" t="s">
        <v>39</v>
      </c>
      <c r="C164" s="22" t="s">
        <v>290</v>
      </c>
      <c r="D164" s="22" t="s">
        <v>291</v>
      </c>
      <c r="E164" s="23" t="s">
        <v>296</v>
      </c>
      <c r="F164" s="22" t="s">
        <v>310</v>
      </c>
      <c r="G164" s="22" t="s">
        <v>298</v>
      </c>
      <c r="H164" s="22" t="s">
        <v>30</v>
      </c>
      <c r="I164" s="22" t="s">
        <v>299</v>
      </c>
      <c r="J164" s="22" t="s">
        <v>310</v>
      </c>
      <c r="K164" s="523" t="s">
        <v>1094</v>
      </c>
      <c r="L164" s="525" t="s">
        <v>1139</v>
      </c>
      <c r="M164" s="525" t="s">
        <v>1140</v>
      </c>
      <c r="N164" s="525" t="s">
        <v>887</v>
      </c>
      <c r="O164" s="22" t="s">
        <v>293</v>
      </c>
      <c r="P164" s="70">
        <v>2017</v>
      </c>
      <c r="Q164" s="538">
        <f t="shared" ca="1" si="11"/>
        <v>3.143379705939453E-2</v>
      </c>
      <c r="R164" s="337">
        <f t="shared" ca="1" si="9"/>
        <v>6182563.9187383074</v>
      </c>
      <c r="S164" s="337">
        <f t="shared" ca="1" si="10"/>
        <v>196685240</v>
      </c>
      <c r="T164" s="433" t="s">
        <v>304</v>
      </c>
      <c r="U164" s="22" t="s">
        <v>49</v>
      </c>
      <c r="V164" s="24"/>
      <c r="W164" s="21"/>
      <c r="Y164" s="494"/>
    </row>
    <row r="165" spans="1:25" ht="60">
      <c r="A165" s="31">
        <v>162</v>
      </c>
      <c r="B165" s="22" t="s">
        <v>39</v>
      </c>
      <c r="C165" s="22" t="s">
        <v>290</v>
      </c>
      <c r="D165" s="22" t="s">
        <v>291</v>
      </c>
      <c r="E165" s="23" t="s">
        <v>296</v>
      </c>
      <c r="F165" s="22" t="s">
        <v>311</v>
      </c>
      <c r="G165" s="22" t="s">
        <v>298</v>
      </c>
      <c r="H165" s="22" t="s">
        <v>30</v>
      </c>
      <c r="I165" s="22" t="s">
        <v>299</v>
      </c>
      <c r="J165" s="22" t="s">
        <v>311</v>
      </c>
      <c r="K165" s="523" t="s">
        <v>1094</v>
      </c>
      <c r="L165" s="525" t="s">
        <v>1141</v>
      </c>
      <c r="M165" s="525" t="s">
        <v>1142</v>
      </c>
      <c r="N165" s="525" t="s">
        <v>887</v>
      </c>
      <c r="O165" s="22" t="s">
        <v>293</v>
      </c>
      <c r="P165" s="70">
        <v>2017</v>
      </c>
      <c r="Q165" s="538">
        <f t="shared" ca="1" si="11"/>
        <v>1.5630438020342859E-2</v>
      </c>
      <c r="R165" s="337">
        <f t="shared" ca="1" si="9"/>
        <v>3074276.4533362603</v>
      </c>
      <c r="S165" s="337">
        <f t="shared" ca="1" si="10"/>
        <v>196685240</v>
      </c>
      <c r="T165" s="433" t="s">
        <v>304</v>
      </c>
      <c r="U165" s="22" t="s">
        <v>49</v>
      </c>
      <c r="V165" s="24"/>
      <c r="W165" s="21"/>
      <c r="Y165" s="494"/>
    </row>
    <row r="166" spans="1:25" ht="30">
      <c r="A166" s="31">
        <v>163</v>
      </c>
      <c r="B166" s="22" t="s">
        <v>39</v>
      </c>
      <c r="C166" s="22" t="s">
        <v>290</v>
      </c>
      <c r="D166" s="22" t="s">
        <v>312</v>
      </c>
      <c r="E166" s="23" t="s">
        <v>42</v>
      </c>
      <c r="F166" s="22" t="s">
        <v>43</v>
      </c>
      <c r="G166" s="22" t="s">
        <v>44</v>
      </c>
      <c r="H166" s="22" t="s">
        <v>30</v>
      </c>
      <c r="I166" s="22" t="s">
        <v>313</v>
      </c>
      <c r="J166" s="22" t="s">
        <v>314</v>
      </c>
      <c r="K166" s="523" t="s">
        <v>1094</v>
      </c>
      <c r="L166" s="525" t="s">
        <v>1143</v>
      </c>
      <c r="M166" s="525" t="s">
        <v>1144</v>
      </c>
      <c r="N166" s="525" t="s">
        <v>817</v>
      </c>
      <c r="O166" s="22" t="s">
        <v>293</v>
      </c>
      <c r="P166" s="70">
        <v>2017</v>
      </c>
      <c r="Q166" s="418">
        <f t="shared" ca="1" si="11"/>
        <v>49164.946911843042</v>
      </c>
      <c r="R166" s="337" t="str">
        <f t="shared" ca="1" si="9"/>
        <v>N/A</v>
      </c>
      <c r="S166" s="337" t="str">
        <f t="shared" ca="1" si="10"/>
        <v>N/A</v>
      </c>
      <c r="T166" s="433" t="s">
        <v>48</v>
      </c>
      <c r="U166" s="22"/>
      <c r="V166" s="24"/>
      <c r="W166" s="21"/>
      <c r="Y166" s="494"/>
    </row>
    <row r="167" spans="1:25" ht="45">
      <c r="A167" s="31">
        <v>164</v>
      </c>
      <c r="B167" s="22" t="s">
        <v>39</v>
      </c>
      <c r="C167" s="22" t="s">
        <v>290</v>
      </c>
      <c r="D167" s="22" t="s">
        <v>315</v>
      </c>
      <c r="E167" s="23" t="s">
        <v>316</v>
      </c>
      <c r="F167" s="22" t="s">
        <v>317</v>
      </c>
      <c r="G167" s="22" t="s">
        <v>318</v>
      </c>
      <c r="H167" s="22" t="s">
        <v>30</v>
      </c>
      <c r="I167" s="22" t="s">
        <v>319</v>
      </c>
      <c r="J167" s="22" t="s">
        <v>317</v>
      </c>
      <c r="K167" s="523" t="s">
        <v>1094</v>
      </c>
      <c r="L167" s="525" t="s">
        <v>1145</v>
      </c>
      <c r="M167" s="525" t="s">
        <v>1146</v>
      </c>
      <c r="N167" s="525" t="s">
        <v>887</v>
      </c>
      <c r="O167" s="22" t="s">
        <v>293</v>
      </c>
      <c r="P167" s="70">
        <v>2017</v>
      </c>
      <c r="Q167" s="538">
        <f t="shared" ca="1" si="11"/>
        <v>0</v>
      </c>
      <c r="R167" s="337">
        <f t="shared" ca="1" si="9"/>
        <v>0</v>
      </c>
      <c r="S167" s="337">
        <f t="shared" ca="1" si="10"/>
        <v>0</v>
      </c>
      <c r="T167" s="433"/>
      <c r="U167" s="22"/>
      <c r="V167" s="24"/>
      <c r="W167" s="21"/>
      <c r="Y167" s="494"/>
    </row>
    <row r="168" spans="1:25" ht="45">
      <c r="A168" s="31">
        <v>165</v>
      </c>
      <c r="B168" s="22" t="s">
        <v>39</v>
      </c>
      <c r="C168" s="22" t="s">
        <v>290</v>
      </c>
      <c r="D168" s="22" t="s">
        <v>315</v>
      </c>
      <c r="E168" s="23" t="s">
        <v>316</v>
      </c>
      <c r="F168" s="22" t="s">
        <v>320</v>
      </c>
      <c r="G168" s="22" t="s">
        <v>318</v>
      </c>
      <c r="H168" s="22" t="s">
        <v>30</v>
      </c>
      <c r="I168" s="22" t="s">
        <v>319</v>
      </c>
      <c r="J168" s="22" t="s">
        <v>320</v>
      </c>
      <c r="K168" s="523" t="s">
        <v>1094</v>
      </c>
      <c r="L168" s="525" t="s">
        <v>1147</v>
      </c>
      <c r="M168" s="525" t="s">
        <v>1148</v>
      </c>
      <c r="N168" s="525" t="s">
        <v>887</v>
      </c>
      <c r="O168" s="22" t="s">
        <v>293</v>
      </c>
      <c r="P168" s="70">
        <v>2017</v>
      </c>
      <c r="Q168" s="538">
        <f t="shared" ca="1" si="11"/>
        <v>0.38668994372009047</v>
      </c>
      <c r="R168" s="337">
        <f t="shared" ca="1" si="9"/>
        <v>714402971.23290229</v>
      </c>
      <c r="S168" s="337">
        <f t="shared" ca="1" si="10"/>
        <v>1847482674</v>
      </c>
      <c r="T168" s="433"/>
      <c r="U168" s="22"/>
      <c r="V168" s="24"/>
      <c r="W168" s="21"/>
      <c r="Y168" s="494"/>
    </row>
    <row r="169" spans="1:25" ht="105">
      <c r="A169" s="31">
        <v>166</v>
      </c>
      <c r="B169" s="22" t="s">
        <v>39</v>
      </c>
      <c r="C169" s="22" t="s">
        <v>290</v>
      </c>
      <c r="D169" s="22" t="s">
        <v>315</v>
      </c>
      <c r="E169" s="23" t="s">
        <v>316</v>
      </c>
      <c r="F169" s="22" t="s">
        <v>321</v>
      </c>
      <c r="G169" s="22" t="s">
        <v>318</v>
      </c>
      <c r="H169" s="22" t="s">
        <v>30</v>
      </c>
      <c r="I169" s="22" t="s">
        <v>319</v>
      </c>
      <c r="J169" s="22" t="s">
        <v>321</v>
      </c>
      <c r="K169" s="523" t="s">
        <v>1094</v>
      </c>
      <c r="L169" s="525" t="s">
        <v>1149</v>
      </c>
      <c r="M169" s="525" t="s">
        <v>1150</v>
      </c>
      <c r="N169" s="525" t="s">
        <v>887</v>
      </c>
      <c r="O169" s="22" t="s">
        <v>293</v>
      </c>
      <c r="P169" s="70">
        <v>2017</v>
      </c>
      <c r="Q169" s="538">
        <f t="shared" ca="1" si="11"/>
        <v>5.3045523695406084E-2</v>
      </c>
      <c r="R169" s="337">
        <f t="shared" ca="1" si="9"/>
        <v>430579.00311940245</v>
      </c>
      <c r="S169" s="337">
        <f t="shared" ca="1" si="10"/>
        <v>8117160</v>
      </c>
      <c r="T169" s="433" t="s">
        <v>322</v>
      </c>
      <c r="U169" s="22"/>
      <c r="V169" s="24" t="s">
        <v>323</v>
      </c>
      <c r="W169" s="21"/>
      <c r="Y169" s="494"/>
    </row>
    <row r="170" spans="1:25" ht="90">
      <c r="A170" s="31">
        <v>167</v>
      </c>
      <c r="B170" s="22" t="s">
        <v>39</v>
      </c>
      <c r="C170" s="22" t="s">
        <v>290</v>
      </c>
      <c r="D170" s="22" t="s">
        <v>324</v>
      </c>
      <c r="E170" s="23" t="s">
        <v>325</v>
      </c>
      <c r="F170" s="22" t="s">
        <v>142</v>
      </c>
      <c r="G170" s="22" t="s">
        <v>143</v>
      </c>
      <c r="H170" s="22" t="s">
        <v>30</v>
      </c>
      <c r="I170" s="22" t="s">
        <v>326</v>
      </c>
      <c r="J170" s="22" t="s">
        <v>327</v>
      </c>
      <c r="K170" s="523" t="s">
        <v>1094</v>
      </c>
      <c r="L170" s="525" t="s">
        <v>1151</v>
      </c>
      <c r="M170" s="525" t="s">
        <v>1152</v>
      </c>
      <c r="N170" s="525" t="s">
        <v>887</v>
      </c>
      <c r="O170" s="22" t="s">
        <v>293</v>
      </c>
      <c r="P170" s="70">
        <v>2017</v>
      </c>
      <c r="Q170" s="538">
        <f t="shared" ca="1" si="11"/>
        <v>0.12080536912751678</v>
      </c>
      <c r="R170" s="337">
        <f t="shared" ca="1" si="9"/>
        <v>180</v>
      </c>
      <c r="S170" s="337">
        <f t="shared" ca="1" si="10"/>
        <v>1490</v>
      </c>
      <c r="T170" s="433" t="s">
        <v>328</v>
      </c>
      <c r="U170" s="22" t="s">
        <v>246</v>
      </c>
      <c r="V170" s="24"/>
      <c r="W170" s="21"/>
      <c r="Y170" s="494"/>
    </row>
    <row r="171" spans="1:25" ht="90">
      <c r="A171" s="31">
        <v>168</v>
      </c>
      <c r="B171" s="22" t="s">
        <v>39</v>
      </c>
      <c r="C171" s="22" t="s">
        <v>290</v>
      </c>
      <c r="D171" s="22" t="s">
        <v>324</v>
      </c>
      <c r="E171" s="23" t="s">
        <v>329</v>
      </c>
      <c r="F171" s="22" t="s">
        <v>142</v>
      </c>
      <c r="G171" s="22" t="s">
        <v>143</v>
      </c>
      <c r="H171" s="22" t="s">
        <v>30</v>
      </c>
      <c r="I171" s="22" t="s">
        <v>326</v>
      </c>
      <c r="J171" s="22" t="s">
        <v>330</v>
      </c>
      <c r="K171" s="523" t="s">
        <v>1094</v>
      </c>
      <c r="L171" s="525" t="s">
        <v>1153</v>
      </c>
      <c r="M171" s="525" t="s">
        <v>1154</v>
      </c>
      <c r="N171" s="525" t="s">
        <v>887</v>
      </c>
      <c r="O171" s="22" t="s">
        <v>293</v>
      </c>
      <c r="P171" s="70">
        <v>2017</v>
      </c>
      <c r="Q171" s="538">
        <f t="shared" ca="1" si="11"/>
        <v>4.7491950516861552E-2</v>
      </c>
      <c r="R171" s="337">
        <f t="shared" ca="1" si="9"/>
        <v>1121</v>
      </c>
      <c r="S171" s="337">
        <f t="shared" ca="1" si="10"/>
        <v>23604</v>
      </c>
      <c r="T171" s="433" t="s">
        <v>328</v>
      </c>
      <c r="U171" s="22" t="s">
        <v>246</v>
      </c>
      <c r="V171" s="24"/>
      <c r="W171" s="21"/>
      <c r="Y171" s="494"/>
    </row>
    <row r="172" spans="1:25" ht="90">
      <c r="A172" s="31">
        <v>169</v>
      </c>
      <c r="B172" s="22" t="s">
        <v>39</v>
      </c>
      <c r="C172" s="22" t="s">
        <v>290</v>
      </c>
      <c r="D172" s="22" t="s">
        <v>324</v>
      </c>
      <c r="E172" s="23" t="s">
        <v>331</v>
      </c>
      <c r="F172" s="22" t="s">
        <v>142</v>
      </c>
      <c r="G172" s="22" t="s">
        <v>143</v>
      </c>
      <c r="H172" s="22" t="s">
        <v>30</v>
      </c>
      <c r="I172" s="22" t="s">
        <v>332</v>
      </c>
      <c r="J172" s="22" t="s">
        <v>333</v>
      </c>
      <c r="K172" s="523" t="s">
        <v>1094</v>
      </c>
      <c r="L172" s="525" t="s">
        <v>1155</v>
      </c>
      <c r="M172" s="525" t="s">
        <v>1156</v>
      </c>
      <c r="N172" s="525" t="s">
        <v>887</v>
      </c>
      <c r="O172" s="22" t="s">
        <v>293</v>
      </c>
      <c r="P172" s="70">
        <v>2017</v>
      </c>
      <c r="Q172" s="538">
        <f t="shared" ca="1" si="11"/>
        <v>1.6716551262005809E-2</v>
      </c>
      <c r="R172" s="337">
        <f t="shared" ca="1" si="9"/>
        <v>1871</v>
      </c>
      <c r="S172" s="337">
        <f t="shared" ca="1" si="10"/>
        <v>111925</v>
      </c>
      <c r="T172" s="433" t="s">
        <v>328</v>
      </c>
      <c r="U172" s="22" t="s">
        <v>246</v>
      </c>
      <c r="V172" s="24"/>
      <c r="W172" s="21"/>
      <c r="Y172" s="494"/>
    </row>
    <row r="173" spans="1:25" ht="135">
      <c r="A173" s="31">
        <v>170</v>
      </c>
      <c r="B173" s="22" t="s">
        <v>39</v>
      </c>
      <c r="C173" s="22" t="s">
        <v>290</v>
      </c>
      <c r="D173" s="22" t="s">
        <v>324</v>
      </c>
      <c r="E173" s="23" t="s">
        <v>252</v>
      </c>
      <c r="F173" s="22" t="s">
        <v>142</v>
      </c>
      <c r="G173" s="22" t="s">
        <v>253</v>
      </c>
      <c r="H173" s="22" t="s">
        <v>30</v>
      </c>
      <c r="I173" s="22" t="s">
        <v>334</v>
      </c>
      <c r="J173" s="22" t="s">
        <v>335</v>
      </c>
      <c r="K173" s="523" t="s">
        <v>1094</v>
      </c>
      <c r="L173" s="525" t="s">
        <v>1157</v>
      </c>
      <c r="M173" s="525" t="s">
        <v>1158</v>
      </c>
      <c r="N173" s="525" t="s">
        <v>887</v>
      </c>
      <c r="O173" s="22" t="s">
        <v>293</v>
      </c>
      <c r="P173" s="70">
        <v>2017</v>
      </c>
      <c r="Q173" s="538">
        <f t="shared" ca="1" si="11"/>
        <v>1.9057728108446619E-2</v>
      </c>
      <c r="R173" s="337">
        <f t="shared" ca="1" si="9"/>
        <v>53045356</v>
      </c>
      <c r="S173" s="337">
        <f t="shared" ca="1" si="10"/>
        <v>2783403966</v>
      </c>
      <c r="T173" s="433" t="s">
        <v>336</v>
      </c>
      <c r="U173" s="97" t="s">
        <v>337</v>
      </c>
      <c r="V173" s="24" t="s">
        <v>338</v>
      </c>
      <c r="W173" s="21"/>
      <c r="Y173" s="494"/>
    </row>
    <row r="174" spans="1:25" ht="105">
      <c r="A174" s="31">
        <v>171</v>
      </c>
      <c r="B174" s="22" t="s">
        <v>39</v>
      </c>
      <c r="C174" s="22" t="s">
        <v>290</v>
      </c>
      <c r="D174" s="22" t="s">
        <v>324</v>
      </c>
      <c r="E174" s="23" t="s">
        <v>153</v>
      </c>
      <c r="F174" s="22" t="s">
        <v>142</v>
      </c>
      <c r="G174" s="22" t="s">
        <v>154</v>
      </c>
      <c r="H174" s="22" t="s">
        <v>30</v>
      </c>
      <c r="I174" s="22" t="s">
        <v>339</v>
      </c>
      <c r="J174" s="22" t="s">
        <v>156</v>
      </c>
      <c r="K174" s="523" t="s">
        <v>1094</v>
      </c>
      <c r="L174" s="525" t="s">
        <v>1159</v>
      </c>
      <c r="M174" s="525" t="s">
        <v>1160</v>
      </c>
      <c r="N174" s="525" t="s">
        <v>887</v>
      </c>
      <c r="O174" s="22" t="s">
        <v>293</v>
      </c>
      <c r="P174" s="70">
        <v>2017</v>
      </c>
      <c r="Q174" s="538">
        <f t="shared" ca="1" si="11"/>
        <v>3.7783043707214324E-2</v>
      </c>
      <c r="R174" s="337">
        <f t="shared" ca="1" si="9"/>
        <v>287</v>
      </c>
      <c r="S174" s="337">
        <f t="shared" ca="1" si="10"/>
        <v>7596</v>
      </c>
      <c r="T174" s="433" t="s">
        <v>340</v>
      </c>
      <c r="U174"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74" s="24"/>
      <c r="W174" s="21"/>
      <c r="Y174" s="494"/>
    </row>
    <row r="175" spans="1:25" ht="135">
      <c r="A175" s="31">
        <v>172</v>
      </c>
      <c r="B175" s="22" t="s">
        <v>39</v>
      </c>
      <c r="C175" s="22" t="s">
        <v>290</v>
      </c>
      <c r="D175" s="22" t="s">
        <v>341</v>
      </c>
      <c r="E175" s="23" t="s">
        <v>342</v>
      </c>
      <c r="F175" s="22" t="s">
        <v>142</v>
      </c>
      <c r="G175" s="22" t="s">
        <v>343</v>
      </c>
      <c r="H175" s="22" t="s">
        <v>30</v>
      </c>
      <c r="I175" s="22" t="s">
        <v>344</v>
      </c>
      <c r="J175" s="22" t="s">
        <v>345</v>
      </c>
      <c r="K175" s="523" t="s">
        <v>1094</v>
      </c>
      <c r="L175" s="525" t="s">
        <v>1161</v>
      </c>
      <c r="M175" s="525" t="s">
        <v>1162</v>
      </c>
      <c r="N175" s="525" t="s">
        <v>887</v>
      </c>
      <c r="O175" s="22" t="s">
        <v>293</v>
      </c>
      <c r="P175" s="70">
        <v>2017</v>
      </c>
      <c r="Q175" s="538">
        <f t="shared" ca="1" si="11"/>
        <v>5.0917393138470511E-2</v>
      </c>
      <c r="R175" s="337">
        <f t="shared" ca="1" si="9"/>
        <v>141723674</v>
      </c>
      <c r="S175" s="337">
        <f t="shared" ca="1" si="10"/>
        <v>2783403966</v>
      </c>
      <c r="T175" s="433" t="s">
        <v>336</v>
      </c>
      <c r="U175" s="97" t="s">
        <v>337</v>
      </c>
      <c r="V175" s="24" t="s">
        <v>338</v>
      </c>
      <c r="W175" s="21"/>
      <c r="Y175" s="494"/>
    </row>
    <row r="176" spans="1:25" ht="75">
      <c r="A176" s="31">
        <v>173</v>
      </c>
      <c r="B176" s="22" t="s">
        <v>39</v>
      </c>
      <c r="C176" s="22" t="s">
        <v>290</v>
      </c>
      <c r="D176" s="22" t="s">
        <v>341</v>
      </c>
      <c r="E176" s="23" t="s">
        <v>346</v>
      </c>
      <c r="F176" s="22" t="s">
        <v>142</v>
      </c>
      <c r="G176" s="22" t="s">
        <v>347</v>
      </c>
      <c r="H176" s="22" t="s">
        <v>30</v>
      </c>
      <c r="I176" s="22" t="s">
        <v>348</v>
      </c>
      <c r="J176" s="22" t="s">
        <v>349</v>
      </c>
      <c r="K176" s="523" t="s">
        <v>1094</v>
      </c>
      <c r="L176" s="525" t="s">
        <v>1163</v>
      </c>
      <c r="M176" s="525" t="s">
        <v>1164</v>
      </c>
      <c r="N176" s="525" t="s">
        <v>887</v>
      </c>
      <c r="O176" s="22" t="s">
        <v>293</v>
      </c>
      <c r="P176" s="70">
        <v>2017</v>
      </c>
      <c r="Q176" s="538">
        <f t="shared" ca="1" si="11"/>
        <v>5.6375838926174496E-2</v>
      </c>
      <c r="R176" s="337">
        <f t="shared" ca="1" si="9"/>
        <v>84</v>
      </c>
      <c r="S176" s="337">
        <f t="shared" ca="1" si="10"/>
        <v>1490</v>
      </c>
      <c r="T176" s="433" t="s">
        <v>350</v>
      </c>
      <c r="U176" s="97" t="s">
        <v>351</v>
      </c>
      <c r="V176" s="24"/>
      <c r="W176" s="21"/>
      <c r="Y176" s="494"/>
    </row>
    <row r="177" spans="1:25" ht="75">
      <c r="A177" s="31">
        <v>174</v>
      </c>
      <c r="B177" s="22" t="s">
        <v>39</v>
      </c>
      <c r="C177" s="22" t="s">
        <v>290</v>
      </c>
      <c r="D177" s="22" t="s">
        <v>341</v>
      </c>
      <c r="E177" s="23" t="s">
        <v>352</v>
      </c>
      <c r="F177" s="22" t="s">
        <v>142</v>
      </c>
      <c r="G177" s="22" t="s">
        <v>347</v>
      </c>
      <c r="H177" s="22" t="s">
        <v>30</v>
      </c>
      <c r="I177" s="22" t="s">
        <v>353</v>
      </c>
      <c r="J177" s="22" t="s">
        <v>354</v>
      </c>
      <c r="K177" s="523" t="s">
        <v>1094</v>
      </c>
      <c r="L177" s="525" t="s">
        <v>1165</v>
      </c>
      <c r="M177" s="525" t="s">
        <v>1166</v>
      </c>
      <c r="N177" s="525" t="s">
        <v>887</v>
      </c>
      <c r="O177" s="22" t="s">
        <v>293</v>
      </c>
      <c r="P177" s="70">
        <v>2017</v>
      </c>
      <c r="Q177" s="538">
        <f t="shared" ca="1" si="11"/>
        <v>3.6307405524487378E-2</v>
      </c>
      <c r="R177" s="337">
        <f t="shared" ca="1" si="9"/>
        <v>857</v>
      </c>
      <c r="S177" s="337">
        <f t="shared" ca="1" si="10"/>
        <v>23604</v>
      </c>
      <c r="T177" s="433" t="s">
        <v>355</v>
      </c>
      <c r="U177" s="97" t="s">
        <v>351</v>
      </c>
      <c r="V177" s="24"/>
      <c r="W177" s="21"/>
      <c r="Y177" s="494"/>
    </row>
    <row r="178" spans="1:25" ht="75">
      <c r="A178" s="31">
        <v>175</v>
      </c>
      <c r="B178" s="22" t="s">
        <v>39</v>
      </c>
      <c r="C178" s="22" t="s">
        <v>290</v>
      </c>
      <c r="D178" s="22" t="s">
        <v>341</v>
      </c>
      <c r="E178" s="23" t="s">
        <v>356</v>
      </c>
      <c r="F178" s="22" t="s">
        <v>142</v>
      </c>
      <c r="G178" s="22" t="s">
        <v>347</v>
      </c>
      <c r="H178" s="22" t="s">
        <v>30</v>
      </c>
      <c r="I178" s="22" t="s">
        <v>357</v>
      </c>
      <c r="J178" s="22" t="s">
        <v>358</v>
      </c>
      <c r="K178" s="523" t="s">
        <v>1094</v>
      </c>
      <c r="L178" s="525" t="s">
        <v>1167</v>
      </c>
      <c r="M178" s="525" t="s">
        <v>1168</v>
      </c>
      <c r="N178" s="525" t="s">
        <v>887</v>
      </c>
      <c r="O178" s="22" t="s">
        <v>293</v>
      </c>
      <c r="P178" s="70">
        <v>2017</v>
      </c>
      <c r="Q178" s="538">
        <f t="shared" ca="1" si="11"/>
        <v>0</v>
      </c>
      <c r="R178" s="337">
        <f t="shared" ca="1" si="9"/>
        <v>2497</v>
      </c>
      <c r="S178" s="337">
        <f t="shared" ca="1" si="10"/>
        <v>111925</v>
      </c>
      <c r="T178" s="433" t="s">
        <v>359</v>
      </c>
      <c r="U178" s="97" t="s">
        <v>351</v>
      </c>
      <c r="V178" s="24"/>
      <c r="W178" s="21"/>
      <c r="Y178" s="494"/>
    </row>
    <row r="179" spans="1:25" ht="75">
      <c r="A179" s="31">
        <v>176</v>
      </c>
      <c r="B179" s="22" t="s">
        <v>39</v>
      </c>
      <c r="C179" s="22" t="s">
        <v>290</v>
      </c>
      <c r="D179" s="22" t="s">
        <v>341</v>
      </c>
      <c r="E179" s="23" t="s">
        <v>270</v>
      </c>
      <c r="F179" s="22" t="s">
        <v>142</v>
      </c>
      <c r="G179" s="22" t="s">
        <v>360</v>
      </c>
      <c r="H179" s="22" t="s">
        <v>30</v>
      </c>
      <c r="I179" s="22" t="s">
        <v>361</v>
      </c>
      <c r="J179" s="22" t="s">
        <v>362</v>
      </c>
      <c r="K179" s="523" t="s">
        <v>1094</v>
      </c>
      <c r="L179" s="525" t="s">
        <v>1169</v>
      </c>
      <c r="M179" s="525" t="s">
        <v>1170</v>
      </c>
      <c r="N179" s="525" t="s">
        <v>887</v>
      </c>
      <c r="O179" s="22" t="s">
        <v>293</v>
      </c>
      <c r="P179" s="70">
        <v>2017</v>
      </c>
      <c r="Q179" s="538">
        <f t="shared" ca="1" si="11"/>
        <v>1.7904160084254869E-2</v>
      </c>
      <c r="R179" s="337">
        <f t="shared" ca="1" si="9"/>
        <v>136</v>
      </c>
      <c r="S179" s="337">
        <f t="shared" ca="1" si="10"/>
        <v>7596</v>
      </c>
      <c r="T179" s="433" t="s">
        <v>363</v>
      </c>
      <c r="U179" s="22"/>
      <c r="V179" s="24"/>
      <c r="W179" s="21"/>
      <c r="Y179" s="494"/>
    </row>
    <row r="180" spans="1:25" ht="30">
      <c r="A180" s="31">
        <v>177</v>
      </c>
      <c r="B180" s="22" t="s">
        <v>39</v>
      </c>
      <c r="C180" s="22" t="s">
        <v>290</v>
      </c>
      <c r="D180" s="22" t="s">
        <v>364</v>
      </c>
      <c r="E180" s="23" t="s">
        <v>91</v>
      </c>
      <c r="F180" s="22" t="s">
        <v>92</v>
      </c>
      <c r="G180" s="22" t="s">
        <v>93</v>
      </c>
      <c r="H180" s="22" t="s">
        <v>30</v>
      </c>
      <c r="I180" s="22" t="s">
        <v>365</v>
      </c>
      <c r="J180" s="22" t="s">
        <v>92</v>
      </c>
      <c r="K180" s="523" t="s">
        <v>1094</v>
      </c>
      <c r="L180" s="525" t="s">
        <v>1171</v>
      </c>
      <c r="M180" s="525" t="s">
        <v>1172</v>
      </c>
      <c r="N180" s="525" t="s">
        <v>887</v>
      </c>
      <c r="O180" s="22" t="s">
        <v>293</v>
      </c>
      <c r="P180" s="70">
        <v>2017</v>
      </c>
      <c r="Q180" s="418">
        <f t="shared" ca="1" si="11"/>
        <v>99.629885801856304</v>
      </c>
      <c r="R180" s="337">
        <f t="shared" ca="1" si="9"/>
        <v>11990953.485676881</v>
      </c>
      <c r="S180" s="337">
        <f t="shared" ca="1" si="10"/>
        <v>120354.985747193</v>
      </c>
      <c r="T180" s="433"/>
      <c r="U180" s="22"/>
      <c r="V180" s="24"/>
      <c r="W180" s="21"/>
      <c r="Y180" s="494"/>
    </row>
    <row r="181" spans="1:25" ht="30">
      <c r="A181" s="31">
        <v>178</v>
      </c>
      <c r="B181" s="22" t="s">
        <v>39</v>
      </c>
      <c r="C181" s="22" t="s">
        <v>290</v>
      </c>
      <c r="D181" s="22" t="s">
        <v>364</v>
      </c>
      <c r="E181" s="23" t="s">
        <v>91</v>
      </c>
      <c r="F181" s="22" t="s">
        <v>95</v>
      </c>
      <c r="G181" s="22" t="s">
        <v>93</v>
      </c>
      <c r="H181" s="22" t="s">
        <v>30</v>
      </c>
      <c r="I181" s="22" t="s">
        <v>365</v>
      </c>
      <c r="J181" s="22" t="s">
        <v>95</v>
      </c>
      <c r="K181" s="523" t="s">
        <v>1094</v>
      </c>
      <c r="L181" s="525" t="s">
        <v>1173</v>
      </c>
      <c r="M181" s="525" t="s">
        <v>1174</v>
      </c>
      <c r="N181" s="525" t="s">
        <v>887</v>
      </c>
      <c r="O181" s="22" t="s">
        <v>293</v>
      </c>
      <c r="P181" s="70">
        <v>2017</v>
      </c>
      <c r="Q181" s="418">
        <f t="shared" ca="1" si="11"/>
        <v>2.1583563714012717E-2</v>
      </c>
      <c r="R181" s="337">
        <f t="shared" ca="1" si="9"/>
        <v>11990953.485676881</v>
      </c>
      <c r="S181" s="337">
        <f t="shared" ca="1" si="10"/>
        <v>555559482.417261</v>
      </c>
      <c r="T181" s="433"/>
      <c r="U181" s="22"/>
      <c r="V181" s="24"/>
      <c r="W181" s="21"/>
      <c r="Y181" s="494"/>
    </row>
    <row r="182" spans="1:25" ht="30">
      <c r="A182" s="31">
        <v>179</v>
      </c>
      <c r="B182" s="22" t="s">
        <v>39</v>
      </c>
      <c r="C182" s="22" t="s">
        <v>290</v>
      </c>
      <c r="D182" s="22" t="s">
        <v>364</v>
      </c>
      <c r="E182" s="23" t="s">
        <v>91</v>
      </c>
      <c r="F182" s="22" t="s">
        <v>96</v>
      </c>
      <c r="G182" s="22" t="s">
        <v>93</v>
      </c>
      <c r="H182" s="22" t="s">
        <v>30</v>
      </c>
      <c r="I182" s="22" t="s">
        <v>365</v>
      </c>
      <c r="J182" s="22" t="s">
        <v>96</v>
      </c>
      <c r="K182" s="523" t="s">
        <v>1094</v>
      </c>
      <c r="L182" s="525" t="s">
        <v>1175</v>
      </c>
      <c r="M182" s="525" t="s">
        <v>1176</v>
      </c>
      <c r="N182" s="525" t="s">
        <v>887</v>
      </c>
      <c r="O182" s="22" t="s">
        <v>293</v>
      </c>
      <c r="P182" s="70">
        <v>2017</v>
      </c>
      <c r="Q182" s="418">
        <f t="shared" ca="1" si="11"/>
        <v>0.15564670308157966</v>
      </c>
      <c r="R182" s="337">
        <f t="shared" ca="1" si="9"/>
        <v>478500.99432312063</v>
      </c>
      <c r="S182" s="337">
        <f t="shared" ca="1" si="10"/>
        <v>3074276.4533362598</v>
      </c>
      <c r="T182" s="433" t="s">
        <v>48</v>
      </c>
      <c r="U182" s="22" t="s">
        <v>49</v>
      </c>
      <c r="V182" s="24"/>
      <c r="W182" s="21"/>
      <c r="Y182" s="494"/>
    </row>
    <row r="183" spans="1:25" ht="30">
      <c r="A183" s="31">
        <v>180</v>
      </c>
      <c r="B183" s="22" t="s">
        <v>39</v>
      </c>
      <c r="C183" s="22" t="s">
        <v>290</v>
      </c>
      <c r="D183" s="22" t="s">
        <v>364</v>
      </c>
      <c r="E183" s="23" t="s">
        <v>91</v>
      </c>
      <c r="F183" s="22" t="s">
        <v>97</v>
      </c>
      <c r="G183" s="22" t="s">
        <v>93</v>
      </c>
      <c r="H183" s="22" t="s">
        <v>30</v>
      </c>
      <c r="I183" s="22" t="s">
        <v>365</v>
      </c>
      <c r="J183" s="22" t="s">
        <v>97</v>
      </c>
      <c r="K183" s="523" t="s">
        <v>1094</v>
      </c>
      <c r="L183" s="525" t="s">
        <v>1177</v>
      </c>
      <c r="M183" s="525" t="s">
        <v>1178</v>
      </c>
      <c r="N183" s="525" t="s">
        <v>887</v>
      </c>
      <c r="O183" s="22" t="s">
        <v>293</v>
      </c>
      <c r="P183" s="70">
        <v>2017</v>
      </c>
      <c r="Q183" s="418">
        <f t="shared" ca="1" si="11"/>
        <v>201.62032026562042</v>
      </c>
      <c r="R183" s="337">
        <f t="shared" ca="1" si="9"/>
        <v>24266010.771913234</v>
      </c>
      <c r="S183" s="337">
        <f t="shared" ca="1" si="10"/>
        <v>120354.985747193</v>
      </c>
      <c r="T183" s="433"/>
      <c r="U183" s="22"/>
      <c r="V183" s="24"/>
      <c r="W183" s="21"/>
      <c r="Y183" s="494"/>
    </row>
    <row r="184" spans="1:25" ht="30">
      <c r="A184" s="31">
        <v>181</v>
      </c>
      <c r="B184" s="22" t="s">
        <v>39</v>
      </c>
      <c r="C184" s="22" t="s">
        <v>290</v>
      </c>
      <c r="D184" s="22" t="s">
        <v>364</v>
      </c>
      <c r="E184" s="23" t="s">
        <v>91</v>
      </c>
      <c r="F184" s="22" t="s">
        <v>98</v>
      </c>
      <c r="G184" s="22" t="s">
        <v>93</v>
      </c>
      <c r="H184" s="22" t="s">
        <v>30</v>
      </c>
      <c r="I184" s="22" t="s">
        <v>365</v>
      </c>
      <c r="J184" s="22" t="s">
        <v>98</v>
      </c>
      <c r="K184" s="523" t="s">
        <v>1094</v>
      </c>
      <c r="L184" s="525" t="s">
        <v>1179</v>
      </c>
      <c r="M184" s="525" t="s">
        <v>1180</v>
      </c>
      <c r="N184" s="525" t="s">
        <v>887</v>
      </c>
      <c r="O184" s="22" t="s">
        <v>293</v>
      </c>
      <c r="P184" s="70">
        <v>2017</v>
      </c>
      <c r="Q184" s="418">
        <f t="shared" ca="1" si="11"/>
        <v>4.3678510654396312E-2</v>
      </c>
      <c r="R184" s="337">
        <f t="shared" ca="1" si="9"/>
        <v>24266010.771913234</v>
      </c>
      <c r="S184" s="337">
        <f t="shared" ca="1" si="10"/>
        <v>555559482.417261</v>
      </c>
      <c r="T184" s="433"/>
      <c r="U184" s="22"/>
      <c r="V184" s="24"/>
      <c r="W184" s="21"/>
      <c r="Y184" s="494"/>
    </row>
    <row r="185" spans="1:25" ht="30">
      <c r="A185" s="31">
        <v>182</v>
      </c>
      <c r="B185" s="22" t="s">
        <v>39</v>
      </c>
      <c r="C185" s="22" t="s">
        <v>290</v>
      </c>
      <c r="D185" s="22" t="s">
        <v>364</v>
      </c>
      <c r="E185" s="23" t="s">
        <v>91</v>
      </c>
      <c r="F185" s="22" t="s">
        <v>99</v>
      </c>
      <c r="G185" s="22" t="s">
        <v>93</v>
      </c>
      <c r="H185" s="22" t="s">
        <v>30</v>
      </c>
      <c r="I185" s="22" t="s">
        <v>365</v>
      </c>
      <c r="J185" s="22" t="s">
        <v>99</v>
      </c>
      <c r="K185" s="523" t="s">
        <v>1094</v>
      </c>
      <c r="L185" s="525" t="s">
        <v>1181</v>
      </c>
      <c r="M185" s="525" t="s">
        <v>1182</v>
      </c>
      <c r="N185" s="525" t="s">
        <v>887</v>
      </c>
      <c r="O185" s="22" t="s">
        <v>293</v>
      </c>
      <c r="P185" s="70">
        <v>2017</v>
      </c>
      <c r="Q185" s="418">
        <f t="shared" ca="1" si="11"/>
        <v>0.31498117127231839</v>
      </c>
      <c r="R185" s="337">
        <f t="shared" ca="1" si="9"/>
        <v>968339.19808676408</v>
      </c>
      <c r="S185" s="337">
        <f t="shared" ca="1" si="10"/>
        <v>3074276.4533362598</v>
      </c>
      <c r="T185" s="433" t="s">
        <v>48</v>
      </c>
      <c r="U185" s="22" t="s">
        <v>49</v>
      </c>
      <c r="V185" s="24"/>
      <c r="W185" s="21"/>
      <c r="Y185" s="494"/>
    </row>
    <row r="186" spans="1:25" ht="60">
      <c r="A186" s="31">
        <v>183</v>
      </c>
      <c r="B186" s="22" t="s">
        <v>39</v>
      </c>
      <c r="C186" s="22" t="s">
        <v>366</v>
      </c>
      <c r="D186" s="22" t="s">
        <v>367</v>
      </c>
      <c r="E186" s="23" t="s">
        <v>368</v>
      </c>
      <c r="F186" s="22" t="s">
        <v>142</v>
      </c>
      <c r="G186" s="22" t="s">
        <v>369</v>
      </c>
      <c r="H186" s="22" t="s">
        <v>164</v>
      </c>
      <c r="I186" s="22" t="s">
        <v>370</v>
      </c>
      <c r="J186" s="22" t="s">
        <v>371</v>
      </c>
      <c r="K186" s="523" t="s">
        <v>1094</v>
      </c>
      <c r="L186" s="525" t="s">
        <v>1183</v>
      </c>
      <c r="M186" s="525" t="s">
        <v>1184</v>
      </c>
      <c r="N186" s="525" t="s">
        <v>887</v>
      </c>
      <c r="O186" s="22" t="s">
        <v>293</v>
      </c>
      <c r="P186" s="70" t="s">
        <v>167</v>
      </c>
      <c r="Q186" s="538" t="s">
        <v>167</v>
      </c>
      <c r="R186" s="337">
        <f t="shared" ca="1" si="9"/>
        <v>0</v>
      </c>
      <c r="S186" s="337">
        <f t="shared" ca="1" si="10"/>
        <v>0</v>
      </c>
      <c r="T186" s="433" t="s">
        <v>372</v>
      </c>
      <c r="U186" s="22"/>
      <c r="V186" s="24"/>
      <c r="W186" s="21"/>
      <c r="Y186" s="494"/>
    </row>
    <row r="187" spans="1:25" ht="45">
      <c r="A187" s="31">
        <v>184</v>
      </c>
      <c r="B187" s="22" t="s">
        <v>39</v>
      </c>
      <c r="C187" s="22" t="s">
        <v>366</v>
      </c>
      <c r="D187" s="22" t="s">
        <v>367</v>
      </c>
      <c r="E187" s="23" t="s">
        <v>373</v>
      </c>
      <c r="F187" s="22" t="s">
        <v>142</v>
      </c>
      <c r="G187" s="22" t="s">
        <v>369</v>
      </c>
      <c r="H187" s="22" t="s">
        <v>164</v>
      </c>
      <c r="I187" s="22" t="s">
        <v>374</v>
      </c>
      <c r="J187" s="22" t="s">
        <v>375</v>
      </c>
      <c r="K187" s="523" t="s">
        <v>1094</v>
      </c>
      <c r="L187" s="525" t="s">
        <v>1185</v>
      </c>
      <c r="M187" s="525" t="s">
        <v>1186</v>
      </c>
      <c r="N187" s="525" t="s">
        <v>887</v>
      </c>
      <c r="O187" s="22" t="s">
        <v>293</v>
      </c>
      <c r="P187" s="70" t="s">
        <v>167</v>
      </c>
      <c r="Q187" s="538" t="s">
        <v>167</v>
      </c>
      <c r="R187" s="337">
        <f t="shared" ca="1" si="9"/>
        <v>0</v>
      </c>
      <c r="S187" s="337">
        <f t="shared" ca="1" si="10"/>
        <v>0</v>
      </c>
      <c r="T187" s="433" t="s">
        <v>376</v>
      </c>
      <c r="U187" s="22"/>
      <c r="V187" s="24"/>
      <c r="W187" s="21"/>
      <c r="Y187" s="494"/>
    </row>
    <row r="188" spans="1:25" ht="30">
      <c r="A188" s="31">
        <v>185</v>
      </c>
      <c r="B188" s="22" t="s">
        <v>39</v>
      </c>
      <c r="C188" s="22" t="s">
        <v>366</v>
      </c>
      <c r="D188" s="22" t="s">
        <v>377</v>
      </c>
      <c r="E188" s="23" t="s">
        <v>378</v>
      </c>
      <c r="F188" s="22" t="s">
        <v>142</v>
      </c>
      <c r="G188" s="22" t="s">
        <v>379</v>
      </c>
      <c r="H188" s="22" t="s">
        <v>164</v>
      </c>
      <c r="I188" s="22" t="s">
        <v>380</v>
      </c>
      <c r="J188" s="22" t="s">
        <v>381</v>
      </c>
      <c r="K188" s="523" t="s">
        <v>1094</v>
      </c>
      <c r="L188" s="525" t="s">
        <v>1187</v>
      </c>
      <c r="M188" s="525" t="s">
        <v>1188</v>
      </c>
      <c r="N188" s="525" t="s">
        <v>887</v>
      </c>
      <c r="O188" s="22" t="s">
        <v>293</v>
      </c>
      <c r="P188" s="70" t="s">
        <v>167</v>
      </c>
      <c r="Q188" s="538" t="s">
        <v>167</v>
      </c>
      <c r="R188" s="337">
        <f t="shared" ca="1" si="9"/>
        <v>0</v>
      </c>
      <c r="S188" s="337">
        <f t="shared" ca="1" si="10"/>
        <v>0</v>
      </c>
      <c r="T188" s="433" t="s">
        <v>383</v>
      </c>
      <c r="U188" s="22"/>
      <c r="V188" s="24"/>
      <c r="W188" s="21"/>
      <c r="Y188" s="494"/>
    </row>
    <row r="189" spans="1:25" ht="30">
      <c r="A189" s="31">
        <v>186</v>
      </c>
      <c r="B189" s="22" t="s">
        <v>39</v>
      </c>
      <c r="C189" s="22" t="s">
        <v>366</v>
      </c>
      <c r="D189" s="22" t="s">
        <v>377</v>
      </c>
      <c r="E189" s="23" t="s">
        <v>384</v>
      </c>
      <c r="F189" s="22" t="s">
        <v>142</v>
      </c>
      <c r="G189" s="22" t="s">
        <v>379</v>
      </c>
      <c r="H189" s="22" t="s">
        <v>164</v>
      </c>
      <c r="I189" s="22" t="s">
        <v>385</v>
      </c>
      <c r="J189" s="22" t="s">
        <v>386</v>
      </c>
      <c r="K189" s="523" t="s">
        <v>1094</v>
      </c>
      <c r="L189" s="525" t="s">
        <v>1189</v>
      </c>
      <c r="M189" s="525" t="s">
        <v>1190</v>
      </c>
      <c r="N189" s="525" t="s">
        <v>887</v>
      </c>
      <c r="O189" s="22" t="s">
        <v>293</v>
      </c>
      <c r="P189" s="70" t="s">
        <v>167</v>
      </c>
      <c r="Q189" s="538" t="s">
        <v>167</v>
      </c>
      <c r="R189" s="337">
        <f t="shared" ca="1" si="9"/>
        <v>0</v>
      </c>
      <c r="S189" s="337">
        <f t="shared" ca="1" si="10"/>
        <v>0</v>
      </c>
      <c r="T189" s="433" t="s">
        <v>383</v>
      </c>
      <c r="U189" s="22"/>
      <c r="V189" s="24"/>
      <c r="W189" s="21"/>
      <c r="Y189" s="494"/>
    </row>
    <row r="190" spans="1:25" ht="30">
      <c r="A190" s="31">
        <v>187</v>
      </c>
      <c r="B190" s="22" t="s">
        <v>39</v>
      </c>
      <c r="C190" s="22" t="s">
        <v>366</v>
      </c>
      <c r="D190" s="22" t="s">
        <v>387</v>
      </c>
      <c r="E190" s="23" t="s">
        <v>388</v>
      </c>
      <c r="F190" s="22" t="s">
        <v>142</v>
      </c>
      <c r="G190" s="22" t="s">
        <v>389</v>
      </c>
      <c r="H190" s="22" t="s">
        <v>164</v>
      </c>
      <c r="I190" s="22" t="s">
        <v>390</v>
      </c>
      <c r="J190" s="22" t="s">
        <v>391</v>
      </c>
      <c r="K190" s="523" t="s">
        <v>1094</v>
      </c>
      <c r="L190" s="525" t="s">
        <v>1191</v>
      </c>
      <c r="M190" s="525" t="s">
        <v>1192</v>
      </c>
      <c r="N190" s="525" t="s">
        <v>887</v>
      </c>
      <c r="O190" s="22" t="s">
        <v>293</v>
      </c>
      <c r="P190" s="70" t="s">
        <v>167</v>
      </c>
      <c r="Q190" s="538" t="s">
        <v>167</v>
      </c>
      <c r="R190" s="337">
        <f t="shared" ca="1" si="9"/>
        <v>0</v>
      </c>
      <c r="S190" s="337">
        <f t="shared" ca="1" si="10"/>
        <v>0</v>
      </c>
      <c r="T190" s="433" t="s">
        <v>392</v>
      </c>
      <c r="U190" s="22"/>
      <c r="V190" s="24"/>
      <c r="W190" s="21"/>
      <c r="Y190" s="494"/>
    </row>
    <row r="191" spans="1:25" ht="45">
      <c r="A191" s="31">
        <v>188</v>
      </c>
      <c r="B191" s="22" t="s">
        <v>39</v>
      </c>
      <c r="C191" s="22" t="s">
        <v>366</v>
      </c>
      <c r="D191" s="22" t="s">
        <v>141</v>
      </c>
      <c r="E191" s="23" t="s">
        <v>51</v>
      </c>
      <c r="F191" s="22" t="s">
        <v>52</v>
      </c>
      <c r="G191" s="22" t="s">
        <v>53</v>
      </c>
      <c r="H191" s="22" t="s">
        <v>30</v>
      </c>
      <c r="I191" s="22" t="s">
        <v>393</v>
      </c>
      <c r="J191" s="22" t="s">
        <v>52</v>
      </c>
      <c r="K191" s="523" t="s">
        <v>1193</v>
      </c>
      <c r="L191" s="525" t="s">
        <v>1194</v>
      </c>
      <c r="M191" s="525" t="s">
        <v>1195</v>
      </c>
      <c r="N191" s="525" t="s">
        <v>817</v>
      </c>
      <c r="O191" s="22" t="s">
        <v>394</v>
      </c>
      <c r="P191" s="70">
        <v>2017</v>
      </c>
      <c r="Q191" s="418">
        <f t="shared" ref="Q191:Q203" ca="1" si="12">SUMIF(INDIRECT("'"&amp;K191&amp;"'!c:c"),A191,INDIRECT("'"&amp;K191&amp;"'!e:e"))</f>
        <v>2120.2284962919252</v>
      </c>
      <c r="R191" s="337" t="str">
        <f t="shared" ca="1" si="9"/>
        <v>N/A</v>
      </c>
      <c r="S191" s="337" t="str">
        <f t="shared" ca="1" si="10"/>
        <v>N/A</v>
      </c>
      <c r="T191" s="433" t="s">
        <v>901</v>
      </c>
      <c r="U191" s="22"/>
      <c r="V191" s="24"/>
      <c r="W191" s="21"/>
      <c r="Y191" s="494"/>
    </row>
    <row r="192" spans="1:25" ht="45">
      <c r="A192" s="31">
        <v>189</v>
      </c>
      <c r="B192" s="22" t="s">
        <v>39</v>
      </c>
      <c r="C192" s="22" t="s">
        <v>366</v>
      </c>
      <c r="D192" s="22" t="s">
        <v>141</v>
      </c>
      <c r="E192" s="23" t="s">
        <v>51</v>
      </c>
      <c r="F192" s="22" t="s">
        <v>55</v>
      </c>
      <c r="G192" s="22" t="s">
        <v>53</v>
      </c>
      <c r="H192" s="22" t="s">
        <v>30</v>
      </c>
      <c r="I192" s="22" t="s">
        <v>393</v>
      </c>
      <c r="J192" s="22" t="s">
        <v>55</v>
      </c>
      <c r="K192" s="523" t="s">
        <v>1193</v>
      </c>
      <c r="L192" s="525" t="s">
        <v>1196</v>
      </c>
      <c r="M192" s="525" t="s">
        <v>1197</v>
      </c>
      <c r="N192" s="525" t="s">
        <v>817</v>
      </c>
      <c r="O192" s="22" t="s">
        <v>394</v>
      </c>
      <c r="P192" s="70">
        <v>2017</v>
      </c>
      <c r="Q192" s="418">
        <f t="shared" ca="1" si="12"/>
        <v>1561.293975827205</v>
      </c>
      <c r="R192" s="337" t="str">
        <f t="shared" ca="1" si="9"/>
        <v>N/A</v>
      </c>
      <c r="S192" s="337" t="str">
        <f t="shared" ca="1" si="10"/>
        <v>N/A</v>
      </c>
      <c r="T192" s="433" t="s">
        <v>901</v>
      </c>
      <c r="U192" s="22"/>
      <c r="V192" s="24"/>
      <c r="W192" s="21"/>
      <c r="Y192" s="494"/>
    </row>
    <row r="193" spans="1:25" ht="45">
      <c r="A193" s="31">
        <v>190</v>
      </c>
      <c r="B193" s="22" t="s">
        <v>39</v>
      </c>
      <c r="C193" s="22" t="s">
        <v>366</v>
      </c>
      <c r="D193" s="22" t="s">
        <v>141</v>
      </c>
      <c r="E193" s="23" t="s">
        <v>51</v>
      </c>
      <c r="F193" s="22" t="s">
        <v>56</v>
      </c>
      <c r="G193" s="22" t="s">
        <v>53</v>
      </c>
      <c r="H193" s="22" t="s">
        <v>30</v>
      </c>
      <c r="I193" s="22" t="s">
        <v>393</v>
      </c>
      <c r="J193" s="22" t="s">
        <v>56</v>
      </c>
      <c r="K193" s="523" t="s">
        <v>1193</v>
      </c>
      <c r="L193" s="525" t="s">
        <v>1198</v>
      </c>
      <c r="M193" s="525" t="s">
        <v>1199</v>
      </c>
      <c r="N193" s="525" t="s">
        <v>817</v>
      </c>
      <c r="O193" s="22" t="s">
        <v>394</v>
      </c>
      <c r="P193" s="70">
        <v>2017</v>
      </c>
      <c r="Q193" s="418">
        <f t="shared" ca="1" si="12"/>
        <v>11829233.779383814</v>
      </c>
      <c r="R193" s="337" t="str">
        <f t="shared" ca="1" si="9"/>
        <v>N/A</v>
      </c>
      <c r="S193" s="337" t="str">
        <f t="shared" ca="1" si="10"/>
        <v>N/A</v>
      </c>
      <c r="T193" s="433" t="s">
        <v>901</v>
      </c>
      <c r="U193" s="22"/>
      <c r="V193" s="24"/>
      <c r="W193" s="21"/>
      <c r="Y193" s="494"/>
    </row>
    <row r="194" spans="1:25" ht="45">
      <c r="A194" s="31">
        <v>191</v>
      </c>
      <c r="B194" s="22" t="s">
        <v>39</v>
      </c>
      <c r="C194" s="22" t="s">
        <v>366</v>
      </c>
      <c r="D194" s="22" t="s">
        <v>141</v>
      </c>
      <c r="E194" s="23" t="s">
        <v>51</v>
      </c>
      <c r="F194" s="22" t="s">
        <v>57</v>
      </c>
      <c r="G194" s="22" t="s">
        <v>53</v>
      </c>
      <c r="H194" s="22" t="s">
        <v>30</v>
      </c>
      <c r="I194" s="22" t="s">
        <v>393</v>
      </c>
      <c r="J194" s="22" t="s">
        <v>57</v>
      </c>
      <c r="K194" s="523" t="s">
        <v>1193</v>
      </c>
      <c r="L194" s="525" t="s">
        <v>1200</v>
      </c>
      <c r="M194" s="525" t="s">
        <v>1201</v>
      </c>
      <c r="N194" s="525" t="s">
        <v>817</v>
      </c>
      <c r="O194" s="22" t="s">
        <v>394</v>
      </c>
      <c r="P194" s="70">
        <v>2017</v>
      </c>
      <c r="Q194" s="418">
        <f t="shared" ca="1" si="12"/>
        <v>8187370.7973197354</v>
      </c>
      <c r="R194" s="337" t="str">
        <f t="shared" ca="1" si="9"/>
        <v>N/A</v>
      </c>
      <c r="S194" s="337" t="str">
        <f t="shared" ca="1" si="10"/>
        <v>N/A</v>
      </c>
      <c r="T194" s="433" t="s">
        <v>901</v>
      </c>
      <c r="U194" s="22"/>
      <c r="V194" s="24"/>
      <c r="W194" s="21"/>
      <c r="Y194" s="494"/>
    </row>
    <row r="195" spans="1:25" ht="45">
      <c r="A195" s="31">
        <v>192</v>
      </c>
      <c r="B195" s="22" t="s">
        <v>39</v>
      </c>
      <c r="C195" s="22" t="s">
        <v>366</v>
      </c>
      <c r="D195" s="22" t="s">
        <v>141</v>
      </c>
      <c r="E195" s="23" t="s">
        <v>51</v>
      </c>
      <c r="F195" s="22" t="s">
        <v>58</v>
      </c>
      <c r="G195" s="22" t="s">
        <v>53</v>
      </c>
      <c r="H195" s="22" t="s">
        <v>30</v>
      </c>
      <c r="I195" s="22" t="s">
        <v>393</v>
      </c>
      <c r="J195" s="22" t="s">
        <v>58</v>
      </c>
      <c r="K195" s="523" t="s">
        <v>1193</v>
      </c>
      <c r="L195" s="525" t="s">
        <v>1202</v>
      </c>
      <c r="M195" s="525" t="s">
        <v>1203</v>
      </c>
      <c r="N195" s="525" t="s">
        <v>817</v>
      </c>
      <c r="O195" s="22" t="s">
        <v>394</v>
      </c>
      <c r="P195" s="70">
        <v>2017</v>
      </c>
      <c r="Q195" s="418">
        <f t="shared" ca="1" si="12"/>
        <v>717123.36628211441</v>
      </c>
      <c r="R195" s="337" t="str">
        <f t="shared" ref="R195:R258" ca="1" si="13">IF($N195 = "N","N/A",SUMIF(INDIRECT("'"&amp;K195&amp;"'!h:h"),L195,INDIRECT("'"&amp;K195&amp;"'!k:k")))</f>
        <v>N/A</v>
      </c>
      <c r="S195" s="337" t="str">
        <f t="shared" ref="S195:S258" ca="1" si="14">IF($N195 = "N","N/A",SUMIF(INDIRECT("'"&amp;K195&amp;"'!h:h"),M195,INDIRECT("'"&amp;K195&amp;"'!k:k")))</f>
        <v>N/A</v>
      </c>
      <c r="T195" s="433" t="s">
        <v>901</v>
      </c>
      <c r="U195" s="307" t="s">
        <v>395</v>
      </c>
      <c r="V195" s="24"/>
      <c r="W195" s="21"/>
      <c r="Y195" s="494"/>
    </row>
    <row r="196" spans="1:25" ht="45">
      <c r="A196" s="31">
        <v>193</v>
      </c>
      <c r="B196" s="22" t="s">
        <v>39</v>
      </c>
      <c r="C196" s="22" t="s">
        <v>366</v>
      </c>
      <c r="D196" s="22" t="s">
        <v>141</v>
      </c>
      <c r="E196" s="23" t="s">
        <v>51</v>
      </c>
      <c r="F196" s="22" t="s">
        <v>60</v>
      </c>
      <c r="G196" s="22" t="s">
        <v>53</v>
      </c>
      <c r="H196" s="22" t="s">
        <v>30</v>
      </c>
      <c r="I196" s="22" t="s">
        <v>393</v>
      </c>
      <c r="J196" s="22" t="s">
        <v>60</v>
      </c>
      <c r="K196" s="523" t="s">
        <v>1193</v>
      </c>
      <c r="L196" s="525" t="s">
        <v>1204</v>
      </c>
      <c r="M196" s="525" t="s">
        <v>1205</v>
      </c>
      <c r="N196" s="525" t="s">
        <v>817</v>
      </c>
      <c r="O196" s="22" t="s">
        <v>394</v>
      </c>
      <c r="P196" s="70">
        <v>2017</v>
      </c>
      <c r="Q196" s="418">
        <f t="shared" ca="1" si="12"/>
        <v>428364.72049244336</v>
      </c>
      <c r="R196" s="337" t="str">
        <f t="shared" ca="1" si="13"/>
        <v>N/A</v>
      </c>
      <c r="S196" s="337" t="str">
        <f t="shared" ca="1" si="14"/>
        <v>N/A</v>
      </c>
      <c r="T196" s="433" t="s">
        <v>901</v>
      </c>
      <c r="U196" s="307" t="s">
        <v>395</v>
      </c>
      <c r="V196" s="24"/>
      <c r="W196" s="21"/>
      <c r="Y196" s="494"/>
    </row>
    <row r="197" spans="1:25" ht="45">
      <c r="A197" s="31">
        <v>194</v>
      </c>
      <c r="B197" s="22" t="s">
        <v>39</v>
      </c>
      <c r="C197" s="22" t="s">
        <v>366</v>
      </c>
      <c r="D197" s="22" t="s">
        <v>141</v>
      </c>
      <c r="E197" s="23" t="s">
        <v>51</v>
      </c>
      <c r="F197" s="22" t="s">
        <v>61</v>
      </c>
      <c r="G197" s="22" t="s">
        <v>53</v>
      </c>
      <c r="H197" s="22" t="s">
        <v>30</v>
      </c>
      <c r="I197" s="22" t="s">
        <v>393</v>
      </c>
      <c r="J197" s="22" t="s">
        <v>61</v>
      </c>
      <c r="K197" s="523" t="s">
        <v>1193</v>
      </c>
      <c r="L197" s="525" t="s">
        <v>1206</v>
      </c>
      <c r="M197" s="525" t="s">
        <v>1207</v>
      </c>
      <c r="N197" s="525" t="s">
        <v>817</v>
      </c>
      <c r="O197" s="22" t="s">
        <v>394</v>
      </c>
      <c r="P197" s="70">
        <v>2017</v>
      </c>
      <c r="Q197" s="418">
        <f t="shared" ca="1" si="12"/>
        <v>18670.744517401385</v>
      </c>
      <c r="R197" s="337" t="str">
        <f t="shared" ca="1" si="13"/>
        <v>N/A</v>
      </c>
      <c r="S197" s="337" t="str">
        <f t="shared" ca="1" si="14"/>
        <v>N/A</v>
      </c>
      <c r="T197" s="433" t="s">
        <v>901</v>
      </c>
      <c r="U197" s="22"/>
      <c r="V197" s="24"/>
      <c r="W197" s="21"/>
      <c r="Y197" s="494"/>
    </row>
    <row r="198" spans="1:25" ht="45">
      <c r="A198" s="31">
        <v>195</v>
      </c>
      <c r="B198" s="22" t="s">
        <v>39</v>
      </c>
      <c r="C198" s="22" t="s">
        <v>366</v>
      </c>
      <c r="D198" s="22" t="s">
        <v>141</v>
      </c>
      <c r="E198" s="23" t="s">
        <v>51</v>
      </c>
      <c r="F198" s="22" t="s">
        <v>62</v>
      </c>
      <c r="G198" s="22" t="s">
        <v>53</v>
      </c>
      <c r="H198" s="22" t="s">
        <v>30</v>
      </c>
      <c r="I198" s="22" t="s">
        <v>393</v>
      </c>
      <c r="J198" s="22" t="s">
        <v>62</v>
      </c>
      <c r="K198" s="523" t="s">
        <v>1193</v>
      </c>
      <c r="L198" s="525" t="s">
        <v>1208</v>
      </c>
      <c r="M198" s="525" t="s">
        <v>1209</v>
      </c>
      <c r="N198" s="525" t="s">
        <v>817</v>
      </c>
      <c r="O198" s="22" t="s">
        <v>394</v>
      </c>
      <c r="P198" s="70">
        <v>2017</v>
      </c>
      <c r="Q198" s="418">
        <f t="shared" ca="1" si="12"/>
        <v>13285.931537879211</v>
      </c>
      <c r="R198" s="337" t="str">
        <f t="shared" ca="1" si="13"/>
        <v>N/A</v>
      </c>
      <c r="S198" s="337" t="str">
        <f t="shared" ca="1" si="14"/>
        <v>N/A</v>
      </c>
      <c r="T198" s="433" t="s">
        <v>901</v>
      </c>
      <c r="U198" s="22"/>
      <c r="V198" s="24"/>
      <c r="W198" s="21"/>
      <c r="Y198" s="494"/>
    </row>
    <row r="199" spans="1:25" ht="45">
      <c r="A199" s="31">
        <v>196</v>
      </c>
      <c r="B199" s="22" t="s">
        <v>39</v>
      </c>
      <c r="C199" s="22" t="s">
        <v>366</v>
      </c>
      <c r="D199" s="22" t="s">
        <v>141</v>
      </c>
      <c r="E199" s="23" t="s">
        <v>51</v>
      </c>
      <c r="F199" s="22" t="s">
        <v>63</v>
      </c>
      <c r="G199" s="22" t="s">
        <v>53</v>
      </c>
      <c r="H199" s="22" t="s">
        <v>30</v>
      </c>
      <c r="I199" s="22" t="s">
        <v>393</v>
      </c>
      <c r="J199" s="22" t="s">
        <v>63</v>
      </c>
      <c r="K199" s="523" t="s">
        <v>1193</v>
      </c>
      <c r="L199" s="525" t="s">
        <v>1210</v>
      </c>
      <c r="M199" s="525" t="s">
        <v>1211</v>
      </c>
      <c r="N199" s="525" t="s">
        <v>817</v>
      </c>
      <c r="O199" s="22" t="s">
        <v>394</v>
      </c>
      <c r="P199" s="70">
        <v>2017</v>
      </c>
      <c r="Q199" s="418">
        <f t="shared" ca="1" si="12"/>
        <v>102078374.17575823</v>
      </c>
      <c r="R199" s="337" t="str">
        <f t="shared" ca="1" si="13"/>
        <v>N/A</v>
      </c>
      <c r="S199" s="337" t="str">
        <f t="shared" ca="1" si="14"/>
        <v>N/A</v>
      </c>
      <c r="T199" s="433" t="s">
        <v>901</v>
      </c>
      <c r="U199" s="22"/>
      <c r="V199" s="24"/>
      <c r="W199" s="21"/>
      <c r="Y199" s="494"/>
    </row>
    <row r="200" spans="1:25" ht="45">
      <c r="A200" s="31">
        <v>197</v>
      </c>
      <c r="B200" s="22" t="s">
        <v>39</v>
      </c>
      <c r="C200" s="22" t="s">
        <v>366</v>
      </c>
      <c r="D200" s="22" t="s">
        <v>141</v>
      </c>
      <c r="E200" s="23" t="s">
        <v>51</v>
      </c>
      <c r="F200" s="22" t="s">
        <v>64</v>
      </c>
      <c r="G200" s="22" t="s">
        <v>53</v>
      </c>
      <c r="H200" s="22" t="s">
        <v>30</v>
      </c>
      <c r="I200" s="22" t="s">
        <v>393</v>
      </c>
      <c r="J200" s="22" t="s">
        <v>64</v>
      </c>
      <c r="K200" s="523" t="s">
        <v>1193</v>
      </c>
      <c r="L200" s="525" t="s">
        <v>1212</v>
      </c>
      <c r="M200" s="525" t="s">
        <v>1213</v>
      </c>
      <c r="N200" s="525" t="s">
        <v>817</v>
      </c>
      <c r="O200" s="22" t="s">
        <v>394</v>
      </c>
      <c r="P200" s="70">
        <v>2017</v>
      </c>
      <c r="Q200" s="418">
        <f t="shared" ca="1" si="12"/>
        <v>70335418.773030251</v>
      </c>
      <c r="R200" s="337" t="str">
        <f t="shared" ca="1" si="13"/>
        <v>N/A</v>
      </c>
      <c r="S200" s="337" t="str">
        <f t="shared" ca="1" si="14"/>
        <v>N/A</v>
      </c>
      <c r="T200" s="433" t="s">
        <v>901</v>
      </c>
      <c r="U200" s="22"/>
      <c r="V200" s="24"/>
      <c r="W200" s="21"/>
      <c r="Y200" s="494"/>
    </row>
    <row r="201" spans="1:25" ht="45">
      <c r="A201" s="31">
        <v>198</v>
      </c>
      <c r="B201" s="22" t="s">
        <v>39</v>
      </c>
      <c r="C201" s="22" t="s">
        <v>366</v>
      </c>
      <c r="D201" s="22" t="s">
        <v>141</v>
      </c>
      <c r="E201" s="23" t="s">
        <v>51</v>
      </c>
      <c r="F201" s="22" t="s">
        <v>65</v>
      </c>
      <c r="G201" s="22" t="s">
        <v>53</v>
      </c>
      <c r="H201" s="22" t="s">
        <v>30</v>
      </c>
      <c r="I201" s="22" t="s">
        <v>393</v>
      </c>
      <c r="J201" s="22" t="s">
        <v>65</v>
      </c>
      <c r="K201" s="523" t="s">
        <v>1193</v>
      </c>
      <c r="L201" s="525" t="s">
        <v>1214</v>
      </c>
      <c r="M201" s="525" t="s">
        <v>1215</v>
      </c>
      <c r="N201" s="525" t="s">
        <v>817</v>
      </c>
      <c r="O201" s="22" t="s">
        <v>394</v>
      </c>
      <c r="P201" s="70">
        <v>2017</v>
      </c>
      <c r="Q201" s="418">
        <f t="shared" ca="1" si="12"/>
        <v>7906120.7257685047</v>
      </c>
      <c r="R201" s="337" t="str">
        <f t="shared" ca="1" si="13"/>
        <v>N/A</v>
      </c>
      <c r="S201" s="337" t="str">
        <f t="shared" ca="1" si="14"/>
        <v>N/A</v>
      </c>
      <c r="T201" s="433" t="s">
        <v>901</v>
      </c>
      <c r="U201" s="307"/>
      <c r="V201" s="24"/>
      <c r="W201" s="21"/>
      <c r="Y201" s="494"/>
    </row>
    <row r="202" spans="1:25" ht="45">
      <c r="A202" s="31">
        <v>199</v>
      </c>
      <c r="B202" s="22" t="s">
        <v>39</v>
      </c>
      <c r="C202" s="22" t="s">
        <v>366</v>
      </c>
      <c r="D202" s="22" t="s">
        <v>141</v>
      </c>
      <c r="E202" s="23" t="s">
        <v>51</v>
      </c>
      <c r="F202" s="22" t="s">
        <v>66</v>
      </c>
      <c r="G202" s="22" t="s">
        <v>53</v>
      </c>
      <c r="H202" s="22" t="s">
        <v>30</v>
      </c>
      <c r="I202" s="22" t="s">
        <v>393</v>
      </c>
      <c r="J202" s="22" t="s">
        <v>66</v>
      </c>
      <c r="K202" s="523" t="s">
        <v>1193</v>
      </c>
      <c r="L202" s="525" t="s">
        <v>1216</v>
      </c>
      <c r="M202" s="525" t="s">
        <v>1217</v>
      </c>
      <c r="N202" s="525" t="s">
        <v>817</v>
      </c>
      <c r="O202" s="22" t="s">
        <v>394</v>
      </c>
      <c r="P202" s="70">
        <v>2017</v>
      </c>
      <c r="Q202" s="418">
        <f t="shared" ca="1" si="12"/>
        <v>4701231.2561380565</v>
      </c>
      <c r="R202" s="337" t="str">
        <f t="shared" ca="1" si="13"/>
        <v>N/A</v>
      </c>
      <c r="S202" s="337" t="str">
        <f t="shared" ca="1" si="14"/>
        <v>N/A</v>
      </c>
      <c r="T202" s="433" t="s">
        <v>901</v>
      </c>
      <c r="U202" s="307"/>
      <c r="V202" s="24"/>
      <c r="W202" s="21"/>
      <c r="Y202" s="494"/>
    </row>
    <row r="203" spans="1:25" ht="60">
      <c r="A203" s="31">
        <v>200</v>
      </c>
      <c r="B203" s="22" t="s">
        <v>39</v>
      </c>
      <c r="C203" s="22" t="s">
        <v>366</v>
      </c>
      <c r="D203" s="22" t="s">
        <v>252</v>
      </c>
      <c r="E203" s="23" t="s">
        <v>42</v>
      </c>
      <c r="F203" s="22" t="s">
        <v>43</v>
      </c>
      <c r="G203" s="22" t="s">
        <v>44</v>
      </c>
      <c r="H203" s="22" t="s">
        <v>30</v>
      </c>
      <c r="I203" s="22" t="s">
        <v>396</v>
      </c>
      <c r="J203" s="22" t="s">
        <v>314</v>
      </c>
      <c r="K203" s="523" t="s">
        <v>1193</v>
      </c>
      <c r="L203" s="525" t="s">
        <v>1218</v>
      </c>
      <c r="M203" s="525" t="s">
        <v>1219</v>
      </c>
      <c r="N203" s="525" t="s">
        <v>817</v>
      </c>
      <c r="O203" s="22" t="s">
        <v>394</v>
      </c>
      <c r="P203" s="70">
        <v>2017</v>
      </c>
      <c r="Q203" s="418">
        <f t="shared" ca="1" si="12"/>
        <v>8058.8041723150018</v>
      </c>
      <c r="R203" s="337" t="str">
        <f t="shared" ca="1" si="13"/>
        <v>N/A</v>
      </c>
      <c r="S203" s="337" t="str">
        <f t="shared" ca="1" si="14"/>
        <v>N/A</v>
      </c>
      <c r="T203" s="433" t="s">
        <v>48</v>
      </c>
      <c r="U203" s="22"/>
      <c r="V203" s="24"/>
      <c r="W203" s="21"/>
      <c r="Y203" s="494"/>
    </row>
    <row r="204" spans="1:25" ht="45">
      <c r="A204" s="31">
        <v>201</v>
      </c>
      <c r="B204" s="22" t="s">
        <v>39</v>
      </c>
      <c r="C204" s="22" t="s">
        <v>366</v>
      </c>
      <c r="D204" s="22" t="s">
        <v>397</v>
      </c>
      <c r="E204" s="23" t="s">
        <v>398</v>
      </c>
      <c r="F204" s="22" t="s">
        <v>399</v>
      </c>
      <c r="G204" s="22" t="s">
        <v>219</v>
      </c>
      <c r="H204" s="22" t="s">
        <v>164</v>
      </c>
      <c r="I204" s="22" t="s">
        <v>400</v>
      </c>
      <c r="J204" s="22" t="s">
        <v>401</v>
      </c>
      <c r="K204" s="523" t="s">
        <v>1193</v>
      </c>
      <c r="L204" s="525" t="s">
        <v>1220</v>
      </c>
      <c r="M204" s="525" t="s">
        <v>1221</v>
      </c>
      <c r="N204" s="525" t="s">
        <v>887</v>
      </c>
      <c r="O204" s="22" t="s">
        <v>394</v>
      </c>
      <c r="P204" s="70" t="s">
        <v>167</v>
      </c>
      <c r="Q204" s="538" t="s">
        <v>167</v>
      </c>
      <c r="R204" s="337">
        <f t="shared" ca="1" si="13"/>
        <v>0</v>
      </c>
      <c r="S204" s="337">
        <f t="shared" ca="1" si="14"/>
        <v>0</v>
      </c>
      <c r="T204" s="433"/>
      <c r="U204" s="22"/>
      <c r="V204" s="24"/>
      <c r="W204" s="21"/>
      <c r="Y204" s="494"/>
    </row>
    <row r="205" spans="1:25" ht="45">
      <c r="A205" s="31">
        <v>202</v>
      </c>
      <c r="B205" s="22" t="s">
        <v>39</v>
      </c>
      <c r="C205" s="22" t="s">
        <v>366</v>
      </c>
      <c r="D205" s="22" t="s">
        <v>397</v>
      </c>
      <c r="E205" s="23" t="s">
        <v>398</v>
      </c>
      <c r="F205" s="22" t="s">
        <v>402</v>
      </c>
      <c r="G205" s="22" t="s">
        <v>219</v>
      </c>
      <c r="H205" s="22" t="s">
        <v>164</v>
      </c>
      <c r="I205" s="22" t="s">
        <v>400</v>
      </c>
      <c r="J205" s="22" t="s">
        <v>403</v>
      </c>
      <c r="K205" s="523" t="s">
        <v>1193</v>
      </c>
      <c r="L205" s="525" t="s">
        <v>1222</v>
      </c>
      <c r="M205" s="525" t="s">
        <v>1223</v>
      </c>
      <c r="N205" s="525" t="s">
        <v>887</v>
      </c>
      <c r="O205" s="22" t="s">
        <v>394</v>
      </c>
      <c r="P205" s="70" t="s">
        <v>167</v>
      </c>
      <c r="Q205" s="538" t="s">
        <v>167</v>
      </c>
      <c r="R205" s="337">
        <f t="shared" ca="1" si="13"/>
        <v>0</v>
      </c>
      <c r="S205" s="337">
        <f t="shared" ca="1" si="14"/>
        <v>0</v>
      </c>
      <c r="T205" s="433"/>
      <c r="U205" s="22"/>
      <c r="V205" s="24"/>
      <c r="W205" s="21"/>
      <c r="Y205" s="494"/>
    </row>
    <row r="206" spans="1:25" ht="75">
      <c r="A206" s="31">
        <v>203</v>
      </c>
      <c r="B206" s="22" t="s">
        <v>39</v>
      </c>
      <c r="C206" s="22" t="s">
        <v>366</v>
      </c>
      <c r="D206" s="22" t="s">
        <v>397</v>
      </c>
      <c r="E206" s="23" t="s">
        <v>398</v>
      </c>
      <c r="F206" s="22" t="s">
        <v>404</v>
      </c>
      <c r="G206" s="22" t="s">
        <v>219</v>
      </c>
      <c r="H206" s="22" t="s">
        <v>164</v>
      </c>
      <c r="I206" s="22" t="s">
        <v>400</v>
      </c>
      <c r="J206" s="22" t="s">
        <v>405</v>
      </c>
      <c r="K206" s="523" t="s">
        <v>1193</v>
      </c>
      <c r="L206" s="525" t="s">
        <v>1224</v>
      </c>
      <c r="M206" s="525" t="s">
        <v>1225</v>
      </c>
      <c r="N206" s="525" t="s">
        <v>887</v>
      </c>
      <c r="O206" s="22" t="s">
        <v>394</v>
      </c>
      <c r="P206" s="70" t="s">
        <v>167</v>
      </c>
      <c r="Q206" s="538" t="s">
        <v>167</v>
      </c>
      <c r="R206" s="337">
        <f t="shared" ca="1" si="13"/>
        <v>0</v>
      </c>
      <c r="S206" s="337">
        <f t="shared" ca="1" si="14"/>
        <v>0</v>
      </c>
      <c r="T206" s="433" t="s">
        <v>406</v>
      </c>
      <c r="U206" s="22" t="s">
        <v>407</v>
      </c>
      <c r="V206" s="24"/>
      <c r="W206" s="21"/>
      <c r="Y206" s="494"/>
    </row>
    <row r="207" spans="1:25" ht="45">
      <c r="A207" s="31">
        <v>204</v>
      </c>
      <c r="B207" s="22" t="s">
        <v>39</v>
      </c>
      <c r="C207" s="22" t="s">
        <v>366</v>
      </c>
      <c r="D207" s="22" t="s">
        <v>397</v>
      </c>
      <c r="E207" s="23" t="s">
        <v>234</v>
      </c>
      <c r="F207" s="22" t="s">
        <v>408</v>
      </c>
      <c r="G207" s="22" t="s">
        <v>235</v>
      </c>
      <c r="H207" s="22" t="s">
        <v>164</v>
      </c>
      <c r="I207" s="22" t="s">
        <v>409</v>
      </c>
      <c r="J207" s="22" t="s">
        <v>410</v>
      </c>
      <c r="K207" s="523" t="s">
        <v>1193</v>
      </c>
      <c r="L207" s="525" t="s">
        <v>1226</v>
      </c>
      <c r="M207" s="525" t="s">
        <v>1227</v>
      </c>
      <c r="N207" s="525" t="s">
        <v>817</v>
      </c>
      <c r="O207" s="22" t="s">
        <v>394</v>
      </c>
      <c r="P207" s="70" t="s">
        <v>167</v>
      </c>
      <c r="Q207" s="418" t="s">
        <v>167</v>
      </c>
      <c r="R207" s="337" t="str">
        <f t="shared" ca="1" si="13"/>
        <v>N/A</v>
      </c>
      <c r="S207" s="337" t="str">
        <f t="shared" ca="1" si="14"/>
        <v>N/A</v>
      </c>
      <c r="T207" s="433"/>
      <c r="U207" s="22"/>
      <c r="V207" s="24"/>
      <c r="W207" s="21"/>
      <c r="Y207" s="494"/>
    </row>
    <row r="208" spans="1:25" ht="45">
      <c r="A208" s="31">
        <v>205</v>
      </c>
      <c r="B208" s="22" t="s">
        <v>39</v>
      </c>
      <c r="C208" s="22" t="s">
        <v>366</v>
      </c>
      <c r="D208" s="22" t="s">
        <v>397</v>
      </c>
      <c r="E208" s="23" t="s">
        <v>234</v>
      </c>
      <c r="F208" s="22" t="s">
        <v>411</v>
      </c>
      <c r="G208" s="22" t="s">
        <v>235</v>
      </c>
      <c r="H208" s="22" t="s">
        <v>164</v>
      </c>
      <c r="I208" s="22" t="s">
        <v>409</v>
      </c>
      <c r="J208" s="22" t="s">
        <v>410</v>
      </c>
      <c r="K208" s="523" t="s">
        <v>1193</v>
      </c>
      <c r="L208" s="525" t="s">
        <v>1228</v>
      </c>
      <c r="M208" s="525" t="s">
        <v>1229</v>
      </c>
      <c r="N208" s="525" t="s">
        <v>817</v>
      </c>
      <c r="O208" s="22" t="s">
        <v>394</v>
      </c>
      <c r="P208" s="70" t="s">
        <v>167</v>
      </c>
      <c r="Q208" s="418" t="s">
        <v>167</v>
      </c>
      <c r="R208" s="337" t="str">
        <f t="shared" ca="1" si="13"/>
        <v>N/A</v>
      </c>
      <c r="S208" s="337" t="str">
        <f t="shared" ca="1" si="14"/>
        <v>N/A</v>
      </c>
      <c r="T208" s="433"/>
      <c r="U208" s="22"/>
      <c r="V208" s="24"/>
      <c r="W208" s="21"/>
      <c r="Y208" s="494"/>
    </row>
    <row r="209" spans="1:25" ht="60">
      <c r="A209" s="31">
        <v>206</v>
      </c>
      <c r="B209" s="22" t="s">
        <v>39</v>
      </c>
      <c r="C209" s="22" t="s">
        <v>366</v>
      </c>
      <c r="D209" s="22" t="s">
        <v>397</v>
      </c>
      <c r="E209" s="23" t="s">
        <v>234</v>
      </c>
      <c r="F209" s="22" t="s">
        <v>412</v>
      </c>
      <c r="G209" s="22" t="s">
        <v>235</v>
      </c>
      <c r="H209" s="22" t="s">
        <v>164</v>
      </c>
      <c r="I209" s="22" t="s">
        <v>409</v>
      </c>
      <c r="J209" s="22" t="s">
        <v>413</v>
      </c>
      <c r="K209" s="523" t="s">
        <v>1193</v>
      </c>
      <c r="L209" s="525" t="s">
        <v>1230</v>
      </c>
      <c r="M209" s="525" t="s">
        <v>1231</v>
      </c>
      <c r="N209" s="525" t="s">
        <v>817</v>
      </c>
      <c r="O209" s="22" t="s">
        <v>394</v>
      </c>
      <c r="P209" s="70" t="s">
        <v>167</v>
      </c>
      <c r="Q209" s="418" t="s">
        <v>167</v>
      </c>
      <c r="R209" s="337" t="str">
        <f t="shared" ca="1" si="13"/>
        <v>N/A</v>
      </c>
      <c r="S209" s="337" t="str">
        <f t="shared" ca="1" si="14"/>
        <v>N/A</v>
      </c>
      <c r="T209" s="433" t="s">
        <v>414</v>
      </c>
      <c r="U209" s="22"/>
      <c r="V209" s="24"/>
      <c r="W209" s="21"/>
      <c r="Y209" s="494"/>
    </row>
    <row r="210" spans="1:25" ht="45">
      <c r="A210" s="31">
        <v>207</v>
      </c>
      <c r="B210" s="22" t="s">
        <v>39</v>
      </c>
      <c r="C210" s="22" t="s">
        <v>366</v>
      </c>
      <c r="D210" s="22" t="s">
        <v>397</v>
      </c>
      <c r="E210" s="23" t="s">
        <v>415</v>
      </c>
      <c r="F210" s="22" t="s">
        <v>408</v>
      </c>
      <c r="G210" s="22" t="s">
        <v>416</v>
      </c>
      <c r="H210" s="22" t="s">
        <v>164</v>
      </c>
      <c r="I210" s="22" t="s">
        <v>417</v>
      </c>
      <c r="J210" s="22" t="s">
        <v>418</v>
      </c>
      <c r="K210" s="523" t="s">
        <v>1193</v>
      </c>
      <c r="L210" s="525" t="s">
        <v>1232</v>
      </c>
      <c r="M210" s="525" t="s">
        <v>1233</v>
      </c>
      <c r="N210" s="525" t="s">
        <v>887</v>
      </c>
      <c r="O210" s="22" t="s">
        <v>394</v>
      </c>
      <c r="P210" s="70" t="s">
        <v>167</v>
      </c>
      <c r="Q210" s="418" t="s">
        <v>167</v>
      </c>
      <c r="R210" s="337">
        <f t="shared" ca="1" si="13"/>
        <v>0</v>
      </c>
      <c r="S210" s="337">
        <f t="shared" ca="1" si="14"/>
        <v>0</v>
      </c>
      <c r="T210" s="433"/>
      <c r="U210" s="22"/>
      <c r="V210" s="24"/>
      <c r="W210" s="21"/>
      <c r="Y210" s="494"/>
    </row>
    <row r="211" spans="1:25" ht="45">
      <c r="A211" s="31">
        <v>208</v>
      </c>
      <c r="B211" s="22" t="s">
        <v>39</v>
      </c>
      <c r="C211" s="22" t="s">
        <v>366</v>
      </c>
      <c r="D211" s="22" t="s">
        <v>397</v>
      </c>
      <c r="E211" s="23" t="s">
        <v>415</v>
      </c>
      <c r="F211" s="22" t="s">
        <v>411</v>
      </c>
      <c r="G211" s="22" t="s">
        <v>416</v>
      </c>
      <c r="H211" s="22" t="s">
        <v>164</v>
      </c>
      <c r="I211" s="22" t="s">
        <v>417</v>
      </c>
      <c r="J211" s="22" t="s">
        <v>419</v>
      </c>
      <c r="K211" s="523" t="s">
        <v>1193</v>
      </c>
      <c r="L211" s="525" t="s">
        <v>1234</v>
      </c>
      <c r="M211" s="525" t="s">
        <v>1235</v>
      </c>
      <c r="N211" s="525" t="s">
        <v>887</v>
      </c>
      <c r="O211" s="22" t="s">
        <v>394</v>
      </c>
      <c r="P211" s="70" t="s">
        <v>167</v>
      </c>
      <c r="Q211" s="418" t="s">
        <v>167</v>
      </c>
      <c r="R211" s="337">
        <f t="shared" ca="1" si="13"/>
        <v>0</v>
      </c>
      <c r="S211" s="337">
        <f t="shared" ca="1" si="14"/>
        <v>0</v>
      </c>
      <c r="T211" s="433"/>
      <c r="U211" s="22"/>
      <c r="V211" s="24"/>
      <c r="W211" s="21"/>
      <c r="Y211" s="494"/>
    </row>
    <row r="212" spans="1:25" ht="60">
      <c r="A212" s="31">
        <v>209</v>
      </c>
      <c r="B212" s="22" t="s">
        <v>39</v>
      </c>
      <c r="C212" s="22" t="s">
        <v>366</v>
      </c>
      <c r="D212" s="22" t="s">
        <v>397</v>
      </c>
      <c r="E212" s="23" t="s">
        <v>415</v>
      </c>
      <c r="F212" s="22" t="s">
        <v>412</v>
      </c>
      <c r="G212" s="22" t="s">
        <v>416</v>
      </c>
      <c r="H212" s="22" t="s">
        <v>164</v>
      </c>
      <c r="I212" s="22" t="s">
        <v>417</v>
      </c>
      <c r="J212" s="22" t="s">
        <v>420</v>
      </c>
      <c r="K212" s="523" t="s">
        <v>1193</v>
      </c>
      <c r="L212" s="525" t="s">
        <v>1236</v>
      </c>
      <c r="M212" s="525" t="s">
        <v>1237</v>
      </c>
      <c r="N212" s="525" t="s">
        <v>887</v>
      </c>
      <c r="O212" s="22" t="s">
        <v>394</v>
      </c>
      <c r="P212" s="70" t="s">
        <v>167</v>
      </c>
      <c r="Q212" s="418" t="s">
        <v>167</v>
      </c>
      <c r="R212" s="337">
        <f t="shared" ca="1" si="13"/>
        <v>0</v>
      </c>
      <c r="S212" s="337">
        <f t="shared" ca="1" si="14"/>
        <v>0</v>
      </c>
      <c r="T212" s="433" t="s">
        <v>421</v>
      </c>
      <c r="U212" s="22"/>
      <c r="V212" s="24"/>
      <c r="W212" s="21"/>
      <c r="Y212" s="494"/>
    </row>
    <row r="213" spans="1:25" ht="90">
      <c r="A213" s="31">
        <v>210</v>
      </c>
      <c r="B213" s="22" t="s">
        <v>39</v>
      </c>
      <c r="C213" s="22" t="s">
        <v>422</v>
      </c>
      <c r="D213" s="22" t="s">
        <v>153</v>
      </c>
      <c r="E213" s="23" t="s">
        <v>141</v>
      </c>
      <c r="F213" s="22" t="s">
        <v>142</v>
      </c>
      <c r="G213" s="22" t="s">
        <v>143</v>
      </c>
      <c r="H213" s="22" t="s">
        <v>30</v>
      </c>
      <c r="I213" s="22" t="s">
        <v>423</v>
      </c>
      <c r="J213" s="22" t="s">
        <v>424</v>
      </c>
      <c r="K213" s="523" t="s">
        <v>1193</v>
      </c>
      <c r="L213" s="525" t="s">
        <v>1238</v>
      </c>
      <c r="M213" s="525" t="s">
        <v>1239</v>
      </c>
      <c r="N213" s="525" t="s">
        <v>887</v>
      </c>
      <c r="O213" s="22" t="s">
        <v>394</v>
      </c>
      <c r="P213" s="70">
        <v>2017</v>
      </c>
      <c r="Q213" s="538">
        <f ca="1">SUMIF(INDIRECT("'"&amp;K213&amp;"'!c:c"),A213,INDIRECT("'"&amp;K213&amp;"'!e:e"))</f>
        <v>2.4270826047422537E-2</v>
      </c>
      <c r="R213" s="337">
        <f t="shared" ca="1" si="13"/>
        <v>347</v>
      </c>
      <c r="S213" s="337">
        <f t="shared" ca="1" si="14"/>
        <v>14297</v>
      </c>
      <c r="T213" s="433" t="s">
        <v>425</v>
      </c>
      <c r="U213" s="22" t="s">
        <v>246</v>
      </c>
      <c r="V213" s="24"/>
      <c r="W213" s="21"/>
      <c r="Y213" s="494"/>
    </row>
    <row r="214" spans="1:25" ht="75">
      <c r="A214" s="31">
        <v>211</v>
      </c>
      <c r="B214" s="22" t="s">
        <v>39</v>
      </c>
      <c r="C214" s="22" t="s">
        <v>422</v>
      </c>
      <c r="D214" s="22" t="s">
        <v>426</v>
      </c>
      <c r="E214" s="23" t="s">
        <v>252</v>
      </c>
      <c r="F214" s="22" t="s">
        <v>142</v>
      </c>
      <c r="G214" s="22" t="s">
        <v>253</v>
      </c>
      <c r="H214" s="22" t="s">
        <v>164</v>
      </c>
      <c r="I214" s="22" t="s">
        <v>427</v>
      </c>
      <c r="J214" s="22" t="s">
        <v>428</v>
      </c>
      <c r="K214" s="523" t="s">
        <v>1193</v>
      </c>
      <c r="L214" s="525" t="s">
        <v>1240</v>
      </c>
      <c r="M214" s="525" t="s">
        <v>1241</v>
      </c>
      <c r="N214" s="525" t="s">
        <v>887</v>
      </c>
      <c r="O214" s="22" t="s">
        <v>394</v>
      </c>
      <c r="P214" s="70" t="s">
        <v>167</v>
      </c>
      <c r="Q214" s="538" t="s">
        <v>167</v>
      </c>
      <c r="R214" s="337">
        <f t="shared" ca="1" si="13"/>
        <v>7969202</v>
      </c>
      <c r="S214" s="337">
        <f t="shared" ca="1" si="14"/>
        <v>328344902</v>
      </c>
      <c r="T214" s="433" t="s">
        <v>429</v>
      </c>
      <c r="U214" s="22"/>
      <c r="V214" s="24"/>
      <c r="W214" s="21"/>
      <c r="Y214" s="494"/>
    </row>
    <row r="215" spans="1:25" ht="105">
      <c r="A215" s="31">
        <v>212</v>
      </c>
      <c r="B215" s="22" t="s">
        <v>39</v>
      </c>
      <c r="C215" s="22" t="s">
        <v>422</v>
      </c>
      <c r="D215" s="22" t="s">
        <v>426</v>
      </c>
      <c r="E215" s="23" t="s">
        <v>430</v>
      </c>
      <c r="F215" s="22" t="s">
        <v>142</v>
      </c>
      <c r="G215" s="22" t="s">
        <v>416</v>
      </c>
      <c r="H215" s="22" t="s">
        <v>164</v>
      </c>
      <c r="I215" s="22" t="s">
        <v>431</v>
      </c>
      <c r="J215" s="22" t="s">
        <v>432</v>
      </c>
      <c r="K215" s="523" t="s">
        <v>1193</v>
      </c>
      <c r="L215" s="525" t="s">
        <v>1242</v>
      </c>
      <c r="M215" s="525" t="s">
        <v>1243</v>
      </c>
      <c r="N215" s="525" t="s">
        <v>887</v>
      </c>
      <c r="O215" s="22" t="s">
        <v>394</v>
      </c>
      <c r="P215" s="70" t="s">
        <v>167</v>
      </c>
      <c r="Q215" s="538" t="s">
        <v>167</v>
      </c>
      <c r="R215" s="337">
        <f t="shared" ca="1" si="13"/>
        <v>0</v>
      </c>
      <c r="S215" s="337">
        <f t="shared" ca="1" si="14"/>
        <v>0</v>
      </c>
      <c r="T215" s="433" t="s">
        <v>433</v>
      </c>
      <c r="U215" s="22"/>
      <c r="V215" s="24"/>
      <c r="W215" s="21"/>
      <c r="Y215" s="494"/>
    </row>
    <row r="216" spans="1:25" ht="30">
      <c r="A216" s="31">
        <v>213</v>
      </c>
      <c r="B216" s="22" t="s">
        <v>39</v>
      </c>
      <c r="C216" s="22" t="s">
        <v>422</v>
      </c>
      <c r="D216" s="22" t="s">
        <v>434</v>
      </c>
      <c r="E216" s="23" t="s">
        <v>91</v>
      </c>
      <c r="F216" s="22" t="s">
        <v>92</v>
      </c>
      <c r="G216" s="22" t="s">
        <v>93</v>
      </c>
      <c r="H216" s="22" t="s">
        <v>30</v>
      </c>
      <c r="I216" s="22" t="s">
        <v>435</v>
      </c>
      <c r="J216" s="22" t="s">
        <v>92</v>
      </c>
      <c r="K216" s="523" t="s">
        <v>1193</v>
      </c>
      <c r="L216" s="525" t="s">
        <v>1244</v>
      </c>
      <c r="M216" s="525" t="s">
        <v>1245</v>
      </c>
      <c r="N216" s="525" t="s">
        <v>887</v>
      </c>
      <c r="O216" s="22" t="s">
        <v>394</v>
      </c>
      <c r="P216" s="70">
        <v>2017</v>
      </c>
      <c r="Q216" s="418">
        <f t="shared" ref="Q216:Q221" ca="1" si="15">SUMIF(INDIRECT("'"&amp;K216&amp;"'!c:c"),A216,INDIRECT("'"&amp;K216&amp;"'!e:e"))</f>
        <v>218.18298505594356</v>
      </c>
      <c r="R216" s="337">
        <f t="shared" ca="1" si="13"/>
        <v>2898764.2021833868</v>
      </c>
      <c r="S216" s="337">
        <f t="shared" ca="1" si="14"/>
        <v>13285.9315378792</v>
      </c>
      <c r="T216" s="433"/>
      <c r="U216" s="22"/>
      <c r="V216" s="24"/>
      <c r="W216" s="21"/>
      <c r="Y216" s="494"/>
    </row>
    <row r="217" spans="1:25" ht="30">
      <c r="A217" s="31">
        <v>214</v>
      </c>
      <c r="B217" s="22" t="s">
        <v>39</v>
      </c>
      <c r="C217" s="22" t="s">
        <v>422</v>
      </c>
      <c r="D217" s="22" t="s">
        <v>434</v>
      </c>
      <c r="E217" s="23" t="s">
        <v>91</v>
      </c>
      <c r="F217" s="22" t="s">
        <v>95</v>
      </c>
      <c r="G217" s="22" t="s">
        <v>93</v>
      </c>
      <c r="H217" s="22" t="s">
        <v>30</v>
      </c>
      <c r="I217" s="22" t="s">
        <v>435</v>
      </c>
      <c r="J217" s="22" t="s">
        <v>95</v>
      </c>
      <c r="K217" s="523" t="s">
        <v>1193</v>
      </c>
      <c r="L217" s="525" t="s">
        <v>1246</v>
      </c>
      <c r="M217" s="525" t="s">
        <v>1247</v>
      </c>
      <c r="N217" s="525" t="s">
        <v>887</v>
      </c>
      <c r="O217" s="22" t="s">
        <v>394</v>
      </c>
      <c r="P217" s="70">
        <v>2017</v>
      </c>
      <c r="Q217" s="418">
        <f t="shared" ca="1" si="15"/>
        <v>4.1213434891709221E-2</v>
      </c>
      <c r="R217" s="337">
        <f t="shared" ca="1" si="13"/>
        <v>2898764.2021833868</v>
      </c>
      <c r="S217" s="337">
        <f t="shared" ca="1" si="14"/>
        <v>70335418.773030296</v>
      </c>
      <c r="T217" s="433"/>
      <c r="U217" s="22"/>
      <c r="V217" s="24"/>
      <c r="W217" s="21"/>
      <c r="Y217" s="494"/>
    </row>
    <row r="218" spans="1:25" ht="30">
      <c r="A218" s="31">
        <v>215</v>
      </c>
      <c r="B218" s="22" t="s">
        <v>39</v>
      </c>
      <c r="C218" s="22" t="s">
        <v>422</v>
      </c>
      <c r="D218" s="22" t="s">
        <v>434</v>
      </c>
      <c r="E218" s="23" t="s">
        <v>91</v>
      </c>
      <c r="F218" s="22" t="s">
        <v>96</v>
      </c>
      <c r="G218" s="22" t="s">
        <v>93</v>
      </c>
      <c r="H218" s="22" t="s">
        <v>30</v>
      </c>
      <c r="I218" s="22" t="s">
        <v>435</v>
      </c>
      <c r="J218" s="22" t="s">
        <v>96</v>
      </c>
      <c r="K218" s="523" t="s">
        <v>1193</v>
      </c>
      <c r="L218" s="525" t="s">
        <v>1248</v>
      </c>
      <c r="M218" s="525" t="s">
        <v>1249</v>
      </c>
      <c r="N218" s="525" t="s">
        <v>887</v>
      </c>
      <c r="O218" s="22" t="s">
        <v>394</v>
      </c>
      <c r="P218" s="70">
        <v>2017</v>
      </c>
      <c r="Q218" s="418">
        <f t="shared" ca="1" si="15"/>
        <v>0.27974754402891922</v>
      </c>
      <c r="R218" s="337">
        <f t="shared" ca="1" si="13"/>
        <v>1315157.8978166131</v>
      </c>
      <c r="S218" s="337">
        <f t="shared" ca="1" si="14"/>
        <v>4701231.2561380602</v>
      </c>
      <c r="T218" s="433" t="s">
        <v>48</v>
      </c>
      <c r="U218" s="22" t="s">
        <v>49</v>
      </c>
      <c r="V218" s="24"/>
      <c r="W218" s="21"/>
      <c r="Y218" s="494"/>
    </row>
    <row r="219" spans="1:25" ht="30">
      <c r="A219" s="31">
        <v>216</v>
      </c>
      <c r="B219" s="22" t="s">
        <v>39</v>
      </c>
      <c r="C219" s="22" t="s">
        <v>422</v>
      </c>
      <c r="D219" s="22" t="s">
        <v>434</v>
      </c>
      <c r="E219" s="23" t="s">
        <v>91</v>
      </c>
      <c r="F219" s="22" t="s">
        <v>97</v>
      </c>
      <c r="G219" s="22" t="s">
        <v>93</v>
      </c>
      <c r="H219" s="22" t="s">
        <v>30</v>
      </c>
      <c r="I219" s="22" t="s">
        <v>435</v>
      </c>
      <c r="J219" s="22" t="s">
        <v>97</v>
      </c>
      <c r="K219" s="523" t="s">
        <v>1193</v>
      </c>
      <c r="L219" s="525" t="s">
        <v>1250</v>
      </c>
      <c r="M219" s="525" t="s">
        <v>1251</v>
      </c>
      <c r="N219" s="525" t="s">
        <v>887</v>
      </c>
      <c r="O219" s="22" t="s">
        <v>394</v>
      </c>
      <c r="P219" s="70">
        <v>2017</v>
      </c>
      <c r="Q219" s="418">
        <f t="shared" ca="1" si="15"/>
        <v>611.31127848128483</v>
      </c>
      <c r="R219" s="337">
        <f t="shared" ca="1" si="13"/>
        <v>8121839.7942357566</v>
      </c>
      <c r="S219" s="337">
        <f t="shared" ca="1" si="14"/>
        <v>13285.9315378792</v>
      </c>
      <c r="T219" s="433"/>
      <c r="U219" s="22"/>
      <c r="V219" s="24"/>
      <c r="W219" s="21"/>
      <c r="Y219" s="494"/>
    </row>
    <row r="220" spans="1:25" ht="30">
      <c r="A220" s="31">
        <v>217</v>
      </c>
      <c r="B220" s="22" t="s">
        <v>39</v>
      </c>
      <c r="C220" s="22" t="s">
        <v>422</v>
      </c>
      <c r="D220" s="22" t="s">
        <v>434</v>
      </c>
      <c r="E220" s="23" t="s">
        <v>91</v>
      </c>
      <c r="F220" s="22" t="s">
        <v>98</v>
      </c>
      <c r="G220" s="22" t="s">
        <v>93</v>
      </c>
      <c r="H220" s="22" t="s">
        <v>30</v>
      </c>
      <c r="I220" s="22" t="s">
        <v>435</v>
      </c>
      <c r="J220" s="22" t="s">
        <v>98</v>
      </c>
      <c r="K220" s="523" t="s">
        <v>1193</v>
      </c>
      <c r="L220" s="525" t="s">
        <v>1252</v>
      </c>
      <c r="M220" s="525" t="s">
        <v>1253</v>
      </c>
      <c r="N220" s="525" t="s">
        <v>887</v>
      </c>
      <c r="O220" s="22" t="s">
        <v>394</v>
      </c>
      <c r="P220" s="70">
        <v>2017</v>
      </c>
      <c r="Q220" s="418">
        <f t="shared" ca="1" si="15"/>
        <v>0.11547297131257045</v>
      </c>
      <c r="R220" s="337">
        <f t="shared" ca="1" si="13"/>
        <v>8121839.7942357566</v>
      </c>
      <c r="S220" s="337">
        <f t="shared" ca="1" si="14"/>
        <v>70335418.773030296</v>
      </c>
      <c r="T220" s="433"/>
      <c r="U220" s="22"/>
      <c r="V220" s="24"/>
      <c r="W220" s="21"/>
      <c r="Y220" s="494"/>
    </row>
    <row r="221" spans="1:25" ht="30">
      <c r="A221" s="31">
        <v>218</v>
      </c>
      <c r="B221" s="22" t="s">
        <v>39</v>
      </c>
      <c r="C221" s="22" t="s">
        <v>422</v>
      </c>
      <c r="D221" s="22" t="s">
        <v>434</v>
      </c>
      <c r="E221" s="23" t="s">
        <v>91</v>
      </c>
      <c r="F221" s="22" t="s">
        <v>99</v>
      </c>
      <c r="G221" s="22" t="s">
        <v>93</v>
      </c>
      <c r="H221" s="22" t="s">
        <v>30</v>
      </c>
      <c r="I221" s="22" t="s">
        <v>435</v>
      </c>
      <c r="J221" s="22" t="s">
        <v>99</v>
      </c>
      <c r="K221" s="523" t="s">
        <v>1193</v>
      </c>
      <c r="L221" s="525" t="s">
        <v>1254</v>
      </c>
      <c r="M221" s="525" t="s">
        <v>1255</v>
      </c>
      <c r="N221" s="525" t="s">
        <v>887</v>
      </c>
      <c r="O221" s="22" t="s">
        <v>394</v>
      </c>
      <c r="P221" s="70">
        <v>2017</v>
      </c>
      <c r="Q221" s="418">
        <f t="shared" ca="1" si="15"/>
        <v>0.78380460670876462</v>
      </c>
      <c r="R221" s="337">
        <f t="shared" ca="1" si="13"/>
        <v>3684846.7157642436</v>
      </c>
      <c r="S221" s="337">
        <f t="shared" ca="1" si="14"/>
        <v>4701231.2561380602</v>
      </c>
      <c r="T221" s="433" t="s">
        <v>48</v>
      </c>
      <c r="U221" s="22" t="s">
        <v>49</v>
      </c>
      <c r="V221" s="24"/>
      <c r="W221" s="21"/>
      <c r="Y221" s="494"/>
    </row>
    <row r="222" spans="1:25" ht="45">
      <c r="A222" s="31">
        <v>219</v>
      </c>
      <c r="B222" s="22" t="s">
        <v>39</v>
      </c>
      <c r="C222" s="22" t="s">
        <v>422</v>
      </c>
      <c r="D222" s="22" t="s">
        <v>436</v>
      </c>
      <c r="E222" s="23" t="s">
        <v>437</v>
      </c>
      <c r="F222" s="22" t="s">
        <v>438</v>
      </c>
      <c r="G222" s="22" t="s">
        <v>439</v>
      </c>
      <c r="H222" s="22" t="s">
        <v>164</v>
      </c>
      <c r="I222" s="22" t="s">
        <v>440</v>
      </c>
      <c r="J222" s="22" t="s">
        <v>441</v>
      </c>
      <c r="K222" s="523" t="s">
        <v>1193</v>
      </c>
      <c r="L222" s="525" t="s">
        <v>1256</v>
      </c>
      <c r="M222" s="525" t="s">
        <v>1257</v>
      </c>
      <c r="N222" s="525" t="s">
        <v>887</v>
      </c>
      <c r="O222" s="22" t="s">
        <v>394</v>
      </c>
      <c r="P222" s="70" t="s">
        <v>167</v>
      </c>
      <c r="Q222" s="418" t="s">
        <v>167</v>
      </c>
      <c r="R222" s="337">
        <f t="shared" ca="1" si="13"/>
        <v>0</v>
      </c>
      <c r="S222" s="337">
        <f t="shared" ca="1" si="14"/>
        <v>0</v>
      </c>
      <c r="T222" s="433" t="s">
        <v>442</v>
      </c>
      <c r="U222" s="22" t="s">
        <v>443</v>
      </c>
      <c r="V222" s="24"/>
      <c r="W222" s="21"/>
      <c r="Y222" s="494"/>
    </row>
    <row r="223" spans="1:25" ht="60">
      <c r="A223" s="31">
        <v>220</v>
      </c>
      <c r="B223" s="22" t="s">
        <v>39</v>
      </c>
      <c r="C223" s="22" t="s">
        <v>422</v>
      </c>
      <c r="D223" s="22" t="s">
        <v>444</v>
      </c>
      <c r="E223" s="23" t="s">
        <v>445</v>
      </c>
      <c r="F223" s="22" t="s">
        <v>142</v>
      </c>
      <c r="G223" s="22" t="s">
        <v>446</v>
      </c>
      <c r="H223" s="22" t="s">
        <v>30</v>
      </c>
      <c r="I223" s="22" t="s">
        <v>447</v>
      </c>
      <c r="J223" s="22" t="s">
        <v>448</v>
      </c>
      <c r="K223" s="523" t="s">
        <v>1193</v>
      </c>
      <c r="L223" s="525" t="s">
        <v>1258</v>
      </c>
      <c r="M223" s="525" t="s">
        <v>1259</v>
      </c>
      <c r="N223" s="525" t="s">
        <v>887</v>
      </c>
      <c r="O223" s="22" t="s">
        <v>394</v>
      </c>
      <c r="P223" s="70">
        <v>2017</v>
      </c>
      <c r="Q223" s="538">
        <f ca="1">SUMIF(INDIRECT("'"&amp;K223&amp;"'!c:c"),A223,INDIRECT("'"&amp;K223&amp;"'!e:e"))</f>
        <v>1.4758340910680562E-2</v>
      </c>
      <c r="R223" s="337">
        <f t="shared" ca="1" si="13"/>
        <v>211</v>
      </c>
      <c r="S223" s="337">
        <f t="shared" ca="1" si="14"/>
        <v>14297</v>
      </c>
      <c r="U223" s="22" t="s">
        <v>449</v>
      </c>
      <c r="V223" s="24"/>
      <c r="W223" s="21"/>
      <c r="Y223" s="494"/>
    </row>
    <row r="224" spans="1:25" ht="45">
      <c r="A224" s="31">
        <v>221</v>
      </c>
      <c r="B224" s="22" t="s">
        <v>39</v>
      </c>
      <c r="C224" s="22" t="s">
        <v>422</v>
      </c>
      <c r="D224" s="22" t="s">
        <v>444</v>
      </c>
      <c r="E224" s="23" t="s">
        <v>450</v>
      </c>
      <c r="F224" s="22" t="s">
        <v>451</v>
      </c>
      <c r="G224" s="22" t="s">
        <v>452</v>
      </c>
      <c r="H224" s="22" t="s">
        <v>30</v>
      </c>
      <c r="I224" s="22" t="s">
        <v>453</v>
      </c>
      <c r="J224" s="22" t="s">
        <v>454</v>
      </c>
      <c r="K224" s="523" t="s">
        <v>1193</v>
      </c>
      <c r="L224" s="525" t="s">
        <v>1260</v>
      </c>
      <c r="M224" s="525" t="s">
        <v>1261</v>
      </c>
      <c r="N224" s="525" t="s">
        <v>887</v>
      </c>
      <c r="O224" s="22" t="s">
        <v>394</v>
      </c>
      <c r="P224" s="70">
        <v>2017</v>
      </c>
      <c r="Q224" s="418">
        <f ca="1">SUMIF(INDIRECT("'"&amp;K224&amp;"'!c:c"),A224,INDIRECT("'"&amp;K224&amp;"'!e:e"))</f>
        <v>24.237238356781308</v>
      </c>
      <c r="R224" s="337">
        <f t="shared" ca="1" si="13"/>
        <v>7958173653.0079994</v>
      </c>
      <c r="S224" s="337">
        <f t="shared" ca="1" si="14"/>
        <v>328344902</v>
      </c>
      <c r="T224" s="433" t="s">
        <v>455</v>
      </c>
      <c r="U224" s="22"/>
      <c r="V224" s="24"/>
      <c r="W224" s="21"/>
      <c r="Y224" s="494"/>
    </row>
    <row r="225" spans="1:25" ht="75">
      <c r="A225" s="31">
        <v>222</v>
      </c>
      <c r="B225" s="22" t="s">
        <v>39</v>
      </c>
      <c r="C225" s="22" t="s">
        <v>422</v>
      </c>
      <c r="D225" s="22" t="s">
        <v>456</v>
      </c>
      <c r="E225" s="23" t="s">
        <v>457</v>
      </c>
      <c r="F225" s="22" t="s">
        <v>142</v>
      </c>
      <c r="G225" s="22" t="s">
        <v>458</v>
      </c>
      <c r="H225" s="22" t="s">
        <v>164</v>
      </c>
      <c r="I225" s="22" t="s">
        <v>459</v>
      </c>
      <c r="J225" s="22" t="s">
        <v>460</v>
      </c>
      <c r="K225" s="523" t="s">
        <v>1193</v>
      </c>
      <c r="L225" s="525" t="s">
        <v>1262</v>
      </c>
      <c r="M225" s="525" t="s">
        <v>1263</v>
      </c>
      <c r="N225" s="525" t="s">
        <v>887</v>
      </c>
      <c r="O225" s="22" t="s">
        <v>394</v>
      </c>
      <c r="P225" s="70" t="s">
        <v>167</v>
      </c>
      <c r="Q225" s="538" t="s">
        <v>167</v>
      </c>
      <c r="R225" s="337">
        <f t="shared" ca="1" si="13"/>
        <v>20150927</v>
      </c>
      <c r="S225" s="337">
        <f t="shared" ca="1" si="14"/>
        <v>328344902</v>
      </c>
      <c r="T225" s="433" t="s">
        <v>461</v>
      </c>
      <c r="U225" s="22"/>
      <c r="V225" s="24"/>
      <c r="W225" s="21"/>
      <c r="Y225" s="494"/>
    </row>
    <row r="226" spans="1:25" ht="45">
      <c r="A226" s="31">
        <v>223</v>
      </c>
      <c r="B226" s="22" t="s">
        <v>39</v>
      </c>
      <c r="C226" s="22" t="s">
        <v>462</v>
      </c>
      <c r="D226" s="22" t="s">
        <v>463</v>
      </c>
      <c r="E226" s="23" t="s">
        <v>51</v>
      </c>
      <c r="F226" s="22" t="s">
        <v>52</v>
      </c>
      <c r="G226" s="22" t="s">
        <v>53</v>
      </c>
      <c r="H226" s="22" t="s">
        <v>30</v>
      </c>
      <c r="I226" s="22" t="s">
        <v>464</v>
      </c>
      <c r="J226" s="22" t="s">
        <v>52</v>
      </c>
      <c r="K226" s="523" t="s">
        <v>1264</v>
      </c>
      <c r="L226" s="525" t="s">
        <v>1265</v>
      </c>
      <c r="M226" s="525" t="s">
        <v>1266</v>
      </c>
      <c r="N226" s="525" t="s">
        <v>817</v>
      </c>
      <c r="O226" s="22" t="s">
        <v>465</v>
      </c>
      <c r="P226" s="70">
        <v>2017</v>
      </c>
      <c r="Q226" s="418">
        <f t="shared" ref="Q226:Q241" ca="1" si="16">SUMIF(INDIRECT("'"&amp;K226&amp;"'!c:c"),A226,INDIRECT("'"&amp;K226&amp;"'!e:e"))</f>
        <v>47.503317920000001</v>
      </c>
      <c r="R226" s="337" t="str">
        <f t="shared" ca="1" si="13"/>
        <v>N/A</v>
      </c>
      <c r="S226" s="337" t="str">
        <f t="shared" ca="1" si="14"/>
        <v>N/A</v>
      </c>
      <c r="T226" s="433" t="s">
        <v>48</v>
      </c>
      <c r="U226" s="22"/>
      <c r="V226" s="24"/>
      <c r="W226" s="21"/>
      <c r="Y226" s="494"/>
    </row>
    <row r="227" spans="1:25" ht="45">
      <c r="A227" s="31">
        <v>224</v>
      </c>
      <c r="B227" s="22" t="s">
        <v>39</v>
      </c>
      <c r="C227" s="22" t="s">
        <v>462</v>
      </c>
      <c r="D227" s="22" t="s">
        <v>463</v>
      </c>
      <c r="E227" s="23" t="s">
        <v>51</v>
      </c>
      <c r="F227" s="22" t="s">
        <v>55</v>
      </c>
      <c r="G227" s="22" t="s">
        <v>53</v>
      </c>
      <c r="H227" s="22" t="s">
        <v>30</v>
      </c>
      <c r="I227" s="22" t="s">
        <v>464</v>
      </c>
      <c r="J227" s="22" t="s">
        <v>55</v>
      </c>
      <c r="K227" s="523" t="s">
        <v>1264</v>
      </c>
      <c r="L227" s="525" t="s">
        <v>1267</v>
      </c>
      <c r="M227" s="525" t="s">
        <v>1268</v>
      </c>
      <c r="N227" s="525" t="s">
        <v>817</v>
      </c>
      <c r="O227" s="22" t="s">
        <v>465</v>
      </c>
      <c r="P227" s="70">
        <v>2017</v>
      </c>
      <c r="Q227" s="418">
        <f t="shared" ca="1" si="16"/>
        <v>35.609316123607819</v>
      </c>
      <c r="R227" s="337" t="str">
        <f t="shared" ca="1" si="13"/>
        <v>N/A</v>
      </c>
      <c r="S227" s="337" t="str">
        <f t="shared" ca="1" si="14"/>
        <v>N/A</v>
      </c>
      <c r="T227" s="433" t="s">
        <v>48</v>
      </c>
      <c r="U227" s="22"/>
      <c r="V227" s="24"/>
      <c r="W227" s="21"/>
      <c r="Y227" s="494"/>
    </row>
    <row r="228" spans="1:25" ht="45">
      <c r="A228" s="31">
        <v>225</v>
      </c>
      <c r="B228" s="22" t="s">
        <v>39</v>
      </c>
      <c r="C228" s="22" t="s">
        <v>462</v>
      </c>
      <c r="D228" s="22" t="s">
        <v>463</v>
      </c>
      <c r="E228" s="23" t="s">
        <v>51</v>
      </c>
      <c r="F228" s="22" t="s">
        <v>56</v>
      </c>
      <c r="G228" s="22" t="s">
        <v>53</v>
      </c>
      <c r="H228" s="22" t="s">
        <v>30</v>
      </c>
      <c r="I228" s="22" t="s">
        <v>464</v>
      </c>
      <c r="J228" s="22" t="s">
        <v>56</v>
      </c>
      <c r="K228" s="523" t="s">
        <v>1264</v>
      </c>
      <c r="L228" s="525" t="s">
        <v>1269</v>
      </c>
      <c r="M228" s="525" t="s">
        <v>1270</v>
      </c>
      <c r="N228" s="525" t="s">
        <v>817</v>
      </c>
      <c r="O228" s="22" t="s">
        <v>465</v>
      </c>
      <c r="P228" s="70">
        <v>2017</v>
      </c>
      <c r="Q228" s="418">
        <f t="shared" ca="1" si="16"/>
        <v>291761.2069689713</v>
      </c>
      <c r="R228" s="337" t="str">
        <f t="shared" ca="1" si="13"/>
        <v>N/A</v>
      </c>
      <c r="S228" s="337" t="str">
        <f t="shared" ca="1" si="14"/>
        <v>N/A</v>
      </c>
      <c r="T228" s="433" t="s">
        <v>48</v>
      </c>
      <c r="U228" s="22"/>
      <c r="V228" s="24"/>
      <c r="W228" s="21"/>
      <c r="Y228" s="494"/>
    </row>
    <row r="229" spans="1:25" ht="45">
      <c r="A229" s="31">
        <v>226</v>
      </c>
      <c r="B229" s="22" t="s">
        <v>39</v>
      </c>
      <c r="C229" s="22" t="s">
        <v>462</v>
      </c>
      <c r="D229" s="22" t="s">
        <v>463</v>
      </c>
      <c r="E229" s="23" t="s">
        <v>51</v>
      </c>
      <c r="F229" s="22" t="s">
        <v>57</v>
      </c>
      <c r="G229" s="22" t="s">
        <v>53</v>
      </c>
      <c r="H229" s="22" t="s">
        <v>30</v>
      </c>
      <c r="I229" s="22" t="s">
        <v>464</v>
      </c>
      <c r="J229" s="22" t="s">
        <v>57</v>
      </c>
      <c r="K229" s="523" t="s">
        <v>1264</v>
      </c>
      <c r="L229" s="525" t="s">
        <v>1271</v>
      </c>
      <c r="M229" s="525" t="s">
        <v>1272</v>
      </c>
      <c r="N229" s="525" t="s">
        <v>817</v>
      </c>
      <c r="O229" s="22" t="s">
        <v>465</v>
      </c>
      <c r="P229" s="70">
        <v>2017</v>
      </c>
      <c r="Q229" s="418">
        <f t="shared" ca="1" si="16"/>
        <v>209409.92369477506</v>
      </c>
      <c r="R229" s="337" t="str">
        <f t="shared" ca="1" si="13"/>
        <v>N/A</v>
      </c>
      <c r="S229" s="337" t="str">
        <f t="shared" ca="1" si="14"/>
        <v>N/A</v>
      </c>
      <c r="T229" s="433" t="s">
        <v>48</v>
      </c>
      <c r="U229" s="22"/>
      <c r="V229" s="24"/>
      <c r="W229" s="21"/>
      <c r="Y229" s="494"/>
    </row>
    <row r="230" spans="1:25" ht="45">
      <c r="A230" s="31">
        <v>227</v>
      </c>
      <c r="B230" s="22" t="s">
        <v>39</v>
      </c>
      <c r="C230" s="22" t="s">
        <v>462</v>
      </c>
      <c r="D230" s="22" t="s">
        <v>463</v>
      </c>
      <c r="E230" s="23" t="s">
        <v>51</v>
      </c>
      <c r="F230" s="22" t="s">
        <v>58</v>
      </c>
      <c r="G230" s="22" t="s">
        <v>53</v>
      </c>
      <c r="H230" s="22" t="s">
        <v>30</v>
      </c>
      <c r="I230" s="22" t="s">
        <v>464</v>
      </c>
      <c r="J230" s="22" t="s">
        <v>58</v>
      </c>
      <c r="K230" s="523" t="s">
        <v>1264</v>
      </c>
      <c r="L230" s="525" t="s">
        <v>1273</v>
      </c>
      <c r="M230" s="525" t="s">
        <v>1274</v>
      </c>
      <c r="N230" s="525" t="s">
        <v>817</v>
      </c>
      <c r="O230" s="22" t="s">
        <v>465</v>
      </c>
      <c r="P230" s="70">
        <v>2017</v>
      </c>
      <c r="Q230" s="418">
        <f t="shared" ca="1" si="16"/>
        <v>-1941.6546065559999</v>
      </c>
      <c r="R230" s="337" t="str">
        <f t="shared" ca="1" si="13"/>
        <v>N/A</v>
      </c>
      <c r="S230" s="337" t="str">
        <f t="shared" ca="1" si="14"/>
        <v>N/A</v>
      </c>
      <c r="T230" s="433" t="s">
        <v>48</v>
      </c>
      <c r="U230" s="22" t="s">
        <v>49</v>
      </c>
      <c r="V230" s="24"/>
      <c r="W230" s="21"/>
      <c r="Y230" s="494"/>
    </row>
    <row r="231" spans="1:25" ht="45">
      <c r="A231" s="31">
        <v>228</v>
      </c>
      <c r="B231" s="22" t="s">
        <v>39</v>
      </c>
      <c r="C231" s="22" t="s">
        <v>462</v>
      </c>
      <c r="D231" s="22" t="s">
        <v>463</v>
      </c>
      <c r="E231" s="23" t="s">
        <v>51</v>
      </c>
      <c r="F231" s="22" t="s">
        <v>60</v>
      </c>
      <c r="G231" s="22" t="s">
        <v>53</v>
      </c>
      <c r="H231" s="22" t="s">
        <v>30</v>
      </c>
      <c r="I231" s="22" t="s">
        <v>464</v>
      </c>
      <c r="J231" s="22" t="s">
        <v>60</v>
      </c>
      <c r="K231" s="523" t="s">
        <v>1264</v>
      </c>
      <c r="L231" s="525" t="s">
        <v>1275</v>
      </c>
      <c r="M231" s="525" t="s">
        <v>1276</v>
      </c>
      <c r="N231" s="525" t="s">
        <v>817</v>
      </c>
      <c r="O231" s="22" t="s">
        <v>465</v>
      </c>
      <c r="P231" s="70">
        <v>2017</v>
      </c>
      <c r="Q231" s="418">
        <f t="shared" ca="1" si="16"/>
        <v>-1456.1893425801695</v>
      </c>
      <c r="R231" s="337" t="str">
        <f t="shared" ca="1" si="13"/>
        <v>N/A</v>
      </c>
      <c r="S231" s="337" t="str">
        <f t="shared" ca="1" si="14"/>
        <v>N/A</v>
      </c>
      <c r="T231" s="433" t="s">
        <v>48</v>
      </c>
      <c r="U231" s="22" t="s">
        <v>49</v>
      </c>
      <c r="V231" s="24"/>
      <c r="W231" s="21"/>
      <c r="Y231" s="494"/>
    </row>
    <row r="232" spans="1:25" ht="45">
      <c r="A232" s="31">
        <v>229</v>
      </c>
      <c r="B232" s="22" t="s">
        <v>39</v>
      </c>
      <c r="C232" s="22" t="s">
        <v>462</v>
      </c>
      <c r="D232" s="22" t="s">
        <v>463</v>
      </c>
      <c r="E232" s="23" t="s">
        <v>51</v>
      </c>
      <c r="F232" s="22" t="s">
        <v>61</v>
      </c>
      <c r="G232" s="22" t="s">
        <v>53</v>
      </c>
      <c r="H232" s="22" t="s">
        <v>30</v>
      </c>
      <c r="I232" s="22" t="s">
        <v>464</v>
      </c>
      <c r="J232" s="22" t="s">
        <v>61</v>
      </c>
      <c r="K232" s="523" t="s">
        <v>1264</v>
      </c>
      <c r="L232" s="525" t="s">
        <v>1277</v>
      </c>
      <c r="M232" s="525" t="s">
        <v>1278</v>
      </c>
      <c r="N232" s="525" t="s">
        <v>817</v>
      </c>
      <c r="O232" s="22" t="s">
        <v>465</v>
      </c>
      <c r="P232" s="70">
        <v>2017</v>
      </c>
      <c r="Q232" s="418">
        <f t="shared" ca="1" si="16"/>
        <v>489.68608959999995</v>
      </c>
      <c r="R232" s="337" t="str">
        <f t="shared" ca="1" si="13"/>
        <v>N/A</v>
      </c>
      <c r="S232" s="337" t="str">
        <f t="shared" ca="1" si="14"/>
        <v>N/A</v>
      </c>
      <c r="T232" s="433" t="s">
        <v>48</v>
      </c>
      <c r="U232" s="22"/>
      <c r="V232" s="24"/>
      <c r="W232" s="21"/>
      <c r="Y232" s="494"/>
    </row>
    <row r="233" spans="1:25" ht="45">
      <c r="A233" s="31">
        <v>230</v>
      </c>
      <c r="B233" s="22" t="s">
        <v>39</v>
      </c>
      <c r="C233" s="22" t="s">
        <v>462</v>
      </c>
      <c r="D233" s="22" t="s">
        <v>463</v>
      </c>
      <c r="E233" s="23" t="s">
        <v>51</v>
      </c>
      <c r="F233" s="22" t="s">
        <v>62</v>
      </c>
      <c r="G233" s="22" t="s">
        <v>53</v>
      </c>
      <c r="H233" s="22" t="s">
        <v>30</v>
      </c>
      <c r="I233" s="22" t="s">
        <v>464</v>
      </c>
      <c r="J233" s="22" t="s">
        <v>62</v>
      </c>
      <c r="K233" s="523" t="s">
        <v>1264</v>
      </c>
      <c r="L233" s="525" t="s">
        <v>1279</v>
      </c>
      <c r="M233" s="525" t="s">
        <v>1280</v>
      </c>
      <c r="N233" s="525" t="s">
        <v>817</v>
      </c>
      <c r="O233" s="22" t="s">
        <v>465</v>
      </c>
      <c r="P233" s="70">
        <v>2017</v>
      </c>
      <c r="Q233" s="418">
        <f t="shared" ca="1" si="16"/>
        <v>367.17370279982521</v>
      </c>
      <c r="R233" s="337" t="str">
        <f t="shared" ca="1" si="13"/>
        <v>N/A</v>
      </c>
      <c r="S233" s="337" t="str">
        <f t="shared" ca="1" si="14"/>
        <v>N/A</v>
      </c>
      <c r="T233" s="433" t="s">
        <v>48</v>
      </c>
      <c r="U233" s="22"/>
      <c r="V233" s="24"/>
      <c r="W233" s="21"/>
      <c r="Y233" s="494"/>
    </row>
    <row r="234" spans="1:25" ht="45">
      <c r="A234" s="31">
        <v>231</v>
      </c>
      <c r="B234" s="22" t="s">
        <v>39</v>
      </c>
      <c r="C234" s="22" t="s">
        <v>462</v>
      </c>
      <c r="D234" s="22" t="s">
        <v>463</v>
      </c>
      <c r="E234" s="23" t="s">
        <v>51</v>
      </c>
      <c r="F234" s="22" t="s">
        <v>63</v>
      </c>
      <c r="G234" s="22" t="s">
        <v>53</v>
      </c>
      <c r="H234" s="22" t="s">
        <v>30</v>
      </c>
      <c r="I234" s="22" t="s">
        <v>464</v>
      </c>
      <c r="J234" s="22" t="s">
        <v>63</v>
      </c>
      <c r="K234" s="523" t="s">
        <v>1264</v>
      </c>
      <c r="L234" s="525" t="s">
        <v>1281</v>
      </c>
      <c r="M234" s="525" t="s">
        <v>1282</v>
      </c>
      <c r="N234" s="525" t="s">
        <v>817</v>
      </c>
      <c r="O234" s="22" t="s">
        <v>465</v>
      </c>
      <c r="P234" s="70">
        <v>2017</v>
      </c>
      <c r="Q234" s="418">
        <f t="shared" ca="1" si="16"/>
        <v>3179336.26369166</v>
      </c>
      <c r="R234" s="337" t="str">
        <f t="shared" ca="1" si="13"/>
        <v>N/A</v>
      </c>
      <c r="S234" s="337" t="str">
        <f t="shared" ca="1" si="14"/>
        <v>N/A</v>
      </c>
      <c r="T234" s="433" t="s">
        <v>48</v>
      </c>
      <c r="U234" s="22"/>
      <c r="V234" s="24"/>
      <c r="W234" s="21"/>
      <c r="Y234" s="494"/>
    </row>
    <row r="235" spans="1:25" ht="45">
      <c r="A235" s="31">
        <v>232</v>
      </c>
      <c r="B235" s="22" t="s">
        <v>39</v>
      </c>
      <c r="C235" s="22" t="s">
        <v>462</v>
      </c>
      <c r="D235" s="22" t="s">
        <v>463</v>
      </c>
      <c r="E235" s="23" t="s">
        <v>51</v>
      </c>
      <c r="F235" s="22" t="s">
        <v>64</v>
      </c>
      <c r="G235" s="22" t="s">
        <v>53</v>
      </c>
      <c r="H235" s="22" t="s">
        <v>30</v>
      </c>
      <c r="I235" s="22" t="s">
        <v>464</v>
      </c>
      <c r="J235" s="22" t="s">
        <v>64</v>
      </c>
      <c r="K235" s="523" t="s">
        <v>1264</v>
      </c>
      <c r="L235" s="525" t="s">
        <v>1283</v>
      </c>
      <c r="M235" s="525" t="s">
        <v>1284</v>
      </c>
      <c r="N235" s="525" t="s">
        <v>817</v>
      </c>
      <c r="O235" s="22" t="s">
        <v>465</v>
      </c>
      <c r="P235" s="70">
        <v>2017</v>
      </c>
      <c r="Q235" s="418">
        <f t="shared" ca="1" si="16"/>
        <v>2271941.1560426923</v>
      </c>
      <c r="R235" s="337" t="str">
        <f t="shared" ca="1" si="13"/>
        <v>N/A</v>
      </c>
      <c r="S235" s="337" t="str">
        <f t="shared" ca="1" si="14"/>
        <v>N/A</v>
      </c>
      <c r="T235" s="433" t="s">
        <v>48</v>
      </c>
      <c r="U235" s="22"/>
      <c r="V235" s="24"/>
      <c r="W235" s="21"/>
      <c r="Y235" s="494"/>
    </row>
    <row r="236" spans="1:25" ht="45">
      <c r="A236" s="31">
        <v>233</v>
      </c>
      <c r="B236" s="22" t="s">
        <v>39</v>
      </c>
      <c r="C236" s="22" t="s">
        <v>462</v>
      </c>
      <c r="D236" s="22" t="s">
        <v>463</v>
      </c>
      <c r="E236" s="23" t="s">
        <v>51</v>
      </c>
      <c r="F236" s="22" t="s">
        <v>65</v>
      </c>
      <c r="G236" s="22" t="s">
        <v>53</v>
      </c>
      <c r="H236" s="22" t="s">
        <v>30</v>
      </c>
      <c r="I236" s="22" t="s">
        <v>464</v>
      </c>
      <c r="J236" s="22" t="s">
        <v>65</v>
      </c>
      <c r="K236" s="523" t="s">
        <v>1264</v>
      </c>
      <c r="L236" s="525" t="s">
        <v>1285</v>
      </c>
      <c r="M236" s="525" t="s">
        <v>1286</v>
      </c>
      <c r="N236" s="525" t="s">
        <v>817</v>
      </c>
      <c r="O236" s="22" t="s">
        <v>465</v>
      </c>
      <c r="P236" s="70">
        <v>2017</v>
      </c>
      <c r="Q236" s="418">
        <f t="shared" ca="1" si="16"/>
        <v>-20172.72153278</v>
      </c>
      <c r="R236" s="337" t="str">
        <f t="shared" ca="1" si="13"/>
        <v>N/A</v>
      </c>
      <c r="S236" s="337" t="str">
        <f t="shared" ca="1" si="14"/>
        <v>N/A</v>
      </c>
      <c r="T236" s="433" t="s">
        <v>48</v>
      </c>
      <c r="U236" s="22" t="s">
        <v>49</v>
      </c>
      <c r="V236" s="24"/>
      <c r="W236" s="21"/>
      <c r="Y236" s="494"/>
    </row>
    <row r="237" spans="1:25" ht="45">
      <c r="A237" s="31">
        <v>234</v>
      </c>
      <c r="B237" s="22" t="s">
        <v>39</v>
      </c>
      <c r="C237" s="22" t="s">
        <v>462</v>
      </c>
      <c r="D237" s="22" t="s">
        <v>463</v>
      </c>
      <c r="E237" s="23" t="s">
        <v>51</v>
      </c>
      <c r="F237" s="22" t="s">
        <v>66</v>
      </c>
      <c r="G237" s="22" t="s">
        <v>53</v>
      </c>
      <c r="H237" s="22" t="s">
        <v>30</v>
      </c>
      <c r="I237" s="22" t="s">
        <v>464</v>
      </c>
      <c r="J237" s="22" t="s">
        <v>66</v>
      </c>
      <c r="K237" s="523" t="s">
        <v>1264</v>
      </c>
      <c r="L237" s="525" t="s">
        <v>1287</v>
      </c>
      <c r="M237" s="525" t="s">
        <v>1288</v>
      </c>
      <c r="N237" s="525" t="s">
        <v>817</v>
      </c>
      <c r="O237" s="22" t="s">
        <v>465</v>
      </c>
      <c r="P237" s="70">
        <v>2017</v>
      </c>
      <c r="Q237" s="418">
        <f t="shared" ca="1" si="16"/>
        <v>-15129.282970951517</v>
      </c>
      <c r="R237" s="337" t="str">
        <f t="shared" ca="1" si="13"/>
        <v>N/A</v>
      </c>
      <c r="S237" s="337" t="str">
        <f t="shared" ca="1" si="14"/>
        <v>N/A</v>
      </c>
      <c r="T237" s="433" t="s">
        <v>48</v>
      </c>
      <c r="U237" s="22" t="s">
        <v>49</v>
      </c>
      <c r="V237" s="24"/>
      <c r="W237" s="21"/>
      <c r="Y237" s="494"/>
    </row>
    <row r="238" spans="1:25" ht="30">
      <c r="A238" s="31">
        <v>235</v>
      </c>
      <c r="B238" s="22" t="s">
        <v>39</v>
      </c>
      <c r="C238" s="22" t="s">
        <v>462</v>
      </c>
      <c r="D238" s="22" t="s">
        <v>466</v>
      </c>
      <c r="E238" s="23" t="s">
        <v>42</v>
      </c>
      <c r="F238" s="22" t="s">
        <v>43</v>
      </c>
      <c r="G238" s="22" t="s">
        <v>44</v>
      </c>
      <c r="H238" s="22" t="s">
        <v>30</v>
      </c>
      <c r="I238" s="22" t="s">
        <v>467</v>
      </c>
      <c r="J238" s="22" t="s">
        <v>46</v>
      </c>
      <c r="K238" s="523" t="s">
        <v>1264</v>
      </c>
      <c r="L238" s="525" t="s">
        <v>1289</v>
      </c>
      <c r="M238" s="525" t="s">
        <v>1290</v>
      </c>
      <c r="N238" s="525" t="s">
        <v>817</v>
      </c>
      <c r="O238" s="22" t="s">
        <v>465</v>
      </c>
      <c r="P238" s="70">
        <v>2017</v>
      </c>
      <c r="Q238" s="418">
        <f t="shared" ca="1" si="16"/>
        <v>73.481251156629554</v>
      </c>
      <c r="R238" s="337" t="str">
        <f t="shared" ca="1" si="13"/>
        <v>N/A</v>
      </c>
      <c r="S238" s="337" t="str">
        <f t="shared" ca="1" si="14"/>
        <v>N/A</v>
      </c>
      <c r="T238" s="433" t="s">
        <v>48</v>
      </c>
      <c r="U238" s="22"/>
      <c r="V238" s="24"/>
      <c r="W238" s="21"/>
      <c r="Y238" s="494"/>
    </row>
    <row r="239" spans="1:25" ht="90">
      <c r="A239" s="31">
        <v>236</v>
      </c>
      <c r="B239" s="22" t="s">
        <v>39</v>
      </c>
      <c r="C239" s="22" t="s">
        <v>462</v>
      </c>
      <c r="D239" s="22" t="s">
        <v>468</v>
      </c>
      <c r="E239" s="23" t="s">
        <v>325</v>
      </c>
      <c r="F239" s="22" t="s">
        <v>142</v>
      </c>
      <c r="G239" s="22" t="s">
        <v>143</v>
      </c>
      <c r="H239" s="22" t="s">
        <v>30</v>
      </c>
      <c r="I239" s="22" t="s">
        <v>469</v>
      </c>
      <c r="J239" s="22" t="s">
        <v>333</v>
      </c>
      <c r="K239" s="523" t="s">
        <v>1264</v>
      </c>
      <c r="L239" s="525" t="s">
        <v>1291</v>
      </c>
      <c r="M239" s="525" t="s">
        <v>1292</v>
      </c>
      <c r="N239" s="525" t="s">
        <v>887</v>
      </c>
      <c r="O239" s="22" t="s">
        <v>465</v>
      </c>
      <c r="P239" s="70">
        <v>2017</v>
      </c>
      <c r="Q239" s="538">
        <f t="shared" ca="1" si="16"/>
        <v>1.8761726078799251E-2</v>
      </c>
      <c r="R239" s="337">
        <f t="shared" ca="1" si="13"/>
        <v>10</v>
      </c>
      <c r="S239" s="337">
        <f t="shared" ca="1" si="14"/>
        <v>2272474.1560426899</v>
      </c>
      <c r="T239" s="433" t="s">
        <v>425</v>
      </c>
      <c r="U239" s="22" t="s">
        <v>246</v>
      </c>
      <c r="V239" s="24"/>
      <c r="W239" s="21"/>
      <c r="Y239" s="494"/>
    </row>
    <row r="240" spans="1:25" ht="90">
      <c r="A240" s="31">
        <v>237</v>
      </c>
      <c r="B240" s="22" t="s">
        <v>39</v>
      </c>
      <c r="C240" s="22" t="s">
        <v>462</v>
      </c>
      <c r="D240" s="22" t="s">
        <v>468</v>
      </c>
      <c r="E240" s="23" t="s">
        <v>329</v>
      </c>
      <c r="F240" s="22" t="s">
        <v>142</v>
      </c>
      <c r="G240" s="22" t="s">
        <v>143</v>
      </c>
      <c r="H240" s="22" t="s">
        <v>30</v>
      </c>
      <c r="I240" s="22" t="s">
        <v>470</v>
      </c>
      <c r="J240" s="22" t="s">
        <v>330</v>
      </c>
      <c r="K240" s="523" t="s">
        <v>1264</v>
      </c>
      <c r="L240" s="525" t="s">
        <v>1293</v>
      </c>
      <c r="M240" s="525" t="s">
        <v>1294</v>
      </c>
      <c r="N240" s="525" t="s">
        <v>887</v>
      </c>
      <c r="O240" s="22" t="s">
        <v>465</v>
      </c>
      <c r="P240" s="70">
        <v>2017</v>
      </c>
      <c r="Q240" s="538">
        <f t="shared" ca="1" si="16"/>
        <v>0</v>
      </c>
      <c r="R240" s="337">
        <f t="shared" ca="1" si="13"/>
        <v>0</v>
      </c>
      <c r="S240" s="337">
        <f t="shared" ca="1" si="14"/>
        <v>0</v>
      </c>
      <c r="T240" s="433" t="s">
        <v>425</v>
      </c>
      <c r="U240" s="22" t="s">
        <v>246</v>
      </c>
      <c r="V240" s="24"/>
      <c r="W240" s="21"/>
      <c r="Y240" s="494"/>
    </row>
    <row r="241" spans="1:25" ht="90">
      <c r="A241" s="31">
        <v>238</v>
      </c>
      <c r="B241" s="22" t="s">
        <v>39</v>
      </c>
      <c r="C241" s="22" t="s">
        <v>462</v>
      </c>
      <c r="D241" s="22" t="s">
        <v>468</v>
      </c>
      <c r="E241" s="23" t="s">
        <v>331</v>
      </c>
      <c r="F241" s="22" t="s">
        <v>142</v>
      </c>
      <c r="G241" s="22" t="s">
        <v>143</v>
      </c>
      <c r="H241" s="22" t="s">
        <v>30</v>
      </c>
      <c r="I241" s="22" t="s">
        <v>471</v>
      </c>
      <c r="J241" s="22" t="s">
        <v>327</v>
      </c>
      <c r="K241" s="523" t="s">
        <v>1264</v>
      </c>
      <c r="L241" s="525" t="s">
        <v>1295</v>
      </c>
      <c r="M241" s="525" t="s">
        <v>1296</v>
      </c>
      <c r="N241" s="525" t="s">
        <v>887</v>
      </c>
      <c r="O241" s="22" t="s">
        <v>465</v>
      </c>
      <c r="P241" s="70">
        <v>2017</v>
      </c>
      <c r="Q241" s="538">
        <f t="shared" ca="1" si="16"/>
        <v>0</v>
      </c>
      <c r="R241" s="337">
        <f t="shared" ca="1" si="13"/>
        <v>0</v>
      </c>
      <c r="S241" s="337">
        <f t="shared" ca="1" si="14"/>
        <v>0</v>
      </c>
      <c r="T241" s="433" t="s">
        <v>425</v>
      </c>
      <c r="U241" s="22" t="s">
        <v>246</v>
      </c>
      <c r="V241" s="24"/>
      <c r="W241" s="21"/>
      <c r="Y241" s="494"/>
    </row>
    <row r="242" spans="1:25" ht="105">
      <c r="A242" s="31">
        <v>239</v>
      </c>
      <c r="B242" s="22" t="s">
        <v>39</v>
      </c>
      <c r="C242" s="22" t="s">
        <v>462</v>
      </c>
      <c r="D242" s="22" t="s">
        <v>472</v>
      </c>
      <c r="E242" s="23" t="s">
        <v>473</v>
      </c>
      <c r="F242" s="22" t="s">
        <v>142</v>
      </c>
      <c r="G242" s="22" t="s">
        <v>474</v>
      </c>
      <c r="H242" s="22" t="s">
        <v>164</v>
      </c>
      <c r="I242" s="22" t="s">
        <v>1297</v>
      </c>
      <c r="J242" s="22" t="s">
        <v>476</v>
      </c>
      <c r="K242" s="523" t="s">
        <v>1264</v>
      </c>
      <c r="L242" s="525" t="s">
        <v>1298</v>
      </c>
      <c r="M242" s="525" t="s">
        <v>1299</v>
      </c>
      <c r="N242" s="525" t="s">
        <v>887</v>
      </c>
      <c r="O242" s="22" t="s">
        <v>465</v>
      </c>
      <c r="P242" s="70" t="s">
        <v>167</v>
      </c>
      <c r="Q242" s="538" t="s">
        <v>167</v>
      </c>
      <c r="R242" s="337">
        <f t="shared" ca="1" si="13"/>
        <v>0</v>
      </c>
      <c r="S242" s="337">
        <f t="shared" ca="1" si="14"/>
        <v>0</v>
      </c>
      <c r="T242" s="433" t="s">
        <v>477</v>
      </c>
      <c r="U242" s="22" t="s">
        <v>478</v>
      </c>
      <c r="V242" s="24"/>
      <c r="W242" s="21"/>
      <c r="Y242" s="494"/>
    </row>
    <row r="243" spans="1:25" ht="105">
      <c r="A243" s="31">
        <v>240</v>
      </c>
      <c r="B243" s="22" t="s">
        <v>39</v>
      </c>
      <c r="C243" s="22" t="s">
        <v>462</v>
      </c>
      <c r="D243" s="22" t="s">
        <v>472</v>
      </c>
      <c r="E243" s="23" t="s">
        <v>479</v>
      </c>
      <c r="F243" s="22" t="s">
        <v>142</v>
      </c>
      <c r="G243" s="22" t="s">
        <v>474</v>
      </c>
      <c r="H243" s="22" t="s">
        <v>164</v>
      </c>
      <c r="I243" s="22" t="s">
        <v>1300</v>
      </c>
      <c r="J243" s="22" t="s">
        <v>481</v>
      </c>
      <c r="K243" s="523" t="s">
        <v>1264</v>
      </c>
      <c r="L243" s="525" t="s">
        <v>1301</v>
      </c>
      <c r="M243" s="525" t="s">
        <v>1302</v>
      </c>
      <c r="N243" s="525" t="s">
        <v>887</v>
      </c>
      <c r="O243" s="22" t="s">
        <v>465</v>
      </c>
      <c r="P243" s="70" t="s">
        <v>167</v>
      </c>
      <c r="Q243" s="538" t="s">
        <v>167</v>
      </c>
      <c r="R243" s="337">
        <f t="shared" ca="1" si="13"/>
        <v>0</v>
      </c>
      <c r="S243" s="337">
        <f t="shared" ca="1" si="14"/>
        <v>0</v>
      </c>
      <c r="T243" s="433" t="s">
        <v>482</v>
      </c>
      <c r="U243" s="22" t="s">
        <v>478</v>
      </c>
      <c r="V243" s="24"/>
      <c r="W243" s="21"/>
      <c r="Y243" s="494"/>
    </row>
    <row r="244" spans="1:25" ht="105">
      <c r="A244" s="31">
        <v>241</v>
      </c>
      <c r="B244" s="22" t="s">
        <v>39</v>
      </c>
      <c r="C244" s="22" t="s">
        <v>462</v>
      </c>
      <c r="D244" s="22" t="s">
        <v>472</v>
      </c>
      <c r="E244" s="23" t="s">
        <v>483</v>
      </c>
      <c r="F244" s="22" t="s">
        <v>142</v>
      </c>
      <c r="G244" s="22" t="s">
        <v>474</v>
      </c>
      <c r="H244" s="22" t="s">
        <v>164</v>
      </c>
      <c r="I244" s="22" t="s">
        <v>1303</v>
      </c>
      <c r="J244" s="22" t="s">
        <v>485</v>
      </c>
      <c r="K244" s="523" t="s">
        <v>1264</v>
      </c>
      <c r="L244" s="525" t="s">
        <v>1304</v>
      </c>
      <c r="M244" s="525" t="s">
        <v>1305</v>
      </c>
      <c r="N244" s="525" t="s">
        <v>887</v>
      </c>
      <c r="O244" s="22" t="s">
        <v>465</v>
      </c>
      <c r="P244" s="70" t="s">
        <v>167</v>
      </c>
      <c r="Q244" s="538" t="s">
        <v>167</v>
      </c>
      <c r="R244" s="337">
        <f t="shared" ca="1" si="13"/>
        <v>0</v>
      </c>
      <c r="S244" s="337">
        <f t="shared" ca="1" si="14"/>
        <v>0</v>
      </c>
      <c r="T244" s="433" t="s">
        <v>486</v>
      </c>
      <c r="U244" s="22" t="s">
        <v>478</v>
      </c>
      <c r="V244" s="24"/>
      <c r="W244" s="21"/>
      <c r="Y244" s="494"/>
    </row>
    <row r="245" spans="1:25" ht="30">
      <c r="A245" s="31">
        <v>242</v>
      </c>
      <c r="B245" s="22" t="s">
        <v>39</v>
      </c>
      <c r="C245" s="22" t="s">
        <v>462</v>
      </c>
      <c r="D245" s="22" t="s">
        <v>487</v>
      </c>
      <c r="E245" s="23" t="s">
        <v>91</v>
      </c>
      <c r="F245" s="22" t="s">
        <v>92</v>
      </c>
      <c r="G245" s="22" t="s">
        <v>93</v>
      </c>
      <c r="H245" s="22" t="s">
        <v>30</v>
      </c>
      <c r="I245" s="22" t="s">
        <v>488</v>
      </c>
      <c r="J245" s="22" t="s">
        <v>92</v>
      </c>
      <c r="K245" s="523" t="s">
        <v>1264</v>
      </c>
      <c r="L245" s="525" t="s">
        <v>1306</v>
      </c>
      <c r="M245" s="525" t="s">
        <v>1307</v>
      </c>
      <c r="N245" s="525" t="s">
        <v>887</v>
      </c>
      <c r="O245" s="22" t="s">
        <v>465</v>
      </c>
      <c r="P245" s="70">
        <v>2017</v>
      </c>
      <c r="Q245" s="418">
        <f t="shared" ref="Q245:Q284" ca="1" si="17">SUMIF(INDIRECT("'"&amp;K245&amp;"'!c:c"),A245,INDIRECT("'"&amp;K245&amp;"'!e:e"))</f>
        <v>2279.073617715474</v>
      </c>
      <c r="R245" s="337">
        <f t="shared" ca="1" si="13"/>
        <v>836815.89916998346</v>
      </c>
      <c r="S245" s="337">
        <f t="shared" ca="1" si="14"/>
        <v>367.17370279982498</v>
      </c>
      <c r="T245" s="433" t="s">
        <v>48</v>
      </c>
      <c r="U245" s="22"/>
      <c r="V245" s="24"/>
      <c r="W245" s="21"/>
      <c r="Y245" s="494"/>
    </row>
    <row r="246" spans="1:25" ht="30">
      <c r="A246" s="31">
        <v>243</v>
      </c>
      <c r="B246" s="22" t="s">
        <v>39</v>
      </c>
      <c r="C246" s="22" t="s">
        <v>462</v>
      </c>
      <c r="D246" s="22" t="s">
        <v>487</v>
      </c>
      <c r="E246" s="23" t="s">
        <v>91</v>
      </c>
      <c r="F246" s="22" t="s">
        <v>95</v>
      </c>
      <c r="G246" s="22" t="s">
        <v>93</v>
      </c>
      <c r="H246" s="22" t="s">
        <v>30</v>
      </c>
      <c r="I246" s="22" t="s">
        <v>488</v>
      </c>
      <c r="J246" s="22" t="s">
        <v>95</v>
      </c>
      <c r="K246" s="523" t="s">
        <v>1264</v>
      </c>
      <c r="L246" s="525" t="s">
        <v>1308</v>
      </c>
      <c r="M246" s="525" t="s">
        <v>1309</v>
      </c>
      <c r="N246" s="525" t="s">
        <v>887</v>
      </c>
      <c r="O246" s="22" t="s">
        <v>465</v>
      </c>
      <c r="P246" s="70">
        <v>2017</v>
      </c>
      <c r="Q246" s="418">
        <f t="shared" ca="1" si="17"/>
        <v>0.36832639654609944</v>
      </c>
      <c r="R246" s="337">
        <f t="shared" ca="1" si="13"/>
        <v>836815.89916998346</v>
      </c>
      <c r="S246" s="337">
        <f t="shared" ca="1" si="14"/>
        <v>2271941.1560426899</v>
      </c>
      <c r="T246" s="433" t="s">
        <v>48</v>
      </c>
      <c r="U246" s="22"/>
      <c r="V246" s="24"/>
      <c r="W246" s="21"/>
      <c r="Y246" s="494"/>
    </row>
    <row r="247" spans="1:25" ht="30">
      <c r="A247" s="31">
        <v>244</v>
      </c>
      <c r="B247" s="22" t="s">
        <v>39</v>
      </c>
      <c r="C247" s="22" t="s">
        <v>462</v>
      </c>
      <c r="D247" s="22" t="s">
        <v>487</v>
      </c>
      <c r="E247" s="23" t="s">
        <v>91</v>
      </c>
      <c r="F247" s="22" t="s">
        <v>96</v>
      </c>
      <c r="G247" s="22" t="s">
        <v>93</v>
      </c>
      <c r="H247" s="22" t="s">
        <v>30</v>
      </c>
      <c r="I247" s="22" t="s">
        <v>488</v>
      </c>
      <c r="J247" s="22" t="s">
        <v>96</v>
      </c>
      <c r="K247" s="523" t="s">
        <v>1264</v>
      </c>
      <c r="L247" s="525" t="s">
        <v>1310</v>
      </c>
      <c r="M247" s="525" t="s">
        <v>1311</v>
      </c>
      <c r="N247" s="525" t="s">
        <v>887</v>
      </c>
      <c r="O247" s="22" t="s">
        <v>465</v>
      </c>
      <c r="P247" s="70">
        <v>2017</v>
      </c>
      <c r="Q247" s="418">
        <f t="shared" ca="1" si="17"/>
        <v>2.8731189213291426</v>
      </c>
      <c r="R247" s="337">
        <f t="shared" ca="1" si="13"/>
        <v>-43468.22916998354</v>
      </c>
      <c r="S247" s="337">
        <f t="shared" ca="1" si="14"/>
        <v>-15129.282970951501</v>
      </c>
      <c r="T247" s="433" t="s">
        <v>48</v>
      </c>
      <c r="U247" s="22" t="s">
        <v>49</v>
      </c>
      <c r="V247" s="24"/>
      <c r="W247" s="21"/>
      <c r="Y247" s="494"/>
    </row>
    <row r="248" spans="1:25" ht="30">
      <c r="A248" s="31">
        <v>245</v>
      </c>
      <c r="B248" s="22" t="s">
        <v>39</v>
      </c>
      <c r="C248" s="22" t="s">
        <v>462</v>
      </c>
      <c r="D248" s="22" t="s">
        <v>487</v>
      </c>
      <c r="E248" s="23" t="s">
        <v>91</v>
      </c>
      <c r="F248" s="22" t="s">
        <v>97</v>
      </c>
      <c r="G248" s="22" t="s">
        <v>93</v>
      </c>
      <c r="H248" s="22" t="s">
        <v>30</v>
      </c>
      <c r="I248" s="22" t="s">
        <v>488</v>
      </c>
      <c r="J248" s="22" t="s">
        <v>97</v>
      </c>
      <c r="K248" s="523" t="s">
        <v>1264</v>
      </c>
      <c r="L248" s="525" t="s">
        <v>1312</v>
      </c>
      <c r="M248" s="525" t="s">
        <v>1313</v>
      </c>
      <c r="N248" s="525" t="s">
        <v>887</v>
      </c>
      <c r="O248" s="22" t="s">
        <v>465</v>
      </c>
      <c r="P248" s="70">
        <v>2017</v>
      </c>
      <c r="Q248" s="418">
        <f t="shared" ca="1" si="17"/>
        <v>2496.4886004839304</v>
      </c>
      <c r="R248" s="337">
        <f t="shared" ca="1" si="13"/>
        <v>916644.96343723766</v>
      </c>
      <c r="S248" s="337">
        <f t="shared" ca="1" si="14"/>
        <v>367.17370279982498</v>
      </c>
      <c r="T248" s="433" t="s">
        <v>48</v>
      </c>
      <c r="U248" s="22"/>
      <c r="V248" s="24"/>
      <c r="W248" s="21"/>
      <c r="Y248" s="494"/>
    </row>
    <row r="249" spans="1:25" ht="30">
      <c r="A249" s="31">
        <v>246</v>
      </c>
      <c r="B249" s="22" t="s">
        <v>39</v>
      </c>
      <c r="C249" s="22" t="s">
        <v>462</v>
      </c>
      <c r="D249" s="22" t="s">
        <v>487</v>
      </c>
      <c r="E249" s="23" t="s">
        <v>91</v>
      </c>
      <c r="F249" s="22" t="s">
        <v>98</v>
      </c>
      <c r="G249" s="22" t="s">
        <v>93</v>
      </c>
      <c r="H249" s="22" t="s">
        <v>30</v>
      </c>
      <c r="I249" s="22" t="s">
        <v>488</v>
      </c>
      <c r="J249" s="22" t="s">
        <v>98</v>
      </c>
      <c r="K249" s="523" t="s">
        <v>1264</v>
      </c>
      <c r="L249" s="525" t="s">
        <v>1314</v>
      </c>
      <c r="M249" s="525" t="s">
        <v>1315</v>
      </c>
      <c r="N249" s="525" t="s">
        <v>887</v>
      </c>
      <c r="O249" s="22" t="s">
        <v>465</v>
      </c>
      <c r="P249" s="70">
        <v>2017</v>
      </c>
      <c r="Q249" s="418">
        <f t="shared" ca="1" si="17"/>
        <v>0.40346333838763115</v>
      </c>
      <c r="R249" s="337">
        <f t="shared" ca="1" si="13"/>
        <v>916644.96343723766</v>
      </c>
      <c r="S249" s="337">
        <f t="shared" ca="1" si="14"/>
        <v>0</v>
      </c>
      <c r="T249" s="433" t="s">
        <v>48</v>
      </c>
      <c r="U249" s="22"/>
      <c r="V249" s="24"/>
      <c r="W249" s="21"/>
      <c r="Y249" s="494"/>
    </row>
    <row r="250" spans="1:25" ht="30">
      <c r="A250" s="31">
        <v>247</v>
      </c>
      <c r="B250" s="22" t="s">
        <v>39</v>
      </c>
      <c r="C250" s="22" t="s">
        <v>462</v>
      </c>
      <c r="D250" s="22" t="s">
        <v>487</v>
      </c>
      <c r="E250" s="23" t="s">
        <v>91</v>
      </c>
      <c r="F250" s="22" t="s">
        <v>99</v>
      </c>
      <c r="G250" s="22" t="s">
        <v>93</v>
      </c>
      <c r="H250" s="22" t="s">
        <v>30</v>
      </c>
      <c r="I250" s="22" t="s">
        <v>488</v>
      </c>
      <c r="J250" s="22" t="s">
        <v>99</v>
      </c>
      <c r="K250" s="523" t="s">
        <v>1264</v>
      </c>
      <c r="L250" s="525" t="s">
        <v>1316</v>
      </c>
      <c r="M250" s="525" t="s">
        <v>1317</v>
      </c>
      <c r="N250" s="525" t="s">
        <v>887</v>
      </c>
      <c r="O250" s="22" t="s">
        <v>465</v>
      </c>
      <c r="P250" s="70">
        <v>2017</v>
      </c>
      <c r="Q250" s="418">
        <f t="shared" ca="1" si="17"/>
        <v>3.1472035739340263</v>
      </c>
      <c r="R250" s="337">
        <f t="shared" ca="1" si="13"/>
        <v>-47614.933437237763</v>
      </c>
      <c r="S250" s="337">
        <f t="shared" ca="1" si="14"/>
        <v>-15129.282970951501</v>
      </c>
      <c r="T250" s="433" t="s">
        <v>48</v>
      </c>
      <c r="U250" s="22" t="s">
        <v>49</v>
      </c>
      <c r="V250" s="24"/>
      <c r="W250" s="21"/>
      <c r="Y250" s="494"/>
    </row>
    <row r="251" spans="1:25" ht="45">
      <c r="A251" s="31">
        <v>248</v>
      </c>
      <c r="B251" s="22" t="s">
        <v>39</v>
      </c>
      <c r="C251" s="22" t="s">
        <v>462</v>
      </c>
      <c r="D251" s="22" t="s">
        <v>489</v>
      </c>
      <c r="E251" s="23" t="s">
        <v>296</v>
      </c>
      <c r="F251" s="22" t="s">
        <v>297</v>
      </c>
      <c r="G251" s="22" t="s">
        <v>298</v>
      </c>
      <c r="H251" s="22" t="s">
        <v>30</v>
      </c>
      <c r="I251" s="22" t="s">
        <v>490</v>
      </c>
      <c r="J251" s="22" t="s">
        <v>297</v>
      </c>
      <c r="K251" s="523" t="s">
        <v>1264</v>
      </c>
      <c r="L251" s="525" t="s">
        <v>1318</v>
      </c>
      <c r="M251" s="525" t="s">
        <v>1319</v>
      </c>
      <c r="N251" s="525" t="s">
        <v>887</v>
      </c>
      <c r="O251" s="22" t="s">
        <v>465</v>
      </c>
      <c r="P251" s="70">
        <v>2017</v>
      </c>
      <c r="Q251" s="538">
        <f t="shared" ca="1" si="17"/>
        <v>7.3983662364915303E-5</v>
      </c>
      <c r="R251" s="337">
        <f t="shared" ca="1" si="13"/>
        <v>47.503317920000001</v>
      </c>
      <c r="S251" s="337">
        <f t="shared" ca="1" si="14"/>
        <v>642078.48600000003</v>
      </c>
      <c r="T251" s="433"/>
      <c r="U251" s="22"/>
      <c r="V251" s="24"/>
      <c r="W251" s="21"/>
      <c r="Y251" s="494"/>
    </row>
    <row r="252" spans="1:25" ht="45">
      <c r="A252" s="31">
        <v>249</v>
      </c>
      <c r="B252" s="22" t="s">
        <v>39</v>
      </c>
      <c r="C252" s="22" t="s">
        <v>462</v>
      </c>
      <c r="D252" s="22" t="s">
        <v>489</v>
      </c>
      <c r="E252" s="23" t="s">
        <v>296</v>
      </c>
      <c r="F252" s="22" t="s">
        <v>300</v>
      </c>
      <c r="G252" s="22" t="s">
        <v>298</v>
      </c>
      <c r="H252" s="22" t="s">
        <v>30</v>
      </c>
      <c r="I252" s="22" t="s">
        <v>490</v>
      </c>
      <c r="J252" s="22" t="s">
        <v>300</v>
      </c>
      <c r="K252" s="523" t="s">
        <v>1264</v>
      </c>
      <c r="L252" s="525" t="s">
        <v>1320</v>
      </c>
      <c r="M252" s="525" t="s">
        <v>1321</v>
      </c>
      <c r="N252" s="525" t="s">
        <v>887</v>
      </c>
      <c r="O252" s="22" t="s">
        <v>465</v>
      </c>
      <c r="P252" s="70">
        <v>2017</v>
      </c>
      <c r="Q252" s="538">
        <f t="shared" ca="1" si="17"/>
        <v>5.5459444444939428E-5</v>
      </c>
      <c r="R252" s="337">
        <f t="shared" ca="1" si="13"/>
        <v>35.609316123607819</v>
      </c>
      <c r="S252" s="337">
        <f t="shared" ca="1" si="14"/>
        <v>642078.48600000003</v>
      </c>
      <c r="T252" s="433"/>
      <c r="U252" s="22"/>
      <c r="V252" s="24"/>
      <c r="W252" s="21"/>
      <c r="Y252" s="494"/>
    </row>
    <row r="253" spans="1:25" ht="45">
      <c r="A253" s="31">
        <v>250</v>
      </c>
      <c r="B253" s="22" t="s">
        <v>39</v>
      </c>
      <c r="C253" s="22" t="s">
        <v>462</v>
      </c>
      <c r="D253" s="22" t="s">
        <v>489</v>
      </c>
      <c r="E253" s="23" t="s">
        <v>296</v>
      </c>
      <c r="F253" s="22" t="s">
        <v>301</v>
      </c>
      <c r="G253" s="22" t="s">
        <v>298</v>
      </c>
      <c r="H253" s="22" t="s">
        <v>30</v>
      </c>
      <c r="I253" s="22" t="s">
        <v>490</v>
      </c>
      <c r="J253" s="22" t="s">
        <v>301</v>
      </c>
      <c r="K253" s="523" t="s">
        <v>1264</v>
      </c>
      <c r="L253" s="525" t="s">
        <v>1322</v>
      </c>
      <c r="M253" s="525" t="s">
        <v>1323</v>
      </c>
      <c r="N253" s="525" t="s">
        <v>887</v>
      </c>
      <c r="O253" s="22" t="s">
        <v>465</v>
      </c>
      <c r="P253" s="70">
        <v>2017</v>
      </c>
      <c r="Q253" s="538">
        <f t="shared" ca="1" si="17"/>
        <v>9.7088945714961247E-5</v>
      </c>
      <c r="R253" s="337">
        <f t="shared" ca="1" si="13"/>
        <v>291761.2069689713</v>
      </c>
      <c r="S253" s="337">
        <f t="shared" ca="1" si="14"/>
        <v>3005091927</v>
      </c>
      <c r="T253" s="433"/>
      <c r="U253" s="22"/>
      <c r="V253" s="24"/>
      <c r="W253" s="21"/>
      <c r="Y253" s="494"/>
    </row>
    <row r="254" spans="1:25" ht="45">
      <c r="A254" s="31">
        <v>251</v>
      </c>
      <c r="B254" s="22" t="s">
        <v>39</v>
      </c>
      <c r="C254" s="22" t="s">
        <v>462</v>
      </c>
      <c r="D254" s="22" t="s">
        <v>489</v>
      </c>
      <c r="E254" s="23" t="s">
        <v>296</v>
      </c>
      <c r="F254" s="22" t="s">
        <v>302</v>
      </c>
      <c r="G254" s="22" t="s">
        <v>298</v>
      </c>
      <c r="H254" s="22" t="s">
        <v>30</v>
      </c>
      <c r="I254" s="22" t="s">
        <v>490</v>
      </c>
      <c r="J254" s="22" t="s">
        <v>302</v>
      </c>
      <c r="K254" s="523" t="s">
        <v>1264</v>
      </c>
      <c r="L254" s="525" t="s">
        <v>1324</v>
      </c>
      <c r="M254" s="525" t="s">
        <v>1325</v>
      </c>
      <c r="N254" s="525" t="s">
        <v>887</v>
      </c>
      <c r="O254" s="22" t="s">
        <v>465</v>
      </c>
      <c r="P254" s="70">
        <v>2017</v>
      </c>
      <c r="Q254" s="538">
        <f t="shared" ca="1" si="17"/>
        <v>6.9685030868200473E-5</v>
      </c>
      <c r="R254" s="337">
        <f t="shared" ca="1" si="13"/>
        <v>209409.92369477506</v>
      </c>
      <c r="S254" s="337">
        <f t="shared" ca="1" si="14"/>
        <v>3005091927</v>
      </c>
      <c r="T254" s="433"/>
      <c r="U254" s="22"/>
      <c r="V254" s="24"/>
      <c r="W254" s="21"/>
      <c r="Y254" s="494"/>
    </row>
    <row r="255" spans="1:25" ht="45">
      <c r="A255" s="31">
        <v>252</v>
      </c>
      <c r="B255" s="22" t="s">
        <v>39</v>
      </c>
      <c r="C255" s="22" t="s">
        <v>462</v>
      </c>
      <c r="D255" s="22" t="s">
        <v>489</v>
      </c>
      <c r="E255" s="23" t="s">
        <v>296</v>
      </c>
      <c r="F255" s="22" t="s">
        <v>303</v>
      </c>
      <c r="G255" s="22" t="s">
        <v>298</v>
      </c>
      <c r="H255" s="22" t="s">
        <v>30</v>
      </c>
      <c r="I255" s="22" t="s">
        <v>490</v>
      </c>
      <c r="J255" s="22" t="s">
        <v>303</v>
      </c>
      <c r="K255" s="523" t="s">
        <v>1264</v>
      </c>
      <c r="L255" s="525" t="s">
        <v>1326</v>
      </c>
      <c r="M255" s="525" t="s">
        <v>1327</v>
      </c>
      <c r="N255" s="525" t="s">
        <v>887</v>
      </c>
      <c r="O255" s="22" t="s">
        <v>465</v>
      </c>
      <c r="P255" s="70">
        <v>2017</v>
      </c>
      <c r="Q255" s="538">
        <f t="shared" ca="1" si="17"/>
        <v>-6.2256861275032305E-6</v>
      </c>
      <c r="R255" s="337">
        <f t="shared" ca="1" si="13"/>
        <v>-1941.6546065559999</v>
      </c>
      <c r="S255" s="337">
        <f t="shared" ca="1" si="14"/>
        <v>311878011</v>
      </c>
      <c r="T255" s="433" t="s">
        <v>304</v>
      </c>
      <c r="U255" s="22" t="s">
        <v>491</v>
      </c>
      <c r="V255" s="24"/>
      <c r="W255" s="21"/>
      <c r="Y255" s="494"/>
    </row>
    <row r="256" spans="1:25" ht="45">
      <c r="A256" s="31">
        <v>253</v>
      </c>
      <c r="B256" s="22" t="s">
        <v>39</v>
      </c>
      <c r="C256" s="22" t="s">
        <v>462</v>
      </c>
      <c r="D256" s="22" t="s">
        <v>489</v>
      </c>
      <c r="E256" s="23" t="s">
        <v>296</v>
      </c>
      <c r="F256" s="22" t="s">
        <v>305</v>
      </c>
      <c r="G256" s="22" t="s">
        <v>298</v>
      </c>
      <c r="H256" s="22" t="s">
        <v>30</v>
      </c>
      <c r="I256" s="22" t="s">
        <v>490</v>
      </c>
      <c r="J256" s="22" t="s">
        <v>305</v>
      </c>
      <c r="K256" s="523" t="s">
        <v>1264</v>
      </c>
      <c r="L256" s="525" t="s">
        <v>1328</v>
      </c>
      <c r="M256" s="525" t="s">
        <v>1329</v>
      </c>
      <c r="N256" s="525" t="s">
        <v>887</v>
      </c>
      <c r="O256" s="22" t="s">
        <v>465</v>
      </c>
      <c r="P256" s="70">
        <v>2017</v>
      </c>
      <c r="Q256" s="538">
        <f t="shared" ca="1" si="17"/>
        <v>-4.6690991067663614E-6</v>
      </c>
      <c r="R256" s="337">
        <f t="shared" ca="1" si="13"/>
        <v>-1456.1893425801695</v>
      </c>
      <c r="S256" s="337">
        <f t="shared" ca="1" si="14"/>
        <v>311878011</v>
      </c>
      <c r="T256" s="433" t="s">
        <v>304</v>
      </c>
      <c r="U256" s="22" t="s">
        <v>491</v>
      </c>
      <c r="V256" s="24"/>
      <c r="W256" s="21"/>
      <c r="Y256" s="494"/>
    </row>
    <row r="257" spans="1:25" ht="45">
      <c r="A257" s="31">
        <v>254</v>
      </c>
      <c r="B257" s="22" t="s">
        <v>39</v>
      </c>
      <c r="C257" s="22" t="s">
        <v>462</v>
      </c>
      <c r="D257" s="22" t="s">
        <v>489</v>
      </c>
      <c r="E257" s="23" t="s">
        <v>296</v>
      </c>
      <c r="F257" s="22" t="s">
        <v>306</v>
      </c>
      <c r="G257" s="22" t="s">
        <v>298</v>
      </c>
      <c r="H257" s="22" t="s">
        <v>30</v>
      </c>
      <c r="I257" s="22" t="s">
        <v>490</v>
      </c>
      <c r="J257" s="22" t="s">
        <v>306</v>
      </c>
      <c r="K257" s="523" t="s">
        <v>1264</v>
      </c>
      <c r="L257" s="525" t="s">
        <v>1330</v>
      </c>
      <c r="M257" s="525" t="s">
        <v>1331</v>
      </c>
      <c r="N257" s="525" t="s">
        <v>887</v>
      </c>
      <c r="O257" s="22" t="s">
        <v>465</v>
      </c>
      <c r="P257" s="70">
        <v>2017</v>
      </c>
      <c r="Q257" s="538">
        <f t="shared" ca="1" si="17"/>
        <v>7.6265768169656435E-4</v>
      </c>
      <c r="R257" s="337">
        <f t="shared" ca="1" si="13"/>
        <v>489.68608959999995</v>
      </c>
      <c r="S257" s="337">
        <f t="shared" ca="1" si="14"/>
        <v>642078.48600000003</v>
      </c>
      <c r="T257" s="433"/>
      <c r="U257" s="22"/>
      <c r="V257" s="24"/>
      <c r="W257" s="21"/>
      <c r="Y257" s="494"/>
    </row>
    <row r="258" spans="1:25" ht="45">
      <c r="A258" s="31">
        <v>255</v>
      </c>
      <c r="B258" s="22" t="s">
        <v>39</v>
      </c>
      <c r="C258" s="22" t="s">
        <v>462</v>
      </c>
      <c r="D258" s="22" t="s">
        <v>489</v>
      </c>
      <c r="E258" s="23" t="s">
        <v>296</v>
      </c>
      <c r="F258" s="22" t="s">
        <v>307</v>
      </c>
      <c r="G258" s="22" t="s">
        <v>298</v>
      </c>
      <c r="H258" s="22" t="s">
        <v>30</v>
      </c>
      <c r="I258" s="22" t="s">
        <v>490</v>
      </c>
      <c r="J258" s="22" t="s">
        <v>307</v>
      </c>
      <c r="K258" s="523" t="s">
        <v>1264</v>
      </c>
      <c r="L258" s="525" t="s">
        <v>1332</v>
      </c>
      <c r="M258" s="525" t="s">
        <v>1333</v>
      </c>
      <c r="N258" s="525" t="s">
        <v>887</v>
      </c>
      <c r="O258" s="22" t="s">
        <v>465</v>
      </c>
      <c r="P258" s="70">
        <v>2017</v>
      </c>
      <c r="Q258" s="538">
        <f t="shared" ca="1" si="17"/>
        <v>5.7185174523948336E-4</v>
      </c>
      <c r="R258" s="337">
        <f t="shared" ca="1" si="13"/>
        <v>367.17370279982521</v>
      </c>
      <c r="S258" s="337">
        <f t="shared" ca="1" si="14"/>
        <v>642078.48600000003</v>
      </c>
      <c r="T258" s="433"/>
      <c r="U258" s="22"/>
      <c r="V258" s="24"/>
      <c r="W258" s="21"/>
      <c r="Y258" s="494"/>
    </row>
    <row r="259" spans="1:25" ht="45">
      <c r="A259" s="31">
        <v>256</v>
      </c>
      <c r="B259" s="22" t="s">
        <v>39</v>
      </c>
      <c r="C259" s="22" t="s">
        <v>462</v>
      </c>
      <c r="D259" s="22" t="s">
        <v>489</v>
      </c>
      <c r="E259" s="23" t="s">
        <v>296</v>
      </c>
      <c r="F259" s="22" t="s">
        <v>308</v>
      </c>
      <c r="G259" s="22" t="s">
        <v>298</v>
      </c>
      <c r="H259" s="22" t="s">
        <v>30</v>
      </c>
      <c r="I259" s="22" t="s">
        <v>490</v>
      </c>
      <c r="J259" s="22" t="s">
        <v>308</v>
      </c>
      <c r="K259" s="523" t="s">
        <v>1264</v>
      </c>
      <c r="L259" s="525" t="s">
        <v>1334</v>
      </c>
      <c r="M259" s="525" t="s">
        <v>1335</v>
      </c>
      <c r="N259" s="525" t="s">
        <v>887</v>
      </c>
      <c r="O259" s="22" t="s">
        <v>465</v>
      </c>
      <c r="P259" s="70">
        <v>2017</v>
      </c>
      <c r="Q259" s="538">
        <f t="shared" ca="1" si="17"/>
        <v>1.0579830304444659E-3</v>
      </c>
      <c r="R259" s="337">
        <f t="shared" ref="R259:R305" ca="1" si="18">IF($N259 = "N","N/A",SUMIF(INDIRECT("'"&amp;K259&amp;"'!h:h"),L259,INDIRECT("'"&amp;K259&amp;"'!k:k")))</f>
        <v>3179336.26369166</v>
      </c>
      <c r="S259" s="337">
        <f t="shared" ref="S259:S305" ca="1" si="19">IF($N259 = "N","N/A",SUMIF(INDIRECT("'"&amp;K259&amp;"'!h:h"),M259,INDIRECT("'"&amp;K259&amp;"'!k:k")))</f>
        <v>6010183854</v>
      </c>
      <c r="T259" s="433"/>
      <c r="U259" s="22"/>
      <c r="V259" s="24"/>
      <c r="W259" s="21"/>
      <c r="Y259" s="494"/>
    </row>
    <row r="260" spans="1:25" ht="45">
      <c r="A260" s="31">
        <v>257</v>
      </c>
      <c r="B260" s="22" t="s">
        <v>39</v>
      </c>
      <c r="C260" s="22" t="s">
        <v>462</v>
      </c>
      <c r="D260" s="22" t="s">
        <v>489</v>
      </c>
      <c r="E260" s="23" t="s">
        <v>296</v>
      </c>
      <c r="F260" s="22" t="s">
        <v>309</v>
      </c>
      <c r="G260" s="22" t="s">
        <v>298</v>
      </c>
      <c r="H260" s="22" t="s">
        <v>30</v>
      </c>
      <c r="I260" s="22" t="s">
        <v>490</v>
      </c>
      <c r="J260" s="22" t="s">
        <v>309</v>
      </c>
      <c r="K260" s="523" t="s">
        <v>1264</v>
      </c>
      <c r="L260" s="525" t="s">
        <v>1336</v>
      </c>
      <c r="M260" s="525" t="s">
        <v>1337</v>
      </c>
      <c r="N260" s="525" t="s">
        <v>887</v>
      </c>
      <c r="O260" s="22" t="s">
        <v>465</v>
      </c>
      <c r="P260" s="70">
        <v>2017</v>
      </c>
      <c r="Q260" s="538">
        <f t="shared" ca="1" si="17"/>
        <v>7.5603050130675499E-4</v>
      </c>
      <c r="R260" s="337">
        <f t="shared" ca="1" si="18"/>
        <v>2271941.1560426923</v>
      </c>
      <c r="S260" s="337">
        <f t="shared" ca="1" si="19"/>
        <v>0</v>
      </c>
      <c r="T260" s="433"/>
      <c r="U260" s="22"/>
      <c r="V260" s="24"/>
      <c r="W260" s="21"/>
      <c r="Y260" s="494"/>
    </row>
    <row r="261" spans="1:25" ht="60">
      <c r="A261" s="31">
        <v>258</v>
      </c>
      <c r="B261" s="22" t="s">
        <v>39</v>
      </c>
      <c r="C261" s="22" t="s">
        <v>462</v>
      </c>
      <c r="D261" s="22" t="s">
        <v>489</v>
      </c>
      <c r="E261" s="23" t="s">
        <v>296</v>
      </c>
      <c r="F261" s="22" t="s">
        <v>310</v>
      </c>
      <c r="G261" s="22" t="s">
        <v>298</v>
      </c>
      <c r="H261" s="22" t="s">
        <v>30</v>
      </c>
      <c r="I261" s="22" t="s">
        <v>490</v>
      </c>
      <c r="J261" s="22" t="s">
        <v>310</v>
      </c>
      <c r="K261" s="523" t="s">
        <v>1264</v>
      </c>
      <c r="L261" s="525" t="s">
        <v>1338</v>
      </c>
      <c r="M261" s="525" t="s">
        <v>1339</v>
      </c>
      <c r="N261" s="525" t="s">
        <v>887</v>
      </c>
      <c r="O261" s="22" t="s">
        <v>465</v>
      </c>
      <c r="P261" s="70">
        <v>2017</v>
      </c>
      <c r="Q261" s="538">
        <f t="shared" ca="1" si="17"/>
        <v>-6.4681448583369343E-5</v>
      </c>
      <c r="R261" s="337">
        <f t="shared" ca="1" si="18"/>
        <v>-20172.72153278</v>
      </c>
      <c r="S261" s="337">
        <f t="shared" ca="1" si="19"/>
        <v>311878011</v>
      </c>
      <c r="T261" s="433" t="s">
        <v>304</v>
      </c>
      <c r="U261" s="22" t="s">
        <v>491</v>
      </c>
      <c r="V261" s="24"/>
      <c r="W261" s="21"/>
      <c r="Y261" s="494"/>
    </row>
    <row r="262" spans="1:25" ht="45">
      <c r="A262" s="101">
        <v>259</v>
      </c>
      <c r="B262" s="22" t="s">
        <v>39</v>
      </c>
      <c r="C262" s="22" t="s">
        <v>462</v>
      </c>
      <c r="D262" s="22" t="s">
        <v>489</v>
      </c>
      <c r="E262" s="23" t="s">
        <v>296</v>
      </c>
      <c r="F262" s="102" t="s">
        <v>311</v>
      </c>
      <c r="G262" s="102" t="s">
        <v>298</v>
      </c>
      <c r="H262" s="102" t="s">
        <v>30</v>
      </c>
      <c r="I262" s="102" t="s">
        <v>490</v>
      </c>
      <c r="J262" s="102" t="s">
        <v>311</v>
      </c>
      <c r="K262" s="523" t="s">
        <v>1264</v>
      </c>
      <c r="L262" s="525" t="s">
        <v>1340</v>
      </c>
      <c r="M262" s="525" t="s">
        <v>1341</v>
      </c>
      <c r="N262" s="525" t="s">
        <v>887</v>
      </c>
      <c r="O262" s="102" t="s">
        <v>465</v>
      </c>
      <c r="P262" s="434">
        <v>2017</v>
      </c>
      <c r="Q262" s="538">
        <f t="shared" ca="1" si="17"/>
        <v>-4.851025861823749E-5</v>
      </c>
      <c r="R262" s="337">
        <f t="shared" ca="1" si="18"/>
        <v>-15129.282970951517</v>
      </c>
      <c r="S262" s="337">
        <f t="shared" ca="1" si="19"/>
        <v>311878011</v>
      </c>
      <c r="T262" s="526" t="s">
        <v>304</v>
      </c>
      <c r="U262" s="102" t="s">
        <v>491</v>
      </c>
      <c r="V262" s="24"/>
      <c r="W262" s="21"/>
      <c r="Y262" s="494"/>
    </row>
    <row r="263" spans="1:25" ht="45">
      <c r="A263" s="31">
        <v>260</v>
      </c>
      <c r="B263" s="22" t="s">
        <v>39</v>
      </c>
      <c r="C263" s="22" t="s">
        <v>492</v>
      </c>
      <c r="D263" s="22" t="s">
        <v>493</v>
      </c>
      <c r="E263" s="23" t="s">
        <v>51</v>
      </c>
      <c r="F263" s="22" t="s">
        <v>52</v>
      </c>
      <c r="G263" s="22" t="s">
        <v>53</v>
      </c>
      <c r="H263" s="22" t="s">
        <v>30</v>
      </c>
      <c r="I263" s="22" t="s">
        <v>494</v>
      </c>
      <c r="J263" s="22" t="s">
        <v>52</v>
      </c>
      <c r="K263" s="523" t="s">
        <v>1342</v>
      </c>
      <c r="L263" s="525" t="s">
        <v>1343</v>
      </c>
      <c r="M263" s="525" t="s">
        <v>1344</v>
      </c>
      <c r="N263" s="525" t="s">
        <v>817</v>
      </c>
      <c r="O263" s="22" t="s">
        <v>495</v>
      </c>
      <c r="P263" s="70">
        <v>2017</v>
      </c>
      <c r="Q263" s="418">
        <f t="shared" ca="1" si="17"/>
        <v>1.3709999620914499</v>
      </c>
      <c r="R263" s="337" t="str">
        <f t="shared" ca="1" si="18"/>
        <v>N/A</v>
      </c>
      <c r="S263" s="337" t="str">
        <f t="shared" ca="1" si="19"/>
        <v>N/A</v>
      </c>
      <c r="T263" s="433" t="s">
        <v>901</v>
      </c>
      <c r="U263" s="22"/>
      <c r="V263" s="24"/>
      <c r="W263" s="21"/>
      <c r="Y263" s="494"/>
    </row>
    <row r="264" spans="1:25" ht="45">
      <c r="A264" s="31">
        <v>261</v>
      </c>
      <c r="B264" s="22" t="s">
        <v>39</v>
      </c>
      <c r="C264" s="22" t="s">
        <v>492</v>
      </c>
      <c r="D264" s="22" t="s">
        <v>493</v>
      </c>
      <c r="E264" s="23" t="s">
        <v>51</v>
      </c>
      <c r="F264" s="22" t="s">
        <v>55</v>
      </c>
      <c r="G264" s="22" t="s">
        <v>53</v>
      </c>
      <c r="H264" s="22" t="s">
        <v>30</v>
      </c>
      <c r="I264" s="22" t="s">
        <v>494</v>
      </c>
      <c r="J264" s="22" t="s">
        <v>55</v>
      </c>
      <c r="K264" s="523" t="s">
        <v>1342</v>
      </c>
      <c r="L264" s="525" t="s">
        <v>1345</v>
      </c>
      <c r="M264" s="525" t="s">
        <v>1346</v>
      </c>
      <c r="N264" s="525" t="s">
        <v>817</v>
      </c>
      <c r="O264" s="22" t="s">
        <v>495</v>
      </c>
      <c r="P264" s="70">
        <v>2017</v>
      </c>
      <c r="Q264" s="418">
        <f t="shared" ca="1" si="17"/>
        <v>1.3161600005851699</v>
      </c>
      <c r="R264" s="337" t="str">
        <f t="shared" ca="1" si="18"/>
        <v>N/A</v>
      </c>
      <c r="S264" s="337" t="str">
        <f t="shared" ca="1" si="19"/>
        <v>N/A</v>
      </c>
      <c r="T264" s="433" t="s">
        <v>901</v>
      </c>
      <c r="U264" s="22"/>
      <c r="V264" s="24"/>
      <c r="W264" s="21"/>
      <c r="Y264" s="494"/>
    </row>
    <row r="265" spans="1:25" ht="45">
      <c r="A265" s="31">
        <v>262</v>
      </c>
      <c r="B265" s="22" t="s">
        <v>39</v>
      </c>
      <c r="C265" s="22" t="s">
        <v>492</v>
      </c>
      <c r="D265" s="22" t="s">
        <v>493</v>
      </c>
      <c r="E265" s="23" t="s">
        <v>51</v>
      </c>
      <c r="F265" s="22" t="s">
        <v>56</v>
      </c>
      <c r="G265" s="22" t="s">
        <v>53</v>
      </c>
      <c r="H265" s="22" t="s">
        <v>30</v>
      </c>
      <c r="I265" s="22" t="s">
        <v>494</v>
      </c>
      <c r="J265" s="22" t="s">
        <v>56</v>
      </c>
      <c r="K265" s="523" t="s">
        <v>1342</v>
      </c>
      <c r="L265" s="525" t="s">
        <v>1347</v>
      </c>
      <c r="M265" s="525" t="s">
        <v>1348</v>
      </c>
      <c r="N265" s="525" t="s">
        <v>817</v>
      </c>
      <c r="O265" s="22" t="s">
        <v>495</v>
      </c>
      <c r="P265" s="70">
        <v>2017</v>
      </c>
      <c r="Q265" s="418">
        <f t="shared" ca="1" si="17"/>
        <v>33246.484862297773</v>
      </c>
      <c r="R265" s="337" t="str">
        <f t="shared" ca="1" si="18"/>
        <v>N/A</v>
      </c>
      <c r="S265" s="337" t="str">
        <f t="shared" ca="1" si="19"/>
        <v>N/A</v>
      </c>
      <c r="T265" s="433" t="s">
        <v>901</v>
      </c>
      <c r="U265" s="22"/>
      <c r="V265" s="24"/>
      <c r="W265" s="21"/>
      <c r="Y265" s="494"/>
    </row>
    <row r="266" spans="1:25" ht="45">
      <c r="A266" s="31">
        <v>263</v>
      </c>
      <c r="B266" s="22" t="s">
        <v>39</v>
      </c>
      <c r="C266" s="22" t="s">
        <v>492</v>
      </c>
      <c r="D266" s="22" t="s">
        <v>493</v>
      </c>
      <c r="E266" s="23" t="s">
        <v>51</v>
      </c>
      <c r="F266" s="22" t="s">
        <v>57</v>
      </c>
      <c r="G266" s="22" t="s">
        <v>53</v>
      </c>
      <c r="H266" s="22" t="s">
        <v>30</v>
      </c>
      <c r="I266" s="22" t="s">
        <v>494</v>
      </c>
      <c r="J266" s="22" t="s">
        <v>57</v>
      </c>
      <c r="K266" s="523" t="s">
        <v>1342</v>
      </c>
      <c r="L266" s="525" t="s">
        <v>1349</v>
      </c>
      <c r="M266" s="525" t="s">
        <v>1350</v>
      </c>
      <c r="N266" s="525" t="s">
        <v>817</v>
      </c>
      <c r="O266" s="22" t="s">
        <v>495</v>
      </c>
      <c r="P266" s="70">
        <v>2017</v>
      </c>
      <c r="Q266" s="418">
        <f t="shared" ca="1" si="17"/>
        <v>24144.809678673868</v>
      </c>
      <c r="R266" s="337" t="str">
        <f t="shared" ca="1" si="18"/>
        <v>N/A</v>
      </c>
      <c r="S266" s="337" t="str">
        <f t="shared" ca="1" si="19"/>
        <v>N/A</v>
      </c>
      <c r="T266" s="433" t="s">
        <v>901</v>
      </c>
      <c r="U266" s="22"/>
      <c r="V266" s="24"/>
      <c r="W266" s="21"/>
      <c r="Y266" s="494"/>
    </row>
    <row r="267" spans="1:25" ht="45">
      <c r="A267" s="31">
        <v>264</v>
      </c>
      <c r="B267" s="22" t="s">
        <v>39</v>
      </c>
      <c r="C267" s="22" t="s">
        <v>492</v>
      </c>
      <c r="D267" s="22" t="s">
        <v>493</v>
      </c>
      <c r="E267" s="23" t="s">
        <v>51</v>
      </c>
      <c r="F267" s="22" t="s">
        <v>58</v>
      </c>
      <c r="G267" s="22" t="s">
        <v>53</v>
      </c>
      <c r="H267" s="22" t="s">
        <v>30</v>
      </c>
      <c r="I267" s="22" t="s">
        <v>494</v>
      </c>
      <c r="J267" s="22" t="s">
        <v>58</v>
      </c>
      <c r="K267" s="523" t="s">
        <v>1342</v>
      </c>
      <c r="L267" s="525" t="s">
        <v>1351</v>
      </c>
      <c r="M267" s="525" t="s">
        <v>1352</v>
      </c>
      <c r="N267" s="525" t="s">
        <v>817</v>
      </c>
      <c r="O267" s="22" t="s">
        <v>495</v>
      </c>
      <c r="P267" s="70">
        <v>2017</v>
      </c>
      <c r="Q267" s="418">
        <f t="shared" ca="1" si="17"/>
        <v>66514.941511273457</v>
      </c>
      <c r="R267" s="337" t="str">
        <f t="shared" ca="1" si="18"/>
        <v>N/A</v>
      </c>
      <c r="S267" s="337" t="str">
        <f t="shared" ca="1" si="19"/>
        <v>N/A</v>
      </c>
      <c r="T267" s="433" t="s">
        <v>901</v>
      </c>
      <c r="U267" s="22" t="s">
        <v>49</v>
      </c>
      <c r="V267" s="24"/>
      <c r="W267" s="21"/>
      <c r="Y267" s="494"/>
    </row>
    <row r="268" spans="1:25" ht="45">
      <c r="A268" s="31">
        <v>265</v>
      </c>
      <c r="B268" s="22" t="s">
        <v>39</v>
      </c>
      <c r="C268" s="22" t="s">
        <v>492</v>
      </c>
      <c r="D268" s="22" t="s">
        <v>493</v>
      </c>
      <c r="E268" s="23" t="s">
        <v>51</v>
      </c>
      <c r="F268" s="22" t="s">
        <v>60</v>
      </c>
      <c r="G268" s="22" t="s">
        <v>53</v>
      </c>
      <c r="H268" s="22" t="s">
        <v>30</v>
      </c>
      <c r="I268" s="22" t="s">
        <v>494</v>
      </c>
      <c r="J268" s="22" t="s">
        <v>60</v>
      </c>
      <c r="K268" s="523" t="s">
        <v>1342</v>
      </c>
      <c r="L268" s="525" t="s">
        <v>1353</v>
      </c>
      <c r="M268" s="525" t="s">
        <v>1354</v>
      </c>
      <c r="N268" s="525" t="s">
        <v>817</v>
      </c>
      <c r="O268" s="22" t="s">
        <v>495</v>
      </c>
      <c r="P268" s="70">
        <v>2017</v>
      </c>
      <c r="Q268" s="418">
        <f t="shared" ca="1" si="17"/>
        <v>45224.473159542111</v>
      </c>
      <c r="R268" s="337" t="str">
        <f t="shared" ca="1" si="18"/>
        <v>N/A</v>
      </c>
      <c r="S268" s="337" t="str">
        <f t="shared" ca="1" si="19"/>
        <v>N/A</v>
      </c>
      <c r="T268" s="433" t="s">
        <v>901</v>
      </c>
      <c r="U268" s="22" t="s">
        <v>49</v>
      </c>
      <c r="V268" s="24"/>
      <c r="W268" s="21"/>
      <c r="Y268" s="494"/>
    </row>
    <row r="269" spans="1:25" ht="45">
      <c r="A269" s="31">
        <v>266</v>
      </c>
      <c r="B269" s="22" t="s">
        <v>39</v>
      </c>
      <c r="C269" s="22" t="s">
        <v>492</v>
      </c>
      <c r="D269" s="22" t="s">
        <v>493</v>
      </c>
      <c r="E269" s="23" t="s">
        <v>51</v>
      </c>
      <c r="F269" s="22" t="s">
        <v>61</v>
      </c>
      <c r="G269" s="22" t="s">
        <v>53</v>
      </c>
      <c r="H269" s="22" t="s">
        <v>30</v>
      </c>
      <c r="I269" s="22" t="s">
        <v>494</v>
      </c>
      <c r="J269" s="22" t="s">
        <v>61</v>
      </c>
      <c r="K269" s="523" t="s">
        <v>1342</v>
      </c>
      <c r="L269" s="525" t="s">
        <v>1355</v>
      </c>
      <c r="M269" s="525" t="s">
        <v>1356</v>
      </c>
      <c r="N269" s="525" t="s">
        <v>817</v>
      </c>
      <c r="O269" s="22" t="s">
        <v>495</v>
      </c>
      <c r="P269" s="70">
        <v>2017</v>
      </c>
      <c r="Q269" s="418">
        <f t="shared" ca="1" si="17"/>
        <v>12.8873991206646</v>
      </c>
      <c r="R269" s="337" t="str">
        <f t="shared" ca="1" si="18"/>
        <v>N/A</v>
      </c>
      <c r="S269" s="337" t="str">
        <f t="shared" ca="1" si="19"/>
        <v>N/A</v>
      </c>
      <c r="T269" s="433" t="s">
        <v>901</v>
      </c>
      <c r="U269" s="22"/>
      <c r="V269" s="24"/>
      <c r="W269" s="21"/>
      <c r="Y269" s="494"/>
    </row>
    <row r="270" spans="1:25" ht="45">
      <c r="A270" s="31">
        <v>267</v>
      </c>
      <c r="B270" s="22" t="s">
        <v>39</v>
      </c>
      <c r="C270" s="22" t="s">
        <v>492</v>
      </c>
      <c r="D270" s="22" t="s">
        <v>493</v>
      </c>
      <c r="E270" s="23" t="s">
        <v>51</v>
      </c>
      <c r="F270" s="22" t="s">
        <v>62</v>
      </c>
      <c r="G270" s="22" t="s">
        <v>53</v>
      </c>
      <c r="H270" s="22" t="s">
        <v>30</v>
      </c>
      <c r="I270" s="22" t="s">
        <v>494</v>
      </c>
      <c r="J270" s="22" t="s">
        <v>62</v>
      </c>
      <c r="K270" s="523" t="s">
        <v>1342</v>
      </c>
      <c r="L270" s="525" t="s">
        <v>1357</v>
      </c>
      <c r="M270" s="525" t="s">
        <v>1358</v>
      </c>
      <c r="N270" s="525" t="s">
        <v>817</v>
      </c>
      <c r="O270" s="22" t="s">
        <v>495</v>
      </c>
      <c r="P270" s="70">
        <v>2017</v>
      </c>
      <c r="Q270" s="418">
        <f t="shared" ca="1" si="17"/>
        <v>12.371903503425401</v>
      </c>
      <c r="R270" s="337" t="str">
        <f t="shared" ca="1" si="18"/>
        <v>N/A</v>
      </c>
      <c r="S270" s="337" t="str">
        <f t="shared" ca="1" si="19"/>
        <v>N/A</v>
      </c>
      <c r="T270" s="433" t="s">
        <v>901</v>
      </c>
      <c r="U270" s="22"/>
      <c r="V270" s="24"/>
      <c r="W270" s="21"/>
      <c r="Y270" s="494"/>
    </row>
    <row r="271" spans="1:25" ht="45">
      <c r="A271" s="31">
        <v>268</v>
      </c>
      <c r="B271" s="22" t="s">
        <v>39</v>
      </c>
      <c r="C271" s="22" t="s">
        <v>492</v>
      </c>
      <c r="D271" s="22" t="s">
        <v>493</v>
      </c>
      <c r="E271" s="23" t="s">
        <v>51</v>
      </c>
      <c r="F271" s="22" t="s">
        <v>63</v>
      </c>
      <c r="G271" s="22" t="s">
        <v>53</v>
      </c>
      <c r="H271" s="22" t="s">
        <v>30</v>
      </c>
      <c r="I271" s="22" t="s">
        <v>494</v>
      </c>
      <c r="J271" s="22" t="s">
        <v>63</v>
      </c>
      <c r="K271" s="523" t="s">
        <v>1342</v>
      </c>
      <c r="L271" s="525" t="s">
        <v>1359</v>
      </c>
      <c r="M271" s="525" t="s">
        <v>1360</v>
      </c>
      <c r="N271" s="525" t="s">
        <v>817</v>
      </c>
      <c r="O271" s="22" t="s">
        <v>495</v>
      </c>
      <c r="P271" s="70">
        <v>2017</v>
      </c>
      <c r="Q271" s="418">
        <f t="shared" ca="1" si="17"/>
        <v>98792.021732779656</v>
      </c>
      <c r="R271" s="337" t="str">
        <f t="shared" ca="1" si="18"/>
        <v>N/A</v>
      </c>
      <c r="S271" s="337" t="str">
        <f t="shared" ca="1" si="19"/>
        <v>N/A</v>
      </c>
      <c r="T271" s="433" t="s">
        <v>901</v>
      </c>
      <c r="U271" s="22"/>
      <c r="V271" s="24"/>
      <c r="W271" s="21"/>
      <c r="Y271" s="494"/>
    </row>
    <row r="272" spans="1:25" ht="45">
      <c r="A272" s="31">
        <v>269</v>
      </c>
      <c r="B272" s="22" t="s">
        <v>39</v>
      </c>
      <c r="C272" s="22" t="s">
        <v>492</v>
      </c>
      <c r="D272" s="22" t="s">
        <v>493</v>
      </c>
      <c r="E272" s="23" t="s">
        <v>51</v>
      </c>
      <c r="F272" s="22" t="s">
        <v>64</v>
      </c>
      <c r="G272" s="22" t="s">
        <v>53</v>
      </c>
      <c r="H272" s="22" t="s">
        <v>30</v>
      </c>
      <c r="I272" s="22" t="s">
        <v>494</v>
      </c>
      <c r="J272" s="22" t="s">
        <v>64</v>
      </c>
      <c r="K272" s="523" t="s">
        <v>1342</v>
      </c>
      <c r="L272" s="525" t="s">
        <v>1361</v>
      </c>
      <c r="M272" s="525" t="s">
        <v>1362</v>
      </c>
      <c r="N272" s="525" t="s">
        <v>817</v>
      </c>
      <c r="O272" s="22" t="s">
        <v>495</v>
      </c>
      <c r="P272" s="70">
        <v>2017</v>
      </c>
      <c r="Q272" s="418">
        <f t="shared" ca="1" si="17"/>
        <v>81628.25479150434</v>
      </c>
      <c r="R272" s="337" t="str">
        <f t="shared" ca="1" si="18"/>
        <v>N/A</v>
      </c>
      <c r="S272" s="337" t="str">
        <f t="shared" ca="1" si="19"/>
        <v>N/A</v>
      </c>
      <c r="T272" s="433" t="s">
        <v>901</v>
      </c>
      <c r="U272" s="22"/>
      <c r="V272" s="24"/>
      <c r="W272" s="21"/>
      <c r="Y272" s="494"/>
    </row>
    <row r="273" spans="1:25" ht="45">
      <c r="A273" s="31">
        <v>270</v>
      </c>
      <c r="B273" s="22" t="s">
        <v>39</v>
      </c>
      <c r="C273" s="22" t="s">
        <v>492</v>
      </c>
      <c r="D273" s="22" t="s">
        <v>493</v>
      </c>
      <c r="E273" s="23" t="s">
        <v>51</v>
      </c>
      <c r="F273" s="22" t="s">
        <v>65</v>
      </c>
      <c r="G273" s="22" t="s">
        <v>53</v>
      </c>
      <c r="H273" s="22" t="s">
        <v>30</v>
      </c>
      <c r="I273" s="22" t="s">
        <v>494</v>
      </c>
      <c r="J273" s="22" t="s">
        <v>65</v>
      </c>
      <c r="K273" s="523" t="s">
        <v>1342</v>
      </c>
      <c r="L273" s="525" t="s">
        <v>1363</v>
      </c>
      <c r="M273" s="525" t="s">
        <v>1364</v>
      </c>
      <c r="N273" s="525" t="s">
        <v>817</v>
      </c>
      <c r="O273" s="22" t="s">
        <v>495</v>
      </c>
      <c r="P273" s="70">
        <v>2017</v>
      </c>
      <c r="Q273" s="418">
        <f t="shared" ca="1" si="17"/>
        <v>112919.01675275473</v>
      </c>
      <c r="R273" s="337" t="str">
        <f t="shared" ca="1" si="18"/>
        <v>N/A</v>
      </c>
      <c r="S273" s="337" t="str">
        <f t="shared" ca="1" si="19"/>
        <v>N/A</v>
      </c>
      <c r="T273" s="433" t="s">
        <v>901</v>
      </c>
      <c r="U273" s="22" t="s">
        <v>49</v>
      </c>
      <c r="V273" s="24"/>
      <c r="W273" s="21"/>
      <c r="Y273" s="494"/>
    </row>
    <row r="274" spans="1:25" ht="45">
      <c r="A274" s="31">
        <v>271</v>
      </c>
      <c r="B274" s="22" t="s">
        <v>39</v>
      </c>
      <c r="C274" s="22" t="s">
        <v>492</v>
      </c>
      <c r="D274" s="22" t="s">
        <v>493</v>
      </c>
      <c r="E274" s="23" t="s">
        <v>51</v>
      </c>
      <c r="F274" s="22" t="s">
        <v>66</v>
      </c>
      <c r="G274" s="22" t="s">
        <v>53</v>
      </c>
      <c r="H274" s="22" t="s">
        <v>30</v>
      </c>
      <c r="I274" s="22" t="s">
        <v>494</v>
      </c>
      <c r="J274" s="22" t="s">
        <v>66</v>
      </c>
      <c r="K274" s="523" t="s">
        <v>1342</v>
      </c>
      <c r="L274" s="525" t="s">
        <v>1365</v>
      </c>
      <c r="M274" s="525" t="s">
        <v>1366</v>
      </c>
      <c r="N274" s="525" t="s">
        <v>817</v>
      </c>
      <c r="O274" s="22" t="s">
        <v>495</v>
      </c>
      <c r="P274" s="70">
        <v>2017</v>
      </c>
      <c r="Q274" s="418">
        <f t="shared" ca="1" si="17"/>
        <v>76731.475014908487</v>
      </c>
      <c r="R274" s="337" t="str">
        <f t="shared" ca="1" si="18"/>
        <v>N/A</v>
      </c>
      <c r="S274" s="337" t="str">
        <f t="shared" ca="1" si="19"/>
        <v>N/A</v>
      </c>
      <c r="T274" s="433" t="s">
        <v>901</v>
      </c>
      <c r="U274" s="22" t="s">
        <v>49</v>
      </c>
      <c r="V274" s="24"/>
      <c r="W274" s="21"/>
      <c r="Y274" s="494"/>
    </row>
    <row r="275" spans="1:25" ht="30">
      <c r="A275" s="31">
        <v>272</v>
      </c>
      <c r="B275" s="22" t="s">
        <v>39</v>
      </c>
      <c r="C275" s="22" t="s">
        <v>492</v>
      </c>
      <c r="D275" s="22" t="s">
        <v>496</v>
      </c>
      <c r="E275" s="23" t="s">
        <v>42</v>
      </c>
      <c r="F275" s="22" t="s">
        <v>43</v>
      </c>
      <c r="G275" s="22" t="s">
        <v>44</v>
      </c>
      <c r="H275" s="22" t="s">
        <v>30</v>
      </c>
      <c r="I275" s="22" t="s">
        <v>497</v>
      </c>
      <c r="J275" s="22" t="s">
        <v>46</v>
      </c>
      <c r="K275" s="523" t="s">
        <v>1342</v>
      </c>
      <c r="L275" s="525" t="s">
        <v>1367</v>
      </c>
      <c r="M275" s="525" t="s">
        <v>1368</v>
      </c>
      <c r="N275" s="525" t="s">
        <v>817</v>
      </c>
      <c r="O275" s="22" t="s">
        <v>495</v>
      </c>
      <c r="P275" s="70">
        <v>2017</v>
      </c>
      <c r="Q275" s="418">
        <f t="shared" ca="1" si="17"/>
        <v>256.76008818839563</v>
      </c>
      <c r="R275" s="337" t="str">
        <f t="shared" ca="1" si="18"/>
        <v>N/A</v>
      </c>
      <c r="S275" s="337" t="str">
        <f t="shared" ca="1" si="19"/>
        <v>N/A</v>
      </c>
      <c r="T275" s="433" t="s">
        <v>48</v>
      </c>
      <c r="U275" s="22"/>
      <c r="V275" s="24"/>
      <c r="W275" s="21"/>
      <c r="Y275" s="494"/>
    </row>
    <row r="276" spans="1:25" ht="90">
      <c r="A276" s="31">
        <v>273</v>
      </c>
      <c r="B276" s="22" t="s">
        <v>39</v>
      </c>
      <c r="C276" s="22" t="s">
        <v>492</v>
      </c>
      <c r="D276" s="22" t="s">
        <v>498</v>
      </c>
      <c r="E276" s="23" t="s">
        <v>499</v>
      </c>
      <c r="F276" s="22" t="s">
        <v>142</v>
      </c>
      <c r="G276" s="22" t="s">
        <v>143</v>
      </c>
      <c r="H276" s="22" t="s">
        <v>30</v>
      </c>
      <c r="I276" s="22" t="s">
        <v>500</v>
      </c>
      <c r="J276" s="22" t="s">
        <v>501</v>
      </c>
      <c r="K276" s="523" t="s">
        <v>1342</v>
      </c>
      <c r="L276" s="525" t="s">
        <v>1369</v>
      </c>
      <c r="M276" s="525" t="s">
        <v>1370</v>
      </c>
      <c r="N276" s="525" t="s">
        <v>887</v>
      </c>
      <c r="O276" s="22" t="s">
        <v>495</v>
      </c>
      <c r="P276" s="70">
        <v>2017</v>
      </c>
      <c r="Q276" s="538">
        <f t="shared" ca="1" si="17"/>
        <v>3.0303030303030304E-2</v>
      </c>
      <c r="R276" s="337">
        <f t="shared" ca="1" si="18"/>
        <v>1</v>
      </c>
      <c r="S276" s="337">
        <f t="shared" ca="1" si="19"/>
        <v>33</v>
      </c>
      <c r="T276" s="433" t="s">
        <v>502</v>
      </c>
      <c r="U276" s="22" t="s">
        <v>246</v>
      </c>
      <c r="V276" s="24"/>
      <c r="W276" s="21"/>
      <c r="Y276" s="494"/>
    </row>
    <row r="277" spans="1:25" ht="90">
      <c r="A277" s="31">
        <v>274</v>
      </c>
      <c r="B277" s="22" t="s">
        <v>39</v>
      </c>
      <c r="C277" s="22" t="s">
        <v>492</v>
      </c>
      <c r="D277" s="22" t="s">
        <v>498</v>
      </c>
      <c r="E277" s="23" t="s">
        <v>499</v>
      </c>
      <c r="F277" s="22" t="s">
        <v>142</v>
      </c>
      <c r="G277" s="22" t="s">
        <v>143</v>
      </c>
      <c r="H277" s="22" t="s">
        <v>30</v>
      </c>
      <c r="I277" s="22" t="s">
        <v>503</v>
      </c>
      <c r="J277" s="22" t="s">
        <v>504</v>
      </c>
      <c r="K277" s="523" t="s">
        <v>1342</v>
      </c>
      <c r="L277" s="525" t="s">
        <v>1371</v>
      </c>
      <c r="M277" s="525" t="s">
        <v>1372</v>
      </c>
      <c r="N277" s="525" t="s">
        <v>887</v>
      </c>
      <c r="O277" s="22" t="s">
        <v>495</v>
      </c>
      <c r="P277" s="70">
        <v>2017</v>
      </c>
      <c r="Q277" s="538">
        <f t="shared" ca="1" si="17"/>
        <v>4.4910179640718561E-3</v>
      </c>
      <c r="R277" s="337">
        <f t="shared" ca="1" si="18"/>
        <v>3</v>
      </c>
      <c r="S277" s="337">
        <f t="shared" ca="1" si="19"/>
        <v>668</v>
      </c>
      <c r="T277" s="433" t="s">
        <v>502</v>
      </c>
      <c r="U277" s="22" t="s">
        <v>246</v>
      </c>
      <c r="V277" s="24"/>
      <c r="W277" s="21"/>
      <c r="Y277" s="494"/>
    </row>
    <row r="278" spans="1:25" ht="90">
      <c r="A278" s="31">
        <v>275</v>
      </c>
      <c r="B278" s="22" t="s">
        <v>39</v>
      </c>
      <c r="C278" s="22" t="s">
        <v>492</v>
      </c>
      <c r="D278" s="22" t="s">
        <v>498</v>
      </c>
      <c r="E278" s="23" t="s">
        <v>499</v>
      </c>
      <c r="F278" s="22" t="s">
        <v>142</v>
      </c>
      <c r="G278" s="22" t="s">
        <v>143</v>
      </c>
      <c r="H278" s="22" t="s">
        <v>30</v>
      </c>
      <c r="I278" s="22" t="s">
        <v>505</v>
      </c>
      <c r="J278" s="22" t="s">
        <v>506</v>
      </c>
      <c r="K278" s="523" t="s">
        <v>1342</v>
      </c>
      <c r="L278" s="525" t="s">
        <v>1373</v>
      </c>
      <c r="M278" s="525" t="s">
        <v>1374</v>
      </c>
      <c r="N278" s="525" t="s">
        <v>887</v>
      </c>
      <c r="O278" s="22" t="s">
        <v>495</v>
      </c>
      <c r="P278" s="70">
        <v>2017</v>
      </c>
      <c r="Q278" s="538">
        <f t="shared" ca="1" si="17"/>
        <v>1.128668171557562E-3</v>
      </c>
      <c r="R278" s="337">
        <f t="shared" ca="1" si="18"/>
        <v>3</v>
      </c>
      <c r="S278" s="337">
        <f t="shared" ca="1" si="19"/>
        <v>2658</v>
      </c>
      <c r="T278" s="433" t="s">
        <v>502</v>
      </c>
      <c r="U278" s="22" t="s">
        <v>246</v>
      </c>
      <c r="V278" s="24"/>
      <c r="W278" s="21"/>
      <c r="Y278" s="494"/>
    </row>
    <row r="279" spans="1:25" ht="30">
      <c r="A279" s="31">
        <v>276</v>
      </c>
      <c r="B279" s="22" t="s">
        <v>39</v>
      </c>
      <c r="C279" s="22" t="s">
        <v>492</v>
      </c>
      <c r="D279" s="22" t="s">
        <v>507</v>
      </c>
      <c r="E279" s="23" t="s">
        <v>91</v>
      </c>
      <c r="F279" s="22" t="s">
        <v>92</v>
      </c>
      <c r="G279" s="22" t="s">
        <v>93</v>
      </c>
      <c r="H279" s="22" t="s">
        <v>30</v>
      </c>
      <c r="I279" s="22" t="s">
        <v>508</v>
      </c>
      <c r="J279" s="22" t="s">
        <v>92</v>
      </c>
      <c r="K279" s="523" t="s">
        <v>1342</v>
      </c>
      <c r="L279" s="525" t="s">
        <v>1375</v>
      </c>
      <c r="M279" s="525" t="s">
        <v>1376</v>
      </c>
      <c r="N279" s="525" t="s">
        <v>887</v>
      </c>
      <c r="O279" s="22" t="s">
        <v>495</v>
      </c>
      <c r="P279" s="70">
        <v>2017</v>
      </c>
      <c r="Q279" s="418">
        <f t="shared" ca="1" si="17"/>
        <v>2178.6779948029844</v>
      </c>
      <c r="R279" s="337">
        <f t="shared" ca="1" si="18"/>
        <v>26954.393916738871</v>
      </c>
      <c r="S279" s="337">
        <f t="shared" ca="1" si="19"/>
        <v>12.371903503425401</v>
      </c>
      <c r="T279" s="433"/>
      <c r="U279" s="22"/>
      <c r="V279" s="24"/>
      <c r="W279" s="21"/>
      <c r="Y279" s="494"/>
    </row>
    <row r="280" spans="1:25" ht="30">
      <c r="A280" s="31">
        <v>277</v>
      </c>
      <c r="B280" s="22" t="s">
        <v>39</v>
      </c>
      <c r="C280" s="22" t="s">
        <v>492</v>
      </c>
      <c r="D280" s="22" t="s">
        <v>507</v>
      </c>
      <c r="E280" s="23" t="s">
        <v>91</v>
      </c>
      <c r="F280" s="22" t="s">
        <v>95</v>
      </c>
      <c r="G280" s="22" t="s">
        <v>93</v>
      </c>
      <c r="H280" s="22" t="s">
        <v>30</v>
      </c>
      <c r="I280" s="22" t="s">
        <v>508</v>
      </c>
      <c r="J280" s="22" t="s">
        <v>95</v>
      </c>
      <c r="K280" s="523" t="s">
        <v>1342</v>
      </c>
      <c r="L280" s="525" t="s">
        <v>1377</v>
      </c>
      <c r="M280" s="525" t="s">
        <v>1378</v>
      </c>
      <c r="N280" s="525" t="s">
        <v>887</v>
      </c>
      <c r="O280" s="22" t="s">
        <v>495</v>
      </c>
      <c r="P280" s="70">
        <v>2017</v>
      </c>
      <c r="Q280" s="418">
        <f t="shared" ca="1" si="17"/>
        <v>0.33020911675235559</v>
      </c>
      <c r="R280" s="337">
        <f t="shared" ca="1" si="18"/>
        <v>26954.393916738871</v>
      </c>
      <c r="S280" s="337">
        <f t="shared" ca="1" si="19"/>
        <v>81628.254791504296</v>
      </c>
      <c r="T280" s="433"/>
      <c r="U280" s="22"/>
      <c r="V280" s="24"/>
      <c r="W280" s="21"/>
      <c r="Y280" s="494"/>
    </row>
    <row r="281" spans="1:25" ht="30">
      <c r="A281" s="31">
        <v>278</v>
      </c>
      <c r="B281" s="22" t="s">
        <v>39</v>
      </c>
      <c r="C281" s="22" t="s">
        <v>492</v>
      </c>
      <c r="D281" s="22" t="s">
        <v>507</v>
      </c>
      <c r="E281" s="23" t="s">
        <v>91</v>
      </c>
      <c r="F281" s="22" t="s">
        <v>96</v>
      </c>
      <c r="G281" s="22" t="s">
        <v>93</v>
      </c>
      <c r="H281" s="22" t="s">
        <v>30</v>
      </c>
      <c r="I281" s="22" t="s">
        <v>508</v>
      </c>
      <c r="J281" s="22" t="s">
        <v>96</v>
      </c>
      <c r="K281" s="523" t="s">
        <v>1342</v>
      </c>
      <c r="L281" s="525" t="s">
        <v>1379</v>
      </c>
      <c r="M281" s="525" t="s">
        <v>1380</v>
      </c>
      <c r="N281" s="525" t="s">
        <v>887</v>
      </c>
      <c r="O281" s="22" t="s">
        <v>495</v>
      </c>
      <c r="P281" s="70">
        <v>2017</v>
      </c>
      <c r="Q281" s="418">
        <f t="shared" ca="1" si="17"/>
        <v>2.438699452172707</v>
      </c>
      <c r="R281" s="337">
        <f t="shared" ca="1" si="18"/>
        <v>187125.00608326111</v>
      </c>
      <c r="S281" s="337">
        <f t="shared" ca="1" si="19"/>
        <v>76731.475014908501</v>
      </c>
      <c r="T281" s="433" t="s">
        <v>48</v>
      </c>
      <c r="U281" s="22" t="s">
        <v>49</v>
      </c>
      <c r="V281" s="24"/>
      <c r="W281" s="21"/>
      <c r="Y281" s="494"/>
    </row>
    <row r="282" spans="1:25" ht="30">
      <c r="A282" s="31">
        <v>279</v>
      </c>
      <c r="B282" s="22" t="s">
        <v>39</v>
      </c>
      <c r="C282" s="22" t="s">
        <v>492</v>
      </c>
      <c r="D282" s="22" t="s">
        <v>507</v>
      </c>
      <c r="E282" s="23" t="s">
        <v>91</v>
      </c>
      <c r="F282" s="22" t="s">
        <v>97</v>
      </c>
      <c r="G282" s="22" t="s">
        <v>93</v>
      </c>
      <c r="H282" s="22" t="s">
        <v>30</v>
      </c>
      <c r="I282" s="22" t="s">
        <v>508</v>
      </c>
      <c r="J282" s="22" t="s">
        <v>97</v>
      </c>
      <c r="K282" s="523" t="s">
        <v>1342</v>
      </c>
      <c r="L282" s="525" t="s">
        <v>1381</v>
      </c>
      <c r="M282" s="525" t="s">
        <v>1382</v>
      </c>
      <c r="N282" s="525" t="s">
        <v>887</v>
      </c>
      <c r="O282" s="22" t="s">
        <v>495</v>
      </c>
      <c r="P282" s="70">
        <v>2017</v>
      </c>
      <c r="Q282" s="418">
        <f t="shared" ca="1" si="17"/>
        <v>2469.3221680112347</v>
      </c>
      <c r="R282" s="337">
        <f t="shared" ca="1" si="18"/>
        <v>30550.215581504199</v>
      </c>
      <c r="S282" s="337">
        <f t="shared" ca="1" si="19"/>
        <v>12.371903503425401</v>
      </c>
      <c r="T282" s="433"/>
      <c r="U282" s="22"/>
      <c r="V282" s="24"/>
      <c r="W282" s="21"/>
      <c r="Y282" s="494"/>
    </row>
    <row r="283" spans="1:25" ht="30">
      <c r="A283" s="31">
        <v>280</v>
      </c>
      <c r="B283" s="22" t="s">
        <v>39</v>
      </c>
      <c r="C283" s="22" t="s">
        <v>492</v>
      </c>
      <c r="D283" s="22" t="s">
        <v>507</v>
      </c>
      <c r="E283" s="23" t="s">
        <v>91</v>
      </c>
      <c r="F283" s="22" t="s">
        <v>98</v>
      </c>
      <c r="G283" s="22" t="s">
        <v>93</v>
      </c>
      <c r="H283" s="22" t="s">
        <v>30</v>
      </c>
      <c r="I283" s="22" t="s">
        <v>508</v>
      </c>
      <c r="J283" s="22" t="s">
        <v>98</v>
      </c>
      <c r="K283" s="523" t="s">
        <v>1342</v>
      </c>
      <c r="L283" s="525" t="s">
        <v>1383</v>
      </c>
      <c r="M283" s="525" t="s">
        <v>1384</v>
      </c>
      <c r="N283" s="525" t="s">
        <v>887</v>
      </c>
      <c r="O283" s="22" t="s">
        <v>495</v>
      </c>
      <c r="P283" s="70">
        <v>2017</v>
      </c>
      <c r="Q283" s="418">
        <f t="shared" ca="1" si="17"/>
        <v>0.37426030557110235</v>
      </c>
      <c r="R283" s="337">
        <f t="shared" ca="1" si="18"/>
        <v>30550.215581504199</v>
      </c>
      <c r="S283" s="337">
        <f t="shared" ca="1" si="19"/>
        <v>81628.254791504296</v>
      </c>
      <c r="T283" s="433"/>
      <c r="U283" s="22"/>
      <c r="V283" s="24"/>
      <c r="W283" s="21"/>
      <c r="Y283" s="494"/>
    </row>
    <row r="284" spans="1:25" ht="30">
      <c r="A284" s="31">
        <v>281</v>
      </c>
      <c r="B284" s="22" t="s">
        <v>39</v>
      </c>
      <c r="C284" s="22" t="s">
        <v>492</v>
      </c>
      <c r="D284" s="22" t="s">
        <v>507</v>
      </c>
      <c r="E284" s="23" t="s">
        <v>91</v>
      </c>
      <c r="F284" s="22" t="s">
        <v>99</v>
      </c>
      <c r="G284" s="22" t="s">
        <v>93</v>
      </c>
      <c r="H284" s="22" t="s">
        <v>30</v>
      </c>
      <c r="I284" s="22" t="s">
        <v>508</v>
      </c>
      <c r="J284" s="22" t="s">
        <v>99</v>
      </c>
      <c r="K284" s="523" t="s">
        <v>1342</v>
      </c>
      <c r="L284" s="525" t="s">
        <v>1385</v>
      </c>
      <c r="M284" s="525" t="s">
        <v>1386</v>
      </c>
      <c r="N284" s="525" t="s">
        <v>887</v>
      </c>
      <c r="O284" s="22" t="s">
        <v>495</v>
      </c>
      <c r="P284" s="70">
        <v>2017</v>
      </c>
      <c r="Q284" s="418">
        <f t="shared" ca="1" si="17"/>
        <v>2.7640315056798817</v>
      </c>
      <c r="R284" s="337">
        <f t="shared" ca="1" si="18"/>
        <v>212088.21441849577</v>
      </c>
      <c r="S284" s="337">
        <f t="shared" ca="1" si="19"/>
        <v>76731.475014908501</v>
      </c>
      <c r="T284" s="433" t="s">
        <v>48</v>
      </c>
      <c r="U284" s="22" t="s">
        <v>49</v>
      </c>
      <c r="V284" s="24"/>
      <c r="W284" s="21"/>
      <c r="Y284" s="494"/>
    </row>
    <row r="285" spans="1:25" s="13" customFormat="1" ht="60">
      <c r="A285" s="31">
        <v>282</v>
      </c>
      <c r="B285" s="22" t="s">
        <v>39</v>
      </c>
      <c r="C285" s="22" t="s">
        <v>509</v>
      </c>
      <c r="D285" s="22" t="s">
        <v>510</v>
      </c>
      <c r="E285" s="23" t="s">
        <v>51</v>
      </c>
      <c r="F285" s="22" t="s">
        <v>511</v>
      </c>
      <c r="G285" s="22" t="s">
        <v>53</v>
      </c>
      <c r="H285" s="22" t="s">
        <v>30</v>
      </c>
      <c r="I285" s="22" t="s">
        <v>512</v>
      </c>
      <c r="J285" s="22" t="s">
        <v>513</v>
      </c>
      <c r="K285" s="523" t="s">
        <v>1387</v>
      </c>
      <c r="L285" s="525" t="s">
        <v>1388</v>
      </c>
      <c r="M285" s="525" t="s">
        <v>1389</v>
      </c>
      <c r="N285" s="525" t="s">
        <v>817</v>
      </c>
      <c r="O285" s="22" t="s">
        <v>514</v>
      </c>
      <c r="P285" s="70">
        <v>2017</v>
      </c>
      <c r="Q285" s="418">
        <f t="shared" ref="Q285:Q297" ca="1" si="20">SUMIF(INDIRECT("'"&amp;K285&amp;"'!a:a"),A285,INDIRECT("'"&amp;K285&amp;"'!e:e"))</f>
        <v>1402</v>
      </c>
      <c r="R285" s="337" t="str">
        <f t="shared" ca="1" si="18"/>
        <v>N/A</v>
      </c>
      <c r="S285" s="337" t="str">
        <f t="shared" ca="1" si="19"/>
        <v>N/A</v>
      </c>
      <c r="T285" s="433" t="s">
        <v>515</v>
      </c>
      <c r="U285" s="22" t="s">
        <v>516</v>
      </c>
      <c r="V285" s="24"/>
      <c r="W285" s="21"/>
      <c r="X285" s="431"/>
      <c r="Y285" s="494"/>
    </row>
    <row r="286" spans="1:25" s="13" customFormat="1" ht="60">
      <c r="A286" s="31">
        <v>283</v>
      </c>
      <c r="B286" s="22" t="s">
        <v>39</v>
      </c>
      <c r="C286" s="22" t="s">
        <v>509</v>
      </c>
      <c r="D286" s="22" t="s">
        <v>510</v>
      </c>
      <c r="E286" s="23" t="s">
        <v>51</v>
      </c>
      <c r="F286" s="22" t="s">
        <v>517</v>
      </c>
      <c r="G286" s="22" t="s">
        <v>53</v>
      </c>
      <c r="H286" s="22" t="s">
        <v>30</v>
      </c>
      <c r="I286" s="22" t="s">
        <v>512</v>
      </c>
      <c r="J286" s="22" t="s">
        <v>518</v>
      </c>
      <c r="K286" s="523" t="s">
        <v>1387</v>
      </c>
      <c r="L286" s="525" t="s">
        <v>1390</v>
      </c>
      <c r="M286" s="525" t="s">
        <v>1391</v>
      </c>
      <c r="N286" s="525" t="s">
        <v>817</v>
      </c>
      <c r="O286" s="22" t="s">
        <v>514</v>
      </c>
      <c r="P286" s="70">
        <v>2017</v>
      </c>
      <c r="Q286" s="418">
        <f t="shared" ca="1" si="20"/>
        <v>29</v>
      </c>
      <c r="R286" s="337" t="str">
        <f t="shared" ca="1" si="18"/>
        <v>N/A</v>
      </c>
      <c r="S286" s="337" t="str">
        <f t="shared" ca="1" si="19"/>
        <v>N/A</v>
      </c>
      <c r="T286" s="433" t="s">
        <v>515</v>
      </c>
      <c r="U286" s="22" t="s">
        <v>519</v>
      </c>
      <c r="V286" s="24"/>
      <c r="W286" s="21"/>
      <c r="X286" s="431"/>
      <c r="Y286" s="494"/>
    </row>
    <row r="287" spans="1:25" s="13" customFormat="1" ht="60">
      <c r="A287" s="31">
        <v>284</v>
      </c>
      <c r="B287" s="22" t="s">
        <v>39</v>
      </c>
      <c r="C287" s="22" t="s">
        <v>509</v>
      </c>
      <c r="D287" s="22" t="s">
        <v>510</v>
      </c>
      <c r="E287" s="23" t="s">
        <v>51</v>
      </c>
      <c r="F287" s="22" t="s">
        <v>520</v>
      </c>
      <c r="G287" s="22" t="s">
        <v>53</v>
      </c>
      <c r="H287" s="22" t="s">
        <v>30</v>
      </c>
      <c r="I287" s="22" t="s">
        <v>512</v>
      </c>
      <c r="J287" s="22" t="s">
        <v>521</v>
      </c>
      <c r="K287" s="523" t="s">
        <v>1387</v>
      </c>
      <c r="L287" s="525" t="s">
        <v>1392</v>
      </c>
      <c r="M287" s="525" t="s">
        <v>1393</v>
      </c>
      <c r="N287" s="525" t="s">
        <v>817</v>
      </c>
      <c r="O287" s="22" t="s">
        <v>514</v>
      </c>
      <c r="P287" s="70">
        <v>2017</v>
      </c>
      <c r="Q287" s="418">
        <f t="shared" ca="1" si="20"/>
        <v>272</v>
      </c>
      <c r="R287" s="337" t="str">
        <f t="shared" ca="1" si="18"/>
        <v>N/A</v>
      </c>
      <c r="S287" s="337" t="str">
        <f t="shared" ca="1" si="19"/>
        <v>N/A</v>
      </c>
      <c r="T287" s="433" t="s">
        <v>515</v>
      </c>
      <c r="U287" s="22" t="s">
        <v>516</v>
      </c>
      <c r="V287" s="24"/>
      <c r="W287" s="21"/>
      <c r="X287" s="431"/>
      <c r="Y287" s="494"/>
    </row>
    <row r="288" spans="1:25" s="13" customFormat="1" ht="45">
      <c r="A288" s="31">
        <v>285</v>
      </c>
      <c r="B288" s="22" t="s">
        <v>39</v>
      </c>
      <c r="C288" s="22" t="s">
        <v>509</v>
      </c>
      <c r="D288" s="22" t="s">
        <v>522</v>
      </c>
      <c r="E288" s="23">
        <v>1</v>
      </c>
      <c r="F288" s="22" t="s">
        <v>523</v>
      </c>
      <c r="G288" s="22" t="s">
        <v>524</v>
      </c>
      <c r="H288" s="22" t="s">
        <v>30</v>
      </c>
      <c r="I288" s="22" t="s">
        <v>525</v>
      </c>
      <c r="J288" s="22" t="s">
        <v>525</v>
      </c>
      <c r="K288" s="523" t="s">
        <v>1387</v>
      </c>
      <c r="L288" s="525" t="s">
        <v>1394</v>
      </c>
      <c r="M288" s="525" t="s">
        <v>1395</v>
      </c>
      <c r="N288" s="525" t="s">
        <v>817</v>
      </c>
      <c r="O288" s="22" t="s">
        <v>514</v>
      </c>
      <c r="P288" s="70">
        <v>2017</v>
      </c>
      <c r="Q288" s="418">
        <f t="shared" ca="1" si="20"/>
        <v>12</v>
      </c>
      <c r="R288" s="337" t="str">
        <f t="shared" ca="1" si="18"/>
        <v>N/A</v>
      </c>
      <c r="S288" s="337" t="str">
        <f t="shared" ca="1" si="19"/>
        <v>N/A</v>
      </c>
      <c r="T288" s="433" t="s">
        <v>526</v>
      </c>
      <c r="U288" s="22" t="s">
        <v>527</v>
      </c>
      <c r="V288" s="24"/>
      <c r="W288" s="21"/>
      <c r="X288" s="431"/>
      <c r="Y288" s="494"/>
    </row>
    <row r="289" spans="1:25" s="13" customFormat="1" ht="45">
      <c r="A289" s="31">
        <v>286</v>
      </c>
      <c r="B289" s="22" t="s">
        <v>39</v>
      </c>
      <c r="C289" s="22" t="s">
        <v>509</v>
      </c>
      <c r="D289" s="22" t="s">
        <v>522</v>
      </c>
      <c r="E289" s="23">
        <v>2</v>
      </c>
      <c r="F289" s="22" t="s">
        <v>523</v>
      </c>
      <c r="G289" s="22" t="s">
        <v>524</v>
      </c>
      <c r="H289" s="22" t="s">
        <v>30</v>
      </c>
      <c r="I289" s="22" t="s">
        <v>528</v>
      </c>
      <c r="J289" s="22" t="s">
        <v>528</v>
      </c>
      <c r="K289" s="523" t="s">
        <v>1387</v>
      </c>
      <c r="L289" s="525" t="s">
        <v>1396</v>
      </c>
      <c r="M289" s="525" t="s">
        <v>1397</v>
      </c>
      <c r="N289" s="525" t="s">
        <v>817</v>
      </c>
      <c r="O289" s="22" t="s">
        <v>514</v>
      </c>
      <c r="P289" s="70">
        <v>2017</v>
      </c>
      <c r="Q289" s="418">
        <f t="shared" ca="1" si="20"/>
        <v>12</v>
      </c>
      <c r="R289" s="337" t="str">
        <f t="shared" ca="1" si="18"/>
        <v>N/A</v>
      </c>
      <c r="S289" s="337" t="str">
        <f t="shared" ca="1" si="19"/>
        <v>N/A</v>
      </c>
      <c r="T289" s="433" t="s">
        <v>529</v>
      </c>
      <c r="U289" s="22" t="s">
        <v>527</v>
      </c>
      <c r="V289" s="24"/>
      <c r="W289" s="21"/>
      <c r="X289" s="431"/>
      <c r="Y289" s="494"/>
    </row>
    <row r="290" spans="1:25" s="13" customFormat="1" ht="45">
      <c r="A290" s="31">
        <v>287</v>
      </c>
      <c r="B290" s="22" t="s">
        <v>39</v>
      </c>
      <c r="C290" s="22" t="s">
        <v>509</v>
      </c>
      <c r="D290" s="22" t="s">
        <v>530</v>
      </c>
      <c r="E290" s="23">
        <v>1</v>
      </c>
      <c r="F290" s="22" t="s">
        <v>523</v>
      </c>
      <c r="G290" s="22" t="s">
        <v>531</v>
      </c>
      <c r="H290" s="22" t="s">
        <v>30</v>
      </c>
      <c r="I290" s="22" t="s">
        <v>532</v>
      </c>
      <c r="J290" s="22" t="s">
        <v>532</v>
      </c>
      <c r="K290" s="523" t="s">
        <v>1387</v>
      </c>
      <c r="L290" s="525" t="s">
        <v>1398</v>
      </c>
      <c r="M290" s="525" t="s">
        <v>1399</v>
      </c>
      <c r="N290" s="525" t="s">
        <v>817</v>
      </c>
      <c r="O290" s="22" t="s">
        <v>514</v>
      </c>
      <c r="P290" s="70">
        <v>2017</v>
      </c>
      <c r="Q290" s="418">
        <f t="shared" ca="1" si="20"/>
        <v>5</v>
      </c>
      <c r="R290" s="337" t="str">
        <f t="shared" ca="1" si="18"/>
        <v>N/A</v>
      </c>
      <c r="S290" s="337" t="str">
        <f t="shared" ca="1" si="19"/>
        <v>N/A</v>
      </c>
      <c r="T290" s="433" t="s">
        <v>533</v>
      </c>
      <c r="U290" s="22" t="s">
        <v>534</v>
      </c>
      <c r="V290" s="24"/>
      <c r="W290" s="21"/>
      <c r="X290" s="431"/>
      <c r="Y290" s="494"/>
    </row>
    <row r="291" spans="1:25" ht="30">
      <c r="A291" s="31">
        <v>288</v>
      </c>
      <c r="B291" s="22" t="s">
        <v>39</v>
      </c>
      <c r="C291" s="22" t="s">
        <v>509</v>
      </c>
      <c r="D291" s="22" t="s">
        <v>530</v>
      </c>
      <c r="E291" s="23">
        <v>2</v>
      </c>
      <c r="F291" s="22" t="s">
        <v>523</v>
      </c>
      <c r="G291" s="22" t="s">
        <v>531</v>
      </c>
      <c r="H291" s="22" t="s">
        <v>30</v>
      </c>
      <c r="I291" s="22" t="s">
        <v>535</v>
      </c>
      <c r="J291" s="22" t="s">
        <v>535</v>
      </c>
      <c r="K291" s="523" t="s">
        <v>1387</v>
      </c>
      <c r="L291" s="525" t="s">
        <v>1400</v>
      </c>
      <c r="M291" s="525" t="s">
        <v>1401</v>
      </c>
      <c r="N291" s="525" t="s">
        <v>817</v>
      </c>
      <c r="O291" s="22" t="s">
        <v>514</v>
      </c>
      <c r="P291" s="70">
        <v>2017</v>
      </c>
      <c r="Q291" s="418">
        <f t="shared" ca="1" si="20"/>
        <v>4</v>
      </c>
      <c r="R291" s="337" t="str">
        <f t="shared" ca="1" si="18"/>
        <v>N/A</v>
      </c>
      <c r="S291" s="337" t="str">
        <f t="shared" ca="1" si="19"/>
        <v>N/A</v>
      </c>
      <c r="T291" s="433" t="s">
        <v>529</v>
      </c>
      <c r="U291" s="22" t="s">
        <v>536</v>
      </c>
      <c r="V291" s="24"/>
      <c r="W291" s="21"/>
      <c r="Y291" s="494"/>
    </row>
    <row r="292" spans="1:25" ht="60">
      <c r="A292" s="31">
        <v>289</v>
      </c>
      <c r="B292" s="22" t="s">
        <v>39</v>
      </c>
      <c r="C292" s="22" t="s">
        <v>509</v>
      </c>
      <c r="D292" s="22" t="s">
        <v>537</v>
      </c>
      <c r="E292" s="23">
        <v>1</v>
      </c>
      <c r="F292" s="22" t="s">
        <v>523</v>
      </c>
      <c r="G292" s="22" t="s">
        <v>538</v>
      </c>
      <c r="H292" s="22" t="s">
        <v>30</v>
      </c>
      <c r="I292" s="22" t="s">
        <v>539</v>
      </c>
      <c r="J292" s="22" t="s">
        <v>539</v>
      </c>
      <c r="K292" s="523" t="s">
        <v>1387</v>
      </c>
      <c r="L292" s="525" t="s">
        <v>1402</v>
      </c>
      <c r="M292" s="525" t="s">
        <v>1403</v>
      </c>
      <c r="N292" s="525" t="s">
        <v>817</v>
      </c>
      <c r="O292" s="22" t="s">
        <v>514</v>
      </c>
      <c r="P292" s="70">
        <v>2017</v>
      </c>
      <c r="Q292" s="418">
        <f t="shared" ca="1" si="20"/>
        <v>22</v>
      </c>
      <c r="R292" s="337" t="str">
        <f t="shared" ca="1" si="18"/>
        <v>N/A</v>
      </c>
      <c r="S292" s="337" t="str">
        <f t="shared" ca="1" si="19"/>
        <v>N/A</v>
      </c>
      <c r="T292" s="433" t="s">
        <v>540</v>
      </c>
      <c r="U292" s="22" t="s">
        <v>541</v>
      </c>
      <c r="V292" s="24"/>
      <c r="W292" s="21"/>
      <c r="Y292" s="494"/>
    </row>
    <row r="293" spans="1:25" ht="60">
      <c r="A293" s="31">
        <v>290</v>
      </c>
      <c r="B293" s="22" t="s">
        <v>39</v>
      </c>
      <c r="C293" s="22" t="s">
        <v>509</v>
      </c>
      <c r="D293" s="22" t="s">
        <v>537</v>
      </c>
      <c r="E293" s="23">
        <v>2</v>
      </c>
      <c r="F293" s="22" t="s">
        <v>523</v>
      </c>
      <c r="G293" s="22" t="s">
        <v>538</v>
      </c>
      <c r="H293" s="22" t="s">
        <v>30</v>
      </c>
      <c r="I293" s="22" t="s">
        <v>542</v>
      </c>
      <c r="J293" s="22" t="s">
        <v>542</v>
      </c>
      <c r="K293" s="523" t="s">
        <v>1387</v>
      </c>
      <c r="L293" s="525" t="s">
        <v>1404</v>
      </c>
      <c r="M293" s="525" t="s">
        <v>1405</v>
      </c>
      <c r="N293" s="525" t="s">
        <v>817</v>
      </c>
      <c r="O293" s="22" t="s">
        <v>514</v>
      </c>
      <c r="P293" s="70">
        <v>2017</v>
      </c>
      <c r="Q293" s="418">
        <f t="shared" ca="1" si="20"/>
        <v>1</v>
      </c>
      <c r="R293" s="337" t="str">
        <f t="shared" ca="1" si="18"/>
        <v>N/A</v>
      </c>
      <c r="S293" s="337" t="str">
        <f t="shared" ca="1" si="19"/>
        <v>N/A</v>
      </c>
      <c r="T293" s="433" t="s">
        <v>543</v>
      </c>
      <c r="U293" s="22" t="s">
        <v>544</v>
      </c>
      <c r="V293" s="24"/>
      <c r="W293" s="21"/>
      <c r="Y293" s="494"/>
    </row>
    <row r="294" spans="1:25" ht="90">
      <c r="A294" s="31">
        <v>291</v>
      </c>
      <c r="B294" s="22" t="s">
        <v>39</v>
      </c>
      <c r="C294" s="22" t="s">
        <v>509</v>
      </c>
      <c r="D294" s="22" t="s">
        <v>545</v>
      </c>
      <c r="E294" s="23">
        <v>1</v>
      </c>
      <c r="F294" s="22" t="s">
        <v>523</v>
      </c>
      <c r="G294" s="22" t="s">
        <v>546</v>
      </c>
      <c r="H294" s="22" t="s">
        <v>30</v>
      </c>
      <c r="I294" s="22" t="s">
        <v>547</v>
      </c>
      <c r="J294" s="22" t="s">
        <v>547</v>
      </c>
      <c r="K294" s="523" t="s">
        <v>1387</v>
      </c>
      <c r="L294" s="525" t="s">
        <v>1406</v>
      </c>
      <c r="M294" s="525" t="s">
        <v>1407</v>
      </c>
      <c r="N294" s="525" t="s">
        <v>817</v>
      </c>
      <c r="O294" s="22" t="s">
        <v>514</v>
      </c>
      <c r="P294" s="70">
        <v>2017</v>
      </c>
      <c r="Q294" s="418">
        <f t="shared" ca="1" si="20"/>
        <v>6</v>
      </c>
      <c r="R294" s="337" t="str">
        <f t="shared" ca="1" si="18"/>
        <v>N/A</v>
      </c>
      <c r="S294" s="337" t="str">
        <f t="shared" ca="1" si="19"/>
        <v>N/A</v>
      </c>
      <c r="T294" s="433" t="s">
        <v>548</v>
      </c>
      <c r="U294" s="22" t="s">
        <v>549</v>
      </c>
      <c r="V294" s="24"/>
      <c r="W294" s="21"/>
      <c r="Y294" s="494"/>
    </row>
    <row r="295" spans="1:25" ht="120">
      <c r="A295" s="31">
        <v>292</v>
      </c>
      <c r="B295" s="22" t="s">
        <v>39</v>
      </c>
      <c r="C295" s="22" t="s">
        <v>550</v>
      </c>
      <c r="D295" s="22" t="s">
        <v>551</v>
      </c>
      <c r="E295" s="23">
        <v>1</v>
      </c>
      <c r="F295" s="22" t="s">
        <v>523</v>
      </c>
      <c r="G295" s="22" t="s">
        <v>552</v>
      </c>
      <c r="H295" s="22" t="s">
        <v>30</v>
      </c>
      <c r="I295" s="22" t="s">
        <v>553</v>
      </c>
      <c r="J295" s="22" t="s">
        <v>553</v>
      </c>
      <c r="K295" s="523" t="s">
        <v>1387</v>
      </c>
      <c r="L295" s="525" t="s">
        <v>1408</v>
      </c>
      <c r="M295" s="525" t="s">
        <v>1409</v>
      </c>
      <c r="N295" s="525" t="s">
        <v>817</v>
      </c>
      <c r="O295" s="22" t="s">
        <v>514</v>
      </c>
      <c r="P295" s="70">
        <v>2017</v>
      </c>
      <c r="Q295" s="418">
        <f t="shared" ca="1" si="20"/>
        <v>138</v>
      </c>
      <c r="R295" s="337" t="str">
        <f t="shared" ca="1" si="18"/>
        <v>N/A</v>
      </c>
      <c r="S295" s="337" t="str">
        <f t="shared" ca="1" si="19"/>
        <v>N/A</v>
      </c>
      <c r="T295" s="433" t="s">
        <v>554</v>
      </c>
      <c r="U295" s="22" t="s">
        <v>555</v>
      </c>
      <c r="V295" s="24"/>
      <c r="W295" s="21"/>
      <c r="Y295" s="494"/>
    </row>
    <row r="296" spans="1:25" ht="120">
      <c r="A296" s="31">
        <v>293</v>
      </c>
      <c r="B296" s="22" t="s">
        <v>39</v>
      </c>
      <c r="C296" s="22" t="s">
        <v>550</v>
      </c>
      <c r="D296" s="22" t="s">
        <v>551</v>
      </c>
      <c r="E296" s="23">
        <v>2</v>
      </c>
      <c r="F296" s="22" t="s">
        <v>523</v>
      </c>
      <c r="G296" s="22" t="s">
        <v>552</v>
      </c>
      <c r="H296" s="22" t="s">
        <v>30</v>
      </c>
      <c r="I296" s="22" t="s">
        <v>556</v>
      </c>
      <c r="J296" s="22" t="s">
        <v>556</v>
      </c>
      <c r="K296" s="523" t="s">
        <v>1387</v>
      </c>
      <c r="L296" s="525" t="s">
        <v>1410</v>
      </c>
      <c r="M296" s="525" t="s">
        <v>1411</v>
      </c>
      <c r="N296" s="525" t="s">
        <v>817</v>
      </c>
      <c r="O296" s="22" t="s">
        <v>514</v>
      </c>
      <c r="P296" s="70">
        <v>2017</v>
      </c>
      <c r="Q296" s="418">
        <f t="shared" ca="1" si="20"/>
        <v>3600</v>
      </c>
      <c r="R296" s="337" t="str">
        <f t="shared" ca="1" si="18"/>
        <v>N/A</v>
      </c>
      <c r="S296" s="337" t="str">
        <f t="shared" ca="1" si="19"/>
        <v>N/A</v>
      </c>
      <c r="T296" s="433" t="s">
        <v>557</v>
      </c>
      <c r="U296" s="22" t="s">
        <v>558</v>
      </c>
      <c r="V296" s="24"/>
      <c r="W296" s="21"/>
      <c r="Y296" s="494"/>
    </row>
    <row r="297" spans="1:25" ht="90">
      <c r="A297" s="31">
        <v>294</v>
      </c>
      <c r="B297" s="22" t="s">
        <v>39</v>
      </c>
      <c r="C297" s="22" t="s">
        <v>550</v>
      </c>
      <c r="D297" s="22" t="s">
        <v>551</v>
      </c>
      <c r="E297" s="23">
        <v>3</v>
      </c>
      <c r="F297" s="22" t="s">
        <v>559</v>
      </c>
      <c r="G297" s="22" t="s">
        <v>552</v>
      </c>
      <c r="H297" s="22" t="s">
        <v>30</v>
      </c>
      <c r="I297" s="22" t="s">
        <v>560</v>
      </c>
      <c r="J297" s="22" t="s">
        <v>560</v>
      </c>
      <c r="K297" s="523" t="s">
        <v>1387</v>
      </c>
      <c r="L297" s="525" t="s">
        <v>1412</v>
      </c>
      <c r="M297" s="525" t="s">
        <v>1413</v>
      </c>
      <c r="N297" s="525" t="s">
        <v>817</v>
      </c>
      <c r="O297" s="22" t="s">
        <v>514</v>
      </c>
      <c r="P297" s="70">
        <v>2017</v>
      </c>
      <c r="Q297" s="418">
        <f t="shared" ca="1" si="20"/>
        <v>0.2</v>
      </c>
      <c r="R297" s="337" t="str">
        <f t="shared" ca="1" si="18"/>
        <v>N/A</v>
      </c>
      <c r="S297" s="337" t="str">
        <f t="shared" ca="1" si="19"/>
        <v>N/A</v>
      </c>
      <c r="T297" s="433" t="s">
        <v>561</v>
      </c>
      <c r="U297" s="22" t="s">
        <v>562</v>
      </c>
      <c r="V297" s="24"/>
      <c r="W297" s="21"/>
      <c r="Y297" s="494"/>
    </row>
    <row r="298" spans="1:25" ht="60">
      <c r="A298" s="31">
        <v>295</v>
      </c>
      <c r="B298" s="22" t="s">
        <v>563</v>
      </c>
      <c r="C298" s="22" t="s">
        <v>550</v>
      </c>
      <c r="D298" s="22" t="s">
        <v>564</v>
      </c>
      <c r="E298" s="23">
        <v>1</v>
      </c>
      <c r="F298" s="22" t="s">
        <v>142</v>
      </c>
      <c r="G298" s="22" t="s">
        <v>552</v>
      </c>
      <c r="H298" s="22" t="s">
        <v>30</v>
      </c>
      <c r="I298" s="22" t="s">
        <v>565</v>
      </c>
      <c r="J298" s="22" t="s">
        <v>565</v>
      </c>
      <c r="K298" s="523" t="s">
        <v>1387</v>
      </c>
      <c r="L298" s="525" t="s">
        <v>1414</v>
      </c>
      <c r="M298" s="525" t="s">
        <v>1415</v>
      </c>
      <c r="N298" s="525" t="s">
        <v>817</v>
      </c>
      <c r="O298" s="22" t="s">
        <v>514</v>
      </c>
      <c r="P298" s="70">
        <v>2017</v>
      </c>
      <c r="Q298" s="534" t="s">
        <v>1416</v>
      </c>
      <c r="R298" s="337" t="str">
        <f t="shared" ca="1" si="18"/>
        <v>N/A</v>
      </c>
      <c r="S298" s="337" t="str">
        <f t="shared" ca="1" si="19"/>
        <v>N/A</v>
      </c>
      <c r="T298" s="433" t="s">
        <v>566</v>
      </c>
      <c r="U298" s="22" t="s">
        <v>566</v>
      </c>
      <c r="V298" s="24"/>
      <c r="W298" s="21"/>
      <c r="Y298" s="494"/>
    </row>
    <row r="299" spans="1:25" ht="60">
      <c r="A299" s="31">
        <v>296</v>
      </c>
      <c r="B299" s="22" t="s">
        <v>563</v>
      </c>
      <c r="C299" s="22" t="s">
        <v>550</v>
      </c>
      <c r="D299" s="22" t="s">
        <v>567</v>
      </c>
      <c r="E299" s="23">
        <v>1</v>
      </c>
      <c r="F299" s="22" t="s">
        <v>523</v>
      </c>
      <c r="G299" s="22" t="s">
        <v>552</v>
      </c>
      <c r="H299" s="22" t="s">
        <v>164</v>
      </c>
      <c r="I299" s="22" t="s">
        <v>568</v>
      </c>
      <c r="J299" s="22" t="s">
        <v>568</v>
      </c>
      <c r="K299" s="523" t="s">
        <v>1387</v>
      </c>
      <c r="L299" s="525" t="s">
        <v>1417</v>
      </c>
      <c r="M299" s="525" t="s">
        <v>1418</v>
      </c>
      <c r="N299" s="525" t="s">
        <v>817</v>
      </c>
      <c r="O299" s="22" t="s">
        <v>514</v>
      </c>
      <c r="P299" s="70">
        <v>2017</v>
      </c>
      <c r="Q299" s="534" t="s">
        <v>1416</v>
      </c>
      <c r="R299" s="337" t="str">
        <f t="shared" ca="1" si="18"/>
        <v>N/A</v>
      </c>
      <c r="S299" s="337" t="str">
        <f t="shared" ca="1" si="19"/>
        <v>N/A</v>
      </c>
      <c r="T299" s="433" t="s">
        <v>569</v>
      </c>
      <c r="U299" s="22" t="s">
        <v>569</v>
      </c>
      <c r="V299" s="24"/>
      <c r="W299" s="21"/>
      <c r="Y299" s="494"/>
    </row>
    <row r="300" spans="1:25" ht="60">
      <c r="A300" s="31">
        <v>297</v>
      </c>
      <c r="B300" s="22" t="s">
        <v>563</v>
      </c>
      <c r="C300" s="22" t="s">
        <v>550</v>
      </c>
      <c r="D300" s="22" t="s">
        <v>567</v>
      </c>
      <c r="E300" s="23">
        <v>1</v>
      </c>
      <c r="F300" s="22" t="s">
        <v>142</v>
      </c>
      <c r="G300" s="22" t="s">
        <v>552</v>
      </c>
      <c r="H300" s="22" t="s">
        <v>164</v>
      </c>
      <c r="I300" s="22" t="s">
        <v>568</v>
      </c>
      <c r="J300" s="22" t="s">
        <v>568</v>
      </c>
      <c r="K300" s="523" t="s">
        <v>1387</v>
      </c>
      <c r="L300" s="525" t="s">
        <v>1419</v>
      </c>
      <c r="M300" s="525" t="s">
        <v>1420</v>
      </c>
      <c r="N300" s="525" t="s">
        <v>817</v>
      </c>
      <c r="O300" s="22" t="s">
        <v>514</v>
      </c>
      <c r="P300" s="70">
        <v>2017</v>
      </c>
      <c r="Q300" s="534" t="s">
        <v>1416</v>
      </c>
      <c r="R300" s="337" t="str">
        <f t="shared" ca="1" si="18"/>
        <v>N/A</v>
      </c>
      <c r="S300" s="337" t="str">
        <f t="shared" ca="1" si="19"/>
        <v>N/A</v>
      </c>
      <c r="T300" s="433" t="s">
        <v>569</v>
      </c>
      <c r="U300" s="22" t="s">
        <v>569</v>
      </c>
      <c r="V300" s="24"/>
      <c r="W300" s="21"/>
      <c r="Y300" s="494"/>
    </row>
    <row r="301" spans="1:25" ht="45">
      <c r="A301" s="31">
        <v>298</v>
      </c>
      <c r="B301" s="22" t="s">
        <v>563</v>
      </c>
      <c r="C301" s="22" t="s">
        <v>550</v>
      </c>
      <c r="D301" s="22" t="s">
        <v>567</v>
      </c>
      <c r="E301" s="23">
        <v>2</v>
      </c>
      <c r="F301" s="22" t="s">
        <v>523</v>
      </c>
      <c r="G301" s="22" t="s">
        <v>552</v>
      </c>
      <c r="H301" s="22" t="s">
        <v>164</v>
      </c>
      <c r="I301" s="22" t="s">
        <v>570</v>
      </c>
      <c r="J301" s="22" t="s">
        <v>570</v>
      </c>
      <c r="K301" s="523" t="s">
        <v>1387</v>
      </c>
      <c r="L301" s="525" t="s">
        <v>1421</v>
      </c>
      <c r="M301" s="525" t="s">
        <v>1422</v>
      </c>
      <c r="N301" s="525" t="s">
        <v>817</v>
      </c>
      <c r="O301" s="22" t="s">
        <v>514</v>
      </c>
      <c r="P301" s="70">
        <v>2017</v>
      </c>
      <c r="Q301" s="534" t="s">
        <v>1416</v>
      </c>
      <c r="R301" s="337" t="str">
        <f t="shared" ca="1" si="18"/>
        <v>N/A</v>
      </c>
      <c r="S301" s="337" t="str">
        <f t="shared" ca="1" si="19"/>
        <v>N/A</v>
      </c>
      <c r="T301" s="433" t="s">
        <v>569</v>
      </c>
      <c r="U301" s="22" t="s">
        <v>569</v>
      </c>
      <c r="V301" s="24"/>
      <c r="W301" s="21"/>
      <c r="Y301" s="494"/>
    </row>
    <row r="302" spans="1:25" ht="45">
      <c r="A302" s="31">
        <v>299</v>
      </c>
      <c r="B302" s="22" t="s">
        <v>563</v>
      </c>
      <c r="C302" s="22" t="s">
        <v>550</v>
      </c>
      <c r="D302" s="22" t="s">
        <v>567</v>
      </c>
      <c r="E302" s="23">
        <v>2</v>
      </c>
      <c r="F302" s="22" t="s">
        <v>142</v>
      </c>
      <c r="G302" s="22" t="s">
        <v>552</v>
      </c>
      <c r="H302" s="22" t="s">
        <v>164</v>
      </c>
      <c r="I302" s="22" t="s">
        <v>570</v>
      </c>
      <c r="J302" s="22" t="s">
        <v>570</v>
      </c>
      <c r="K302" s="523" t="s">
        <v>1387</v>
      </c>
      <c r="L302" s="525" t="s">
        <v>1423</v>
      </c>
      <c r="M302" s="525" t="s">
        <v>1424</v>
      </c>
      <c r="N302" s="525" t="s">
        <v>817</v>
      </c>
      <c r="O302" s="22" t="s">
        <v>514</v>
      </c>
      <c r="P302" s="70">
        <v>2017</v>
      </c>
      <c r="Q302" s="534" t="s">
        <v>1416</v>
      </c>
      <c r="R302" s="337" t="str">
        <f t="shared" ca="1" si="18"/>
        <v>N/A</v>
      </c>
      <c r="S302" s="337" t="str">
        <f t="shared" ca="1" si="19"/>
        <v>N/A</v>
      </c>
      <c r="T302" s="433" t="s">
        <v>569</v>
      </c>
      <c r="U302" s="22" t="s">
        <v>569</v>
      </c>
      <c r="V302" s="24"/>
      <c r="W302" s="21"/>
      <c r="Y302" s="494"/>
    </row>
    <row r="303" spans="1:25" ht="60">
      <c r="A303" s="31">
        <v>300</v>
      </c>
      <c r="B303" s="22" t="s">
        <v>563</v>
      </c>
      <c r="C303" s="22" t="s">
        <v>550</v>
      </c>
      <c r="D303" s="22" t="s">
        <v>567</v>
      </c>
      <c r="E303" s="23">
        <v>3</v>
      </c>
      <c r="F303" s="22" t="s">
        <v>523</v>
      </c>
      <c r="G303" s="22" t="s">
        <v>552</v>
      </c>
      <c r="H303" s="22" t="s">
        <v>164</v>
      </c>
      <c r="I303" s="22" t="s">
        <v>571</v>
      </c>
      <c r="J303" s="22" t="s">
        <v>571</v>
      </c>
      <c r="K303" s="523" t="s">
        <v>1387</v>
      </c>
      <c r="L303" s="525" t="s">
        <v>1425</v>
      </c>
      <c r="M303" s="525" t="s">
        <v>1426</v>
      </c>
      <c r="N303" s="525" t="s">
        <v>817</v>
      </c>
      <c r="O303" s="22" t="s">
        <v>514</v>
      </c>
      <c r="P303" s="70">
        <v>2017</v>
      </c>
      <c r="Q303" s="535" t="s">
        <v>1416</v>
      </c>
      <c r="R303" s="337" t="str">
        <f t="shared" ca="1" si="18"/>
        <v>N/A</v>
      </c>
      <c r="S303" s="337" t="str">
        <f t="shared" ca="1" si="19"/>
        <v>N/A</v>
      </c>
      <c r="T303" s="433" t="s">
        <v>569</v>
      </c>
      <c r="U303" s="22" t="s">
        <v>569</v>
      </c>
      <c r="V303" s="24"/>
      <c r="W303" s="21"/>
      <c r="Y303" s="494"/>
    </row>
    <row r="304" spans="1:25" ht="60">
      <c r="A304" s="31">
        <v>301</v>
      </c>
      <c r="B304" s="22" t="s">
        <v>39</v>
      </c>
      <c r="C304" s="22" t="s">
        <v>572</v>
      </c>
      <c r="D304" s="22" t="s">
        <v>573</v>
      </c>
      <c r="E304" s="23">
        <v>1</v>
      </c>
      <c r="F304" s="22" t="s">
        <v>523</v>
      </c>
      <c r="G304" s="22" t="s">
        <v>574</v>
      </c>
      <c r="H304" s="22" t="s">
        <v>30</v>
      </c>
      <c r="I304" s="22" t="s">
        <v>575</v>
      </c>
      <c r="J304" s="22" t="s">
        <v>575</v>
      </c>
      <c r="K304" s="523" t="s">
        <v>1427</v>
      </c>
      <c r="L304" s="525" t="s">
        <v>1428</v>
      </c>
      <c r="M304" s="525" t="s">
        <v>1429</v>
      </c>
      <c r="N304" s="525" t="s">
        <v>817</v>
      </c>
      <c r="O304" s="22" t="s">
        <v>576</v>
      </c>
      <c r="P304" s="70">
        <v>2017</v>
      </c>
      <c r="Q304" s="535" t="s">
        <v>382</v>
      </c>
      <c r="R304" s="337" t="str">
        <f t="shared" ca="1" si="18"/>
        <v>N/A</v>
      </c>
      <c r="S304" s="337" t="str">
        <f t="shared" ca="1" si="19"/>
        <v>N/A</v>
      </c>
      <c r="T304" s="433" t="s">
        <v>577</v>
      </c>
      <c r="U304" s="22" t="s">
        <v>578</v>
      </c>
      <c r="V304" s="24"/>
      <c r="W304" s="21"/>
      <c r="Y304" s="494"/>
    </row>
    <row r="305" spans="1:25" ht="180">
      <c r="A305" s="101">
        <v>302</v>
      </c>
      <c r="B305" s="102" t="s">
        <v>39</v>
      </c>
      <c r="C305" s="102" t="s">
        <v>572</v>
      </c>
      <c r="D305" s="102" t="s">
        <v>579</v>
      </c>
      <c r="E305" s="415">
        <v>1</v>
      </c>
      <c r="F305" s="102" t="s">
        <v>523</v>
      </c>
      <c r="G305" s="102" t="s">
        <v>580</v>
      </c>
      <c r="H305" s="102" t="s">
        <v>30</v>
      </c>
      <c r="I305" s="102" t="s">
        <v>581</v>
      </c>
      <c r="J305" s="102" t="s">
        <v>581</v>
      </c>
      <c r="K305" s="523" t="s">
        <v>1427</v>
      </c>
      <c r="L305" s="525" t="s">
        <v>1430</v>
      </c>
      <c r="M305" s="525" t="s">
        <v>1431</v>
      </c>
      <c r="N305" s="525" t="s">
        <v>817</v>
      </c>
      <c r="O305" s="102" t="s">
        <v>576</v>
      </c>
      <c r="P305" s="70">
        <v>2017</v>
      </c>
      <c r="Q305" s="535" t="s">
        <v>382</v>
      </c>
      <c r="R305" s="337" t="str">
        <f t="shared" ca="1" si="18"/>
        <v>N/A</v>
      </c>
      <c r="S305" s="337" t="str">
        <f t="shared" ca="1" si="19"/>
        <v>N/A</v>
      </c>
      <c r="T305" s="433" t="s">
        <v>582</v>
      </c>
      <c r="U305" s="102" t="s">
        <v>583</v>
      </c>
      <c r="V305" s="24"/>
      <c r="W305" s="21"/>
      <c r="Y305" s="494"/>
    </row>
    <row r="306" spans="1:25" ht="180">
      <c r="A306" s="31">
        <v>303</v>
      </c>
      <c r="B306" s="22" t="s">
        <v>39</v>
      </c>
      <c r="C306" s="22" t="s">
        <v>572</v>
      </c>
      <c r="D306" s="22" t="s">
        <v>579</v>
      </c>
      <c r="E306" s="23">
        <v>1</v>
      </c>
      <c r="F306" s="22" t="s">
        <v>584</v>
      </c>
      <c r="G306" s="22" t="s">
        <v>580</v>
      </c>
      <c r="H306" s="22" t="s">
        <v>30</v>
      </c>
      <c r="I306" s="22" t="s">
        <v>585</v>
      </c>
      <c r="J306" s="22" t="s">
        <v>585</v>
      </c>
      <c r="K306" s="523" t="s">
        <v>1427</v>
      </c>
      <c r="L306" s="525" t="s">
        <v>1432</v>
      </c>
      <c r="M306" s="525" t="s">
        <v>1433</v>
      </c>
      <c r="N306" s="525" t="s">
        <v>817</v>
      </c>
      <c r="O306" s="22" t="s">
        <v>576</v>
      </c>
      <c r="P306" s="70">
        <v>2017</v>
      </c>
      <c r="Q306" s="539">
        <f>R306/S306</f>
        <v>9.7934085711071955E-2</v>
      </c>
      <c r="R306" s="337">
        <v>2612</v>
      </c>
      <c r="S306" s="337">
        <v>26671</v>
      </c>
      <c r="T306" s="433" t="s">
        <v>586</v>
      </c>
      <c r="U306" s="22" t="s">
        <v>587</v>
      </c>
      <c r="V306" s="24"/>
      <c r="W306" s="21"/>
      <c r="Y306" s="494"/>
    </row>
    <row r="307" spans="1:25" ht="195">
      <c r="A307" s="31">
        <v>304</v>
      </c>
      <c r="B307" s="22" t="s">
        <v>39</v>
      </c>
      <c r="C307" s="22" t="s">
        <v>572</v>
      </c>
      <c r="D307" s="22" t="s">
        <v>588</v>
      </c>
      <c r="E307" s="23">
        <v>1</v>
      </c>
      <c r="F307" s="22" t="s">
        <v>584</v>
      </c>
      <c r="G307" s="22" t="s">
        <v>589</v>
      </c>
      <c r="H307" s="22" t="s">
        <v>30</v>
      </c>
      <c r="I307" s="22" t="s">
        <v>590</v>
      </c>
      <c r="J307" s="22" t="s">
        <v>590</v>
      </c>
      <c r="K307" s="523" t="s">
        <v>1427</v>
      </c>
      <c r="L307" s="525" t="s">
        <v>1434</v>
      </c>
      <c r="M307" s="525" t="s">
        <v>1435</v>
      </c>
      <c r="N307" s="525" t="s">
        <v>817</v>
      </c>
      <c r="O307" s="22" t="s">
        <v>576</v>
      </c>
      <c r="P307" s="70" t="s">
        <v>59</v>
      </c>
      <c r="Q307" s="539">
        <f>R307/S307</f>
        <v>0.31753031973539142</v>
      </c>
      <c r="R307" s="337">
        <v>864</v>
      </c>
      <c r="S307" s="337">
        <v>2721</v>
      </c>
      <c r="T307" s="433" t="s">
        <v>591</v>
      </c>
      <c r="U307" s="22" t="s">
        <v>592</v>
      </c>
      <c r="V307" s="24"/>
      <c r="W307" s="21"/>
      <c r="Y307" s="494"/>
    </row>
    <row r="308" spans="1:25" ht="255">
      <c r="A308" s="31">
        <v>305</v>
      </c>
      <c r="B308" s="22" t="s">
        <v>39</v>
      </c>
      <c r="C308" s="22" t="s">
        <v>572</v>
      </c>
      <c r="D308" s="22" t="s">
        <v>588</v>
      </c>
      <c r="E308" s="23">
        <v>1</v>
      </c>
      <c r="F308" s="22" t="s">
        <v>584</v>
      </c>
      <c r="G308" s="22" t="s">
        <v>589</v>
      </c>
      <c r="H308" s="22" t="s">
        <v>30</v>
      </c>
      <c r="I308" s="22" t="s">
        <v>593</v>
      </c>
      <c r="J308" s="22" t="s">
        <v>593</v>
      </c>
      <c r="K308" s="523" t="s">
        <v>1427</v>
      </c>
      <c r="L308" s="525" t="s">
        <v>1436</v>
      </c>
      <c r="M308" s="525" t="s">
        <v>1437</v>
      </c>
      <c r="N308" s="525" t="s">
        <v>817</v>
      </c>
      <c r="O308" s="22" t="s">
        <v>576</v>
      </c>
      <c r="P308" s="70" t="s">
        <v>59</v>
      </c>
      <c r="Q308" s="535" t="s">
        <v>59</v>
      </c>
      <c r="R308" s="337" t="str">
        <f t="shared" ref="R308:R316" ca="1" si="21">IF($N308 = "N","N/A",SUMIF(INDIRECT("'"&amp;K308&amp;"'!h:h"),L308,INDIRECT("'"&amp;K308&amp;"'!k:k")))</f>
        <v>N/A</v>
      </c>
      <c r="S308" s="337" t="str">
        <f t="shared" ref="S308:S332" ca="1" si="22">IF($N308 = "N","N/A",SUMIF(INDIRECT("'"&amp;K308&amp;"'!h:h"),M308,INDIRECT("'"&amp;K308&amp;"'!k:k")))</f>
        <v>N/A</v>
      </c>
      <c r="T308" s="433" t="s">
        <v>594</v>
      </c>
      <c r="U308" s="22" t="s">
        <v>595</v>
      </c>
      <c r="V308" s="24"/>
      <c r="W308" s="21"/>
      <c r="Y308" s="494"/>
    </row>
    <row r="309" spans="1:25" ht="60">
      <c r="A309" s="31">
        <v>306</v>
      </c>
      <c r="B309" s="22" t="s">
        <v>39</v>
      </c>
      <c r="C309" s="22" t="s">
        <v>572</v>
      </c>
      <c r="D309" s="22" t="s">
        <v>596</v>
      </c>
      <c r="E309" s="23">
        <v>1</v>
      </c>
      <c r="F309" s="22" t="s">
        <v>523</v>
      </c>
      <c r="G309" s="22" t="s">
        <v>589</v>
      </c>
      <c r="H309" s="22" t="s">
        <v>164</v>
      </c>
      <c r="I309" s="22" t="s">
        <v>597</v>
      </c>
      <c r="J309" s="22" t="s">
        <v>597</v>
      </c>
      <c r="K309" s="523" t="s">
        <v>1427</v>
      </c>
      <c r="L309" s="525" t="s">
        <v>1438</v>
      </c>
      <c r="M309" s="525" t="s">
        <v>1439</v>
      </c>
      <c r="N309" s="525" t="s">
        <v>817</v>
      </c>
      <c r="O309" s="22" t="s">
        <v>576</v>
      </c>
      <c r="P309" s="70" t="s">
        <v>167</v>
      </c>
      <c r="Q309" s="534" t="s">
        <v>167</v>
      </c>
      <c r="R309" s="337" t="str">
        <f t="shared" ca="1" si="21"/>
        <v>N/A</v>
      </c>
      <c r="S309" s="337" t="str">
        <f t="shared" ca="1" si="22"/>
        <v>N/A</v>
      </c>
      <c r="T309" s="433" t="s">
        <v>598</v>
      </c>
      <c r="U309" s="22" t="s">
        <v>59</v>
      </c>
      <c r="V309" s="24"/>
      <c r="W309" s="21"/>
      <c r="Y309" s="494"/>
    </row>
    <row r="310" spans="1:25" ht="60">
      <c r="A310" s="31">
        <v>307</v>
      </c>
      <c r="B310" s="22" t="s">
        <v>39</v>
      </c>
      <c r="C310" s="22" t="s">
        <v>599</v>
      </c>
      <c r="D310" s="22" t="s">
        <v>600</v>
      </c>
      <c r="E310" s="23">
        <v>1</v>
      </c>
      <c r="F310" s="22" t="s">
        <v>523</v>
      </c>
      <c r="G310" s="22" t="s">
        <v>601</v>
      </c>
      <c r="H310" s="22" t="s">
        <v>30</v>
      </c>
      <c r="I310" s="22" t="s">
        <v>602</v>
      </c>
      <c r="J310" s="22" t="s">
        <v>603</v>
      </c>
      <c r="K310" s="523" t="s">
        <v>1440</v>
      </c>
      <c r="L310" s="525" t="s">
        <v>1441</v>
      </c>
      <c r="M310" s="525" t="s">
        <v>1442</v>
      </c>
      <c r="N310" s="525" t="s">
        <v>817</v>
      </c>
      <c r="O310" s="22" t="s">
        <v>604</v>
      </c>
      <c r="P310" s="70" t="s">
        <v>59</v>
      </c>
      <c r="Q310" s="540" t="s">
        <v>1440</v>
      </c>
      <c r="R310" s="337" t="str">
        <f t="shared" ca="1" si="21"/>
        <v>N/A</v>
      </c>
      <c r="S310" s="337" t="str">
        <f t="shared" ca="1" si="22"/>
        <v>N/A</v>
      </c>
      <c r="T310" s="433" t="s">
        <v>608</v>
      </c>
      <c r="U310" s="22" t="s">
        <v>609</v>
      </c>
      <c r="V310" s="24"/>
      <c r="W310" s="21"/>
      <c r="Y310" s="494"/>
    </row>
    <row r="311" spans="1:25" ht="45">
      <c r="A311" s="31">
        <v>308</v>
      </c>
      <c r="B311" s="22" t="s">
        <v>39</v>
      </c>
      <c r="C311" s="22" t="s">
        <v>599</v>
      </c>
      <c r="D311" s="22" t="s">
        <v>610</v>
      </c>
      <c r="E311" s="23">
        <v>1</v>
      </c>
      <c r="F311" s="22" t="s">
        <v>611</v>
      </c>
      <c r="G311" s="22" t="s">
        <v>601</v>
      </c>
      <c r="H311" s="22" t="s">
        <v>30</v>
      </c>
      <c r="I311" s="22" t="s">
        <v>612</v>
      </c>
      <c r="J311" s="22" t="s">
        <v>613</v>
      </c>
      <c r="K311" s="523" t="s">
        <v>1440</v>
      </c>
      <c r="L311" s="525" t="s">
        <v>1443</v>
      </c>
      <c r="M311" s="525" t="s">
        <v>1444</v>
      </c>
      <c r="N311" s="525" t="s">
        <v>817</v>
      </c>
      <c r="O311" s="22" t="s">
        <v>604</v>
      </c>
      <c r="P311" s="70" t="s">
        <v>59</v>
      </c>
      <c r="Q311" s="534" t="s">
        <v>1440</v>
      </c>
      <c r="R311" s="337" t="str">
        <f t="shared" ca="1" si="21"/>
        <v>N/A</v>
      </c>
      <c r="S311" s="337" t="str">
        <f t="shared" ca="1" si="22"/>
        <v>N/A</v>
      </c>
      <c r="T311" s="433" t="s">
        <v>608</v>
      </c>
      <c r="U311" s="22" t="s">
        <v>614</v>
      </c>
      <c r="V311" s="24"/>
      <c r="W311" s="21"/>
      <c r="Y311" s="494"/>
    </row>
    <row r="312" spans="1:25" ht="45">
      <c r="A312" s="31">
        <v>309</v>
      </c>
      <c r="B312" s="22" t="s">
        <v>39</v>
      </c>
      <c r="C312" s="22" t="s">
        <v>599</v>
      </c>
      <c r="D312" s="22" t="s">
        <v>615</v>
      </c>
      <c r="E312" s="23">
        <v>1</v>
      </c>
      <c r="F312" s="22" t="s">
        <v>616</v>
      </c>
      <c r="G312" s="22" t="s">
        <v>617</v>
      </c>
      <c r="H312" s="22" t="s">
        <v>30</v>
      </c>
      <c r="I312" s="22" t="s">
        <v>618</v>
      </c>
      <c r="J312" s="22" t="s">
        <v>619</v>
      </c>
      <c r="K312" s="523" t="s">
        <v>1440</v>
      </c>
      <c r="L312" s="525" t="s">
        <v>1445</v>
      </c>
      <c r="M312" s="525" t="s">
        <v>1446</v>
      </c>
      <c r="N312" s="525" t="s">
        <v>817</v>
      </c>
      <c r="O312" s="22" t="s">
        <v>604</v>
      </c>
      <c r="P312" s="70" t="s">
        <v>620</v>
      </c>
      <c r="Q312" s="534" t="s">
        <v>1440</v>
      </c>
      <c r="R312" s="337" t="str">
        <f t="shared" ca="1" si="21"/>
        <v>N/A</v>
      </c>
      <c r="S312" s="337" t="str">
        <f t="shared" ca="1" si="22"/>
        <v>N/A</v>
      </c>
      <c r="T312" s="433" t="s">
        <v>608</v>
      </c>
      <c r="U312" s="22" t="s">
        <v>622</v>
      </c>
      <c r="V312" s="24"/>
      <c r="W312" s="21"/>
      <c r="Y312" s="494"/>
    </row>
    <row r="313" spans="1:25" ht="90">
      <c r="A313" s="31">
        <v>310</v>
      </c>
      <c r="B313" s="22" t="s">
        <v>39</v>
      </c>
      <c r="C313" s="22" t="s">
        <v>599</v>
      </c>
      <c r="D313" s="22" t="s">
        <v>623</v>
      </c>
      <c r="E313" s="23">
        <v>1</v>
      </c>
      <c r="F313" s="22" t="s">
        <v>624</v>
      </c>
      <c r="G313" s="22" t="s">
        <v>625</v>
      </c>
      <c r="H313" s="22" t="s">
        <v>30</v>
      </c>
      <c r="I313" s="22" t="s">
        <v>626</v>
      </c>
      <c r="J313" s="22" t="s">
        <v>627</v>
      </c>
      <c r="K313" s="523" t="s">
        <v>1440</v>
      </c>
      <c r="L313" s="525" t="s">
        <v>1447</v>
      </c>
      <c r="M313" s="525" t="s">
        <v>1448</v>
      </c>
      <c r="N313" s="525" t="s">
        <v>817</v>
      </c>
      <c r="O313" s="22" t="s">
        <v>604</v>
      </c>
      <c r="P313" s="70">
        <v>2017</v>
      </c>
      <c r="Q313" s="534" t="s">
        <v>1440</v>
      </c>
      <c r="R313" s="337" t="str">
        <f t="shared" ca="1" si="21"/>
        <v>N/A</v>
      </c>
      <c r="S313" s="337" t="str">
        <f t="shared" ca="1" si="22"/>
        <v>N/A</v>
      </c>
      <c r="T313" s="433" t="s">
        <v>1449</v>
      </c>
      <c r="U313" s="22" t="s">
        <v>630</v>
      </c>
      <c r="V313" s="24"/>
      <c r="W313" s="21"/>
      <c r="Y313" s="494"/>
    </row>
    <row r="314" spans="1:25" ht="90">
      <c r="A314" s="31">
        <v>311</v>
      </c>
      <c r="B314" s="22" t="s">
        <v>39</v>
      </c>
      <c r="C314" s="22" t="s">
        <v>599</v>
      </c>
      <c r="D314" s="22" t="s">
        <v>631</v>
      </c>
      <c r="E314" s="23">
        <v>1</v>
      </c>
      <c r="F314" s="22" t="s">
        <v>624</v>
      </c>
      <c r="G314" s="22" t="s">
        <v>625</v>
      </c>
      <c r="H314" s="22" t="s">
        <v>30</v>
      </c>
      <c r="I314" s="22" t="s">
        <v>632</v>
      </c>
      <c r="J314" s="22" t="s">
        <v>633</v>
      </c>
      <c r="K314" s="523" t="s">
        <v>1440</v>
      </c>
      <c r="L314" s="525" t="s">
        <v>1450</v>
      </c>
      <c r="M314" s="525" t="s">
        <v>1451</v>
      </c>
      <c r="N314" s="525" t="s">
        <v>817</v>
      </c>
      <c r="O314" s="22" t="s">
        <v>604</v>
      </c>
      <c r="P314" s="70" t="s">
        <v>634</v>
      </c>
      <c r="Q314" s="534" t="s">
        <v>1440</v>
      </c>
      <c r="R314" s="337" t="str">
        <f t="shared" ca="1" si="21"/>
        <v>N/A</v>
      </c>
      <c r="S314" s="337" t="str">
        <f t="shared" ca="1" si="22"/>
        <v>N/A</v>
      </c>
      <c r="T314" s="433" t="s">
        <v>1452</v>
      </c>
      <c r="U314" s="22" t="s">
        <v>636</v>
      </c>
      <c r="V314" s="24"/>
      <c r="W314" s="21"/>
      <c r="Y314" s="494"/>
    </row>
    <row r="315" spans="1:25" ht="75">
      <c r="A315" s="31">
        <v>312</v>
      </c>
      <c r="B315" s="22" t="s">
        <v>39</v>
      </c>
      <c r="C315" s="22" t="s">
        <v>637</v>
      </c>
      <c r="D315" s="22" t="s">
        <v>638</v>
      </c>
      <c r="E315" s="23">
        <v>1</v>
      </c>
      <c r="F315" s="22" t="s">
        <v>639</v>
      </c>
      <c r="G315" s="22" t="s">
        <v>640</v>
      </c>
      <c r="H315" s="22" t="s">
        <v>30</v>
      </c>
      <c r="I315" s="22" t="s">
        <v>641</v>
      </c>
      <c r="J315" s="22" t="s">
        <v>642</v>
      </c>
      <c r="K315" s="523" t="s">
        <v>1440</v>
      </c>
      <c r="L315" s="525" t="s">
        <v>1453</v>
      </c>
      <c r="M315" s="525" t="s">
        <v>1454</v>
      </c>
      <c r="N315" s="525" t="s">
        <v>817</v>
      </c>
      <c r="O315" s="22" t="s">
        <v>604</v>
      </c>
      <c r="P315" s="70" t="s">
        <v>59</v>
      </c>
      <c r="Q315" s="534" t="s">
        <v>1440</v>
      </c>
      <c r="R315" s="337" t="str">
        <f t="shared" ca="1" si="21"/>
        <v>N/A</v>
      </c>
      <c r="S315" s="337" t="str">
        <f t="shared" ca="1" si="22"/>
        <v>N/A</v>
      </c>
      <c r="T315" s="433" t="s">
        <v>645</v>
      </c>
      <c r="U315" s="22" t="s">
        <v>646</v>
      </c>
      <c r="V315" s="24"/>
      <c r="W315" s="21"/>
      <c r="Y315" s="494"/>
    </row>
    <row r="316" spans="1:25" ht="120">
      <c r="A316" s="31">
        <v>313</v>
      </c>
      <c r="B316" s="22" t="s">
        <v>39</v>
      </c>
      <c r="C316" s="22" t="s">
        <v>637</v>
      </c>
      <c r="D316" s="22" t="s">
        <v>647</v>
      </c>
      <c r="E316" s="23">
        <v>1</v>
      </c>
      <c r="F316" s="22" t="s">
        <v>639</v>
      </c>
      <c r="G316" s="22" t="s">
        <v>640</v>
      </c>
      <c r="H316" s="22" t="s">
        <v>30</v>
      </c>
      <c r="I316" s="22" t="s">
        <v>648</v>
      </c>
      <c r="J316" s="22" t="s">
        <v>649</v>
      </c>
      <c r="K316" s="523" t="s">
        <v>1440</v>
      </c>
      <c r="L316" s="525" t="s">
        <v>1455</v>
      </c>
      <c r="M316" s="525" t="s">
        <v>1456</v>
      </c>
      <c r="N316" s="525" t="s">
        <v>817</v>
      </c>
      <c r="O316" s="22" t="s">
        <v>604</v>
      </c>
      <c r="P316" s="70" t="s">
        <v>59</v>
      </c>
      <c r="Q316" s="534" t="s">
        <v>1440</v>
      </c>
      <c r="R316" s="337" t="str">
        <f t="shared" ca="1" si="21"/>
        <v>N/A</v>
      </c>
      <c r="S316" s="337" t="str">
        <f t="shared" ca="1" si="22"/>
        <v>N/A</v>
      </c>
      <c r="T316" s="433" t="s">
        <v>608</v>
      </c>
      <c r="U316" s="22" t="s">
        <v>650</v>
      </c>
      <c r="V316" s="24"/>
      <c r="W316" s="21"/>
      <c r="Y316" s="494"/>
    </row>
    <row r="317" spans="1:25" ht="135">
      <c r="A317" s="31">
        <v>314</v>
      </c>
      <c r="B317" s="22" t="s">
        <v>39</v>
      </c>
      <c r="C317" s="22" t="s">
        <v>651</v>
      </c>
      <c r="D317" s="22" t="s">
        <v>652</v>
      </c>
      <c r="E317" s="23">
        <v>1</v>
      </c>
      <c r="F317" s="22" t="s">
        <v>653</v>
      </c>
      <c r="G317" s="22" t="s">
        <v>654</v>
      </c>
      <c r="H317" s="22" t="s">
        <v>30</v>
      </c>
      <c r="I317" s="22" t="s">
        <v>655</v>
      </c>
      <c r="J317" s="22" t="s">
        <v>656</v>
      </c>
      <c r="K317" s="523" t="s">
        <v>1440</v>
      </c>
      <c r="L317" s="525" t="s">
        <v>1457</v>
      </c>
      <c r="M317" s="525" t="s">
        <v>1458</v>
      </c>
      <c r="N317" s="525" t="s">
        <v>817</v>
      </c>
      <c r="O317" s="22" t="s">
        <v>604</v>
      </c>
      <c r="P317" s="70" t="s">
        <v>59</v>
      </c>
      <c r="Q317" s="534" t="s">
        <v>657</v>
      </c>
      <c r="R317" s="418" t="s">
        <v>657</v>
      </c>
      <c r="S317" s="337" t="str">
        <f t="shared" ca="1" si="22"/>
        <v>N/A</v>
      </c>
      <c r="T317" s="433" t="s">
        <v>658</v>
      </c>
      <c r="U317" s="22" t="s">
        <v>659</v>
      </c>
      <c r="V317" s="24"/>
      <c r="W317" s="21"/>
      <c r="Y317" s="494"/>
    </row>
    <row r="318" spans="1:25" ht="120">
      <c r="A318" s="31">
        <v>315</v>
      </c>
      <c r="B318" s="22" t="s">
        <v>39</v>
      </c>
      <c r="C318" s="22" t="s">
        <v>651</v>
      </c>
      <c r="D318" s="22" t="s">
        <v>660</v>
      </c>
      <c r="E318" s="23">
        <v>1</v>
      </c>
      <c r="F318" s="22" t="s">
        <v>661</v>
      </c>
      <c r="G318" s="22" t="s">
        <v>654</v>
      </c>
      <c r="H318" s="22" t="s">
        <v>30</v>
      </c>
      <c r="I318" s="22" t="s">
        <v>662</v>
      </c>
      <c r="J318" s="22" t="s">
        <v>663</v>
      </c>
      <c r="K318" s="523" t="s">
        <v>1440</v>
      </c>
      <c r="L318" s="525" t="s">
        <v>1459</v>
      </c>
      <c r="M318" s="525" t="s">
        <v>1460</v>
      </c>
      <c r="N318" s="525" t="s">
        <v>817</v>
      </c>
      <c r="O318" s="22" t="s">
        <v>604</v>
      </c>
      <c r="P318" s="70" t="s">
        <v>59</v>
      </c>
      <c r="Q318" s="534" t="s">
        <v>657</v>
      </c>
      <c r="R318" s="67" t="s">
        <v>59</v>
      </c>
      <c r="S318" s="337" t="str">
        <f t="shared" ca="1" si="22"/>
        <v>N/A</v>
      </c>
      <c r="T318" s="433" t="s">
        <v>664</v>
      </c>
      <c r="U318" s="22" t="s">
        <v>659</v>
      </c>
      <c r="V318" s="24"/>
      <c r="W318" s="21"/>
      <c r="Y318" s="494"/>
    </row>
    <row r="319" spans="1:25" ht="105">
      <c r="A319" s="31">
        <v>316</v>
      </c>
      <c r="B319" s="22" t="s">
        <v>39</v>
      </c>
      <c r="C319" s="22" t="s">
        <v>651</v>
      </c>
      <c r="D319" s="22" t="s">
        <v>665</v>
      </c>
      <c r="E319" s="23">
        <v>1</v>
      </c>
      <c r="F319" s="22" t="s">
        <v>142</v>
      </c>
      <c r="G319" s="22" t="s">
        <v>654</v>
      </c>
      <c r="H319" s="22" t="s">
        <v>30</v>
      </c>
      <c r="I319" s="22" t="s">
        <v>666</v>
      </c>
      <c r="J319" s="22" t="s">
        <v>667</v>
      </c>
      <c r="K319" s="523" t="s">
        <v>1440</v>
      </c>
      <c r="L319" s="525" t="s">
        <v>1461</v>
      </c>
      <c r="M319" s="525" t="s">
        <v>1462</v>
      </c>
      <c r="N319" s="525" t="s">
        <v>817</v>
      </c>
      <c r="O319" s="22" t="s">
        <v>604</v>
      </c>
      <c r="P319" s="70" t="s">
        <v>59</v>
      </c>
      <c r="Q319" s="534" t="s">
        <v>657</v>
      </c>
      <c r="R319" s="418" t="s">
        <v>657</v>
      </c>
      <c r="S319" s="337" t="str">
        <f t="shared" ca="1" si="22"/>
        <v>N/A</v>
      </c>
      <c r="T319" s="433" t="s">
        <v>668</v>
      </c>
      <c r="U319" s="22" t="s">
        <v>659</v>
      </c>
      <c r="V319" s="24"/>
      <c r="W319" s="21"/>
      <c r="Y319" s="494"/>
    </row>
    <row r="320" spans="1:25" ht="135">
      <c r="A320" s="31">
        <v>317</v>
      </c>
      <c r="B320" s="22" t="s">
        <v>39</v>
      </c>
      <c r="C320" s="22" t="s">
        <v>651</v>
      </c>
      <c r="D320" s="22" t="s">
        <v>669</v>
      </c>
      <c r="E320" s="23">
        <v>1</v>
      </c>
      <c r="F320" s="22" t="s">
        <v>523</v>
      </c>
      <c r="G320" s="22" t="s">
        <v>654</v>
      </c>
      <c r="H320" s="22" t="s">
        <v>30</v>
      </c>
      <c r="I320" s="22" t="s">
        <v>670</v>
      </c>
      <c r="J320" s="22" t="s">
        <v>671</v>
      </c>
      <c r="K320" s="523" t="s">
        <v>1440</v>
      </c>
      <c r="L320" s="525" t="s">
        <v>1463</v>
      </c>
      <c r="M320" s="525" t="s">
        <v>1464</v>
      </c>
      <c r="N320" s="525" t="s">
        <v>817</v>
      </c>
      <c r="O320" s="22" t="s">
        <v>604</v>
      </c>
      <c r="P320" s="70" t="s">
        <v>59</v>
      </c>
      <c r="Q320" s="534" t="s">
        <v>657</v>
      </c>
      <c r="R320" s="67" t="s">
        <v>59</v>
      </c>
      <c r="S320" s="337" t="str">
        <f t="shared" ca="1" si="22"/>
        <v>N/A</v>
      </c>
      <c r="T320" s="433" t="s">
        <v>672</v>
      </c>
      <c r="U320" s="22" t="s">
        <v>673</v>
      </c>
      <c r="V320" s="24"/>
      <c r="W320" s="21"/>
      <c r="Y320" s="494"/>
    </row>
    <row r="321" spans="1:25" ht="120">
      <c r="A321" s="31">
        <v>318</v>
      </c>
      <c r="B321" s="22" t="s">
        <v>39</v>
      </c>
      <c r="C321" s="22" t="s">
        <v>651</v>
      </c>
      <c r="D321" s="22" t="s">
        <v>674</v>
      </c>
      <c r="E321" s="23">
        <v>1</v>
      </c>
      <c r="F321" s="22" t="s">
        <v>675</v>
      </c>
      <c r="G321" s="22" t="s">
        <v>676</v>
      </c>
      <c r="H321" s="22" t="s">
        <v>30</v>
      </c>
      <c r="I321" s="22" t="s">
        <v>677</v>
      </c>
      <c r="J321" s="22" t="s">
        <v>678</v>
      </c>
      <c r="K321" s="523" t="s">
        <v>1440</v>
      </c>
      <c r="L321" s="525" t="s">
        <v>1465</v>
      </c>
      <c r="M321" s="525" t="s">
        <v>1466</v>
      </c>
      <c r="N321" s="525" t="s">
        <v>817</v>
      </c>
      <c r="O321" s="22" t="s">
        <v>604</v>
      </c>
      <c r="P321" s="70" t="s">
        <v>59</v>
      </c>
      <c r="Q321" s="534" t="s">
        <v>657</v>
      </c>
      <c r="R321" s="67" t="s">
        <v>59</v>
      </c>
      <c r="S321" s="337" t="str">
        <f t="shared" ca="1" si="22"/>
        <v>N/A</v>
      </c>
      <c r="T321" s="433" t="s">
        <v>679</v>
      </c>
      <c r="U321" s="22" t="s">
        <v>680</v>
      </c>
      <c r="V321" s="24"/>
      <c r="W321" s="21"/>
      <c r="Y321" s="494"/>
    </row>
    <row r="322" spans="1:25" ht="120">
      <c r="A322" s="31">
        <v>319</v>
      </c>
      <c r="B322" s="22" t="s">
        <v>39</v>
      </c>
      <c r="C322" s="22" t="s">
        <v>651</v>
      </c>
      <c r="D322" s="22" t="s">
        <v>681</v>
      </c>
      <c r="E322" s="23">
        <v>1</v>
      </c>
      <c r="F322" s="22" t="s">
        <v>682</v>
      </c>
      <c r="G322" s="22" t="s">
        <v>676</v>
      </c>
      <c r="H322" s="22" t="s">
        <v>30</v>
      </c>
      <c r="I322" s="22" t="s">
        <v>683</v>
      </c>
      <c r="J322" s="22" t="s">
        <v>684</v>
      </c>
      <c r="K322" s="523" t="s">
        <v>1440</v>
      </c>
      <c r="L322" s="525" t="s">
        <v>1467</v>
      </c>
      <c r="M322" s="525" t="s">
        <v>1468</v>
      </c>
      <c r="N322" s="525" t="s">
        <v>817</v>
      </c>
      <c r="O322" s="22" t="s">
        <v>604</v>
      </c>
      <c r="P322" s="70" t="s">
        <v>59</v>
      </c>
      <c r="Q322" s="534" t="s">
        <v>657</v>
      </c>
      <c r="R322" s="67" t="s">
        <v>59</v>
      </c>
      <c r="S322" s="337" t="str">
        <f t="shared" ca="1" si="22"/>
        <v>N/A</v>
      </c>
      <c r="T322" s="433" t="s">
        <v>679</v>
      </c>
      <c r="U322" s="22" t="s">
        <v>680</v>
      </c>
      <c r="V322" s="24"/>
      <c r="W322" s="21"/>
      <c r="Y322" s="494"/>
    </row>
    <row r="323" spans="1:25" ht="120">
      <c r="A323" s="31">
        <v>320</v>
      </c>
      <c r="B323" s="22" t="s">
        <v>39</v>
      </c>
      <c r="C323" s="22" t="s">
        <v>651</v>
      </c>
      <c r="D323" s="22" t="s">
        <v>685</v>
      </c>
      <c r="E323" s="23">
        <v>1</v>
      </c>
      <c r="F323" s="22" t="s">
        <v>686</v>
      </c>
      <c r="G323" s="22" t="s">
        <v>676</v>
      </c>
      <c r="H323" s="22" t="s">
        <v>30</v>
      </c>
      <c r="I323" s="22" t="s">
        <v>687</v>
      </c>
      <c r="J323" s="22" t="s">
        <v>688</v>
      </c>
      <c r="K323" s="523" t="s">
        <v>1440</v>
      </c>
      <c r="L323" s="525" t="s">
        <v>1469</v>
      </c>
      <c r="M323" s="525" t="s">
        <v>1470</v>
      </c>
      <c r="N323" s="525" t="s">
        <v>817</v>
      </c>
      <c r="O323" s="22" t="s">
        <v>604</v>
      </c>
      <c r="P323" s="70" t="s">
        <v>59</v>
      </c>
      <c r="Q323" s="534" t="s">
        <v>657</v>
      </c>
      <c r="R323" s="67" t="s">
        <v>59</v>
      </c>
      <c r="S323" s="337" t="str">
        <f t="shared" ca="1" si="22"/>
        <v>N/A</v>
      </c>
      <c r="T323" s="433" t="s">
        <v>679</v>
      </c>
      <c r="U323" s="22" t="s">
        <v>680</v>
      </c>
      <c r="V323" s="24"/>
      <c r="W323" s="21"/>
      <c r="Y323" s="494"/>
    </row>
    <row r="324" spans="1:25" ht="195">
      <c r="A324" s="31">
        <v>321</v>
      </c>
      <c r="B324" s="22" t="s">
        <v>39</v>
      </c>
      <c r="C324" s="22" t="s">
        <v>651</v>
      </c>
      <c r="D324" s="22" t="s">
        <v>689</v>
      </c>
      <c r="E324" s="23">
        <v>1</v>
      </c>
      <c r="F324" s="22" t="s">
        <v>690</v>
      </c>
      <c r="G324" s="22" t="s">
        <v>691</v>
      </c>
      <c r="H324" s="22" t="s">
        <v>30</v>
      </c>
      <c r="I324" s="22" t="s">
        <v>692</v>
      </c>
      <c r="J324" s="22" t="s">
        <v>693</v>
      </c>
      <c r="K324" s="523" t="s">
        <v>1440</v>
      </c>
      <c r="L324" s="525" t="s">
        <v>1471</v>
      </c>
      <c r="M324" s="525" t="s">
        <v>1472</v>
      </c>
      <c r="N324" s="525" t="s">
        <v>817</v>
      </c>
      <c r="O324" s="22" t="s">
        <v>604</v>
      </c>
      <c r="P324" s="70" t="s">
        <v>59</v>
      </c>
      <c r="Q324" s="534" t="s">
        <v>657</v>
      </c>
      <c r="R324" s="67" t="s">
        <v>59</v>
      </c>
      <c r="S324" s="337" t="str">
        <f t="shared" ca="1" si="22"/>
        <v>N/A</v>
      </c>
      <c r="T324" s="433" t="s">
        <v>694</v>
      </c>
      <c r="U324" s="22" t="s">
        <v>695</v>
      </c>
      <c r="V324" s="24"/>
      <c r="W324" s="21"/>
      <c r="Y324" s="494"/>
    </row>
    <row r="325" spans="1:25" ht="195">
      <c r="A325" s="31">
        <v>322</v>
      </c>
      <c r="B325" s="22" t="s">
        <v>39</v>
      </c>
      <c r="C325" s="22" t="s">
        <v>651</v>
      </c>
      <c r="D325" s="22" t="s">
        <v>696</v>
      </c>
      <c r="E325" s="23">
        <v>1</v>
      </c>
      <c r="F325" s="22" t="s">
        <v>697</v>
      </c>
      <c r="G325" s="22" t="s">
        <v>691</v>
      </c>
      <c r="H325" s="22" t="s">
        <v>30</v>
      </c>
      <c r="I325" s="22" t="s">
        <v>698</v>
      </c>
      <c r="J325" s="22" t="s">
        <v>699</v>
      </c>
      <c r="K325" s="523" t="s">
        <v>1440</v>
      </c>
      <c r="L325" s="525" t="s">
        <v>1473</v>
      </c>
      <c r="M325" s="525" t="s">
        <v>1474</v>
      </c>
      <c r="N325" s="525" t="s">
        <v>817</v>
      </c>
      <c r="O325" s="22" t="s">
        <v>604</v>
      </c>
      <c r="P325" s="70" t="s">
        <v>59</v>
      </c>
      <c r="Q325" s="534" t="s">
        <v>1440</v>
      </c>
      <c r="R325" s="67" t="s">
        <v>59</v>
      </c>
      <c r="S325" s="337" t="str">
        <f t="shared" ca="1" si="22"/>
        <v>N/A</v>
      </c>
      <c r="T325" s="433" t="s">
        <v>694</v>
      </c>
      <c r="U325" s="22" t="s">
        <v>695</v>
      </c>
      <c r="V325" s="24"/>
      <c r="W325" s="21"/>
      <c r="Y325" s="494"/>
    </row>
    <row r="326" spans="1:25" ht="195">
      <c r="A326" s="31">
        <v>323</v>
      </c>
      <c r="B326" s="22" t="s">
        <v>39</v>
      </c>
      <c r="C326" s="22" t="s">
        <v>651</v>
      </c>
      <c r="D326" s="22" t="s">
        <v>700</v>
      </c>
      <c r="E326" s="23">
        <v>1</v>
      </c>
      <c r="F326" s="22" t="s">
        <v>701</v>
      </c>
      <c r="G326" s="22" t="s">
        <v>691</v>
      </c>
      <c r="H326" s="22" t="s">
        <v>30</v>
      </c>
      <c r="I326" s="22" t="s">
        <v>702</v>
      </c>
      <c r="J326" s="22" t="s">
        <v>703</v>
      </c>
      <c r="K326" s="523" t="s">
        <v>1440</v>
      </c>
      <c r="L326" s="525" t="s">
        <v>1475</v>
      </c>
      <c r="M326" s="525" t="s">
        <v>1476</v>
      </c>
      <c r="N326" s="525" t="s">
        <v>817</v>
      </c>
      <c r="O326" s="22" t="s">
        <v>604</v>
      </c>
      <c r="P326" s="70" t="s">
        <v>59</v>
      </c>
      <c r="Q326" s="534" t="s">
        <v>1440</v>
      </c>
      <c r="R326" s="67" t="s">
        <v>59</v>
      </c>
      <c r="S326" s="337" t="str">
        <f t="shared" ca="1" si="22"/>
        <v>N/A</v>
      </c>
      <c r="T326" s="433" t="s">
        <v>694</v>
      </c>
      <c r="U326" s="22" t="s">
        <v>695</v>
      </c>
      <c r="V326" s="24"/>
      <c r="W326" s="21"/>
      <c r="Y326" s="494"/>
    </row>
    <row r="327" spans="1:25" ht="195">
      <c r="A327" s="31">
        <v>324</v>
      </c>
      <c r="B327" s="22" t="s">
        <v>39</v>
      </c>
      <c r="C327" s="22" t="s">
        <v>651</v>
      </c>
      <c r="D327" s="22" t="s">
        <v>704</v>
      </c>
      <c r="E327" s="23">
        <v>1</v>
      </c>
      <c r="F327" s="22" t="s">
        <v>705</v>
      </c>
      <c r="G327" s="22" t="s">
        <v>691</v>
      </c>
      <c r="H327" s="22" t="s">
        <v>30</v>
      </c>
      <c r="I327" s="22" t="s">
        <v>706</v>
      </c>
      <c r="J327" s="22" t="s">
        <v>707</v>
      </c>
      <c r="K327" s="523" t="s">
        <v>1440</v>
      </c>
      <c r="L327" s="525" t="s">
        <v>1477</v>
      </c>
      <c r="M327" s="525" t="s">
        <v>1478</v>
      </c>
      <c r="N327" s="525" t="s">
        <v>817</v>
      </c>
      <c r="O327" s="22" t="s">
        <v>604</v>
      </c>
      <c r="P327" s="70" t="s">
        <v>59</v>
      </c>
      <c r="Q327" s="534" t="s">
        <v>1440</v>
      </c>
      <c r="R327" s="67" t="s">
        <v>59</v>
      </c>
      <c r="S327" s="337" t="str">
        <f t="shared" ca="1" si="22"/>
        <v>N/A</v>
      </c>
      <c r="T327" s="433" t="s">
        <v>694</v>
      </c>
      <c r="U327" s="22" t="s">
        <v>708</v>
      </c>
      <c r="V327" s="24"/>
      <c r="W327" s="21"/>
      <c r="Y327" s="494"/>
    </row>
    <row r="328" spans="1:25" ht="195">
      <c r="A328" s="31">
        <v>325</v>
      </c>
      <c r="B328" s="22" t="s">
        <v>39</v>
      </c>
      <c r="C328" s="22" t="s">
        <v>651</v>
      </c>
      <c r="D328" s="22" t="s">
        <v>709</v>
      </c>
      <c r="E328" s="23">
        <v>1</v>
      </c>
      <c r="F328" s="22" t="s">
        <v>690</v>
      </c>
      <c r="G328" s="22" t="s">
        <v>691</v>
      </c>
      <c r="H328" s="22" t="s">
        <v>30</v>
      </c>
      <c r="I328" s="22" t="s">
        <v>710</v>
      </c>
      <c r="J328" s="22" t="s">
        <v>711</v>
      </c>
      <c r="K328" s="523" t="s">
        <v>1440</v>
      </c>
      <c r="L328" s="525" t="s">
        <v>1479</v>
      </c>
      <c r="M328" s="525" t="s">
        <v>1480</v>
      </c>
      <c r="N328" s="525" t="s">
        <v>817</v>
      </c>
      <c r="O328" s="22" t="s">
        <v>604</v>
      </c>
      <c r="P328" s="70" t="s">
        <v>59</v>
      </c>
      <c r="Q328" s="534" t="s">
        <v>1440</v>
      </c>
      <c r="R328" s="67" t="s">
        <v>59</v>
      </c>
      <c r="S328" s="337" t="str">
        <f t="shared" ca="1" si="22"/>
        <v>N/A</v>
      </c>
      <c r="T328" s="433" t="s">
        <v>712</v>
      </c>
      <c r="U328" s="22" t="s">
        <v>695</v>
      </c>
      <c r="V328" s="24"/>
      <c r="W328" s="21"/>
      <c r="Y328" s="494"/>
    </row>
    <row r="329" spans="1:25" ht="195">
      <c r="A329" s="31">
        <v>326</v>
      </c>
      <c r="B329" s="22" t="s">
        <v>39</v>
      </c>
      <c r="C329" s="22" t="s">
        <v>651</v>
      </c>
      <c r="D329" s="22" t="s">
        <v>713</v>
      </c>
      <c r="E329" s="23">
        <v>1</v>
      </c>
      <c r="F329" s="22" t="s">
        <v>697</v>
      </c>
      <c r="G329" s="22" t="s">
        <v>691</v>
      </c>
      <c r="H329" s="22" t="s">
        <v>30</v>
      </c>
      <c r="I329" s="22" t="s">
        <v>714</v>
      </c>
      <c r="J329" s="22" t="s">
        <v>715</v>
      </c>
      <c r="K329" s="523" t="s">
        <v>1440</v>
      </c>
      <c r="L329" s="525" t="s">
        <v>1481</v>
      </c>
      <c r="M329" s="525" t="s">
        <v>1482</v>
      </c>
      <c r="N329" s="525" t="s">
        <v>817</v>
      </c>
      <c r="O329" s="22" t="s">
        <v>604</v>
      </c>
      <c r="P329" s="70" t="s">
        <v>59</v>
      </c>
      <c r="Q329" s="534" t="s">
        <v>1440</v>
      </c>
      <c r="R329" s="67" t="s">
        <v>59</v>
      </c>
      <c r="S329" s="337" t="str">
        <f t="shared" ca="1" si="22"/>
        <v>N/A</v>
      </c>
      <c r="T329" s="433" t="s">
        <v>712</v>
      </c>
      <c r="U329" s="22" t="s">
        <v>695</v>
      </c>
      <c r="V329" s="24"/>
      <c r="W329" s="21"/>
      <c r="Y329" s="494"/>
    </row>
    <row r="330" spans="1:25" ht="195">
      <c r="A330" s="31">
        <v>327</v>
      </c>
      <c r="B330" s="22" t="s">
        <v>39</v>
      </c>
      <c r="C330" s="22" t="s">
        <v>651</v>
      </c>
      <c r="D330" s="22" t="s">
        <v>716</v>
      </c>
      <c r="E330" s="23">
        <v>1</v>
      </c>
      <c r="F330" s="22" t="s">
        <v>701</v>
      </c>
      <c r="G330" s="22" t="s">
        <v>691</v>
      </c>
      <c r="H330" s="22" t="s">
        <v>30</v>
      </c>
      <c r="I330" s="22" t="s">
        <v>717</v>
      </c>
      <c r="J330" s="22" t="s">
        <v>718</v>
      </c>
      <c r="K330" s="523" t="s">
        <v>1440</v>
      </c>
      <c r="L330" s="525" t="s">
        <v>1483</v>
      </c>
      <c r="M330" s="525" t="s">
        <v>1484</v>
      </c>
      <c r="N330" s="525" t="s">
        <v>817</v>
      </c>
      <c r="O330" s="22" t="s">
        <v>604</v>
      </c>
      <c r="P330" s="70" t="s">
        <v>59</v>
      </c>
      <c r="Q330" s="534" t="s">
        <v>1440</v>
      </c>
      <c r="R330" s="67" t="s">
        <v>59</v>
      </c>
      <c r="S330" s="337" t="str">
        <f t="shared" ca="1" si="22"/>
        <v>N/A</v>
      </c>
      <c r="T330" s="433" t="s">
        <v>712</v>
      </c>
      <c r="U330" s="22" t="s">
        <v>695</v>
      </c>
      <c r="V330" s="24"/>
      <c r="W330" s="21"/>
      <c r="Y330" s="494"/>
    </row>
    <row r="331" spans="1:25" ht="195">
      <c r="A331" s="31">
        <v>328</v>
      </c>
      <c r="B331" s="22" t="s">
        <v>39</v>
      </c>
      <c r="C331" s="22" t="s">
        <v>651</v>
      </c>
      <c r="D331" s="22" t="s">
        <v>719</v>
      </c>
      <c r="E331" s="23">
        <v>1</v>
      </c>
      <c r="F331" s="22" t="s">
        <v>705</v>
      </c>
      <c r="G331" s="22" t="s">
        <v>691</v>
      </c>
      <c r="H331" s="22" t="s">
        <v>30</v>
      </c>
      <c r="I331" s="22" t="s">
        <v>720</v>
      </c>
      <c r="J331" s="22" t="s">
        <v>721</v>
      </c>
      <c r="K331" s="523" t="s">
        <v>1440</v>
      </c>
      <c r="L331" s="525" t="s">
        <v>1485</v>
      </c>
      <c r="M331" s="525" t="s">
        <v>1486</v>
      </c>
      <c r="N331" s="525" t="s">
        <v>817</v>
      </c>
      <c r="O331" s="22" t="s">
        <v>604</v>
      </c>
      <c r="P331" s="70" t="s">
        <v>59</v>
      </c>
      <c r="Q331" s="534" t="s">
        <v>1440</v>
      </c>
      <c r="R331" s="67" t="s">
        <v>59</v>
      </c>
      <c r="S331" s="337" t="str">
        <f t="shared" ca="1" si="22"/>
        <v>N/A</v>
      </c>
      <c r="T331" s="433" t="s">
        <v>712</v>
      </c>
      <c r="U331" s="22" t="s">
        <v>695</v>
      </c>
      <c r="V331" s="24"/>
      <c r="W331" s="21"/>
      <c r="Y331" s="494"/>
    </row>
    <row r="332" spans="1:25" ht="165">
      <c r="A332" s="32">
        <v>329</v>
      </c>
      <c r="B332" s="25" t="s">
        <v>39</v>
      </c>
      <c r="C332" s="25" t="s">
        <v>722</v>
      </c>
      <c r="D332" s="25" t="s">
        <v>723</v>
      </c>
      <c r="E332" s="26">
        <v>1</v>
      </c>
      <c r="F332" s="25" t="s">
        <v>724</v>
      </c>
      <c r="G332" s="25" t="s">
        <v>725</v>
      </c>
      <c r="H332" s="25" t="s">
        <v>30</v>
      </c>
      <c r="I332" s="25" t="s">
        <v>726</v>
      </c>
      <c r="J332" s="25" t="s">
        <v>727</v>
      </c>
      <c r="K332" s="523" t="s">
        <v>1440</v>
      </c>
      <c r="L332" s="525" t="s">
        <v>1487</v>
      </c>
      <c r="M332" s="525" t="s">
        <v>1488</v>
      </c>
      <c r="N332" s="527" t="s">
        <v>817</v>
      </c>
      <c r="O332" s="25" t="s">
        <v>604</v>
      </c>
      <c r="P332" s="70" t="s">
        <v>59</v>
      </c>
      <c r="Q332" s="541" t="s">
        <v>1440</v>
      </c>
      <c r="R332" s="531" t="s">
        <v>59</v>
      </c>
      <c r="S332" s="337" t="str">
        <f t="shared" ca="1" si="22"/>
        <v>N/A</v>
      </c>
      <c r="T332" s="27" t="s">
        <v>730</v>
      </c>
      <c r="U332" s="25" t="s">
        <v>731</v>
      </c>
      <c r="V332" s="28"/>
      <c r="W332" s="27"/>
      <c r="Y332" s="494"/>
    </row>
  </sheetData>
  <autoFilter ref="A2:W332" xr:uid="{DBF9CB31-CDA7-429E-AD0F-4469299D3D09}"/>
  <mergeCells count="2">
    <mergeCell ref="A1:A2"/>
    <mergeCell ref="P1:S1"/>
  </mergeCells>
  <printOptions horizontalCentered="1"/>
  <pageMargins left="0.2" right="0.2" top="0.75" bottom="0.75" header="0.3" footer="0.3"/>
  <pageSetup scale="28" fitToHeight="0" orientation="landscape" r:id="rId1"/>
  <headerFooter>
    <oddFooter>&amp;RMay 1, 2019</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66900-42CE-40DD-8F09-F332A152ADA4}">
  <sheetPr>
    <tabColor rgb="FF00B0F0"/>
    <pageSetUpPr fitToPage="1"/>
  </sheetPr>
  <dimension ref="A1:Y332"/>
  <sheetViews>
    <sheetView showGridLines="0" zoomScale="80" zoomScaleNormal="80" zoomScaleSheetLayoutView="70" workbookViewId="0">
      <pane xSplit="9" ySplit="2" topLeftCell="J303" activePane="bottomRight" state="frozen"/>
      <selection pane="topRight" sqref="A1:A2"/>
      <selection pane="bottomLeft" sqref="A1:A2"/>
      <selection pane="bottomRight" activeCell="S307" sqref="S307"/>
    </sheetView>
  </sheetViews>
  <sheetFormatPr defaultColWidth="49.7109375" defaultRowHeight="15"/>
  <cols>
    <col min="1" max="1" width="5.28515625" style="15" bestFit="1" customWidth="1"/>
    <col min="2" max="2" width="9.28515625" style="13" bestFit="1" customWidth="1"/>
    <col min="3" max="3" width="10.85546875" style="13" bestFit="1" customWidth="1"/>
    <col min="4" max="4" width="12" style="13" bestFit="1" customWidth="1"/>
    <col min="5" max="5" width="12.85546875" style="15" bestFit="1" customWidth="1"/>
    <col min="6" max="6" width="19.28515625" style="15" bestFit="1" customWidth="1"/>
    <col min="7" max="7" width="22.140625" style="13" bestFit="1" customWidth="1"/>
    <col min="8" max="8" width="14.5703125" style="13" bestFit="1" customWidth="1"/>
    <col min="9" max="9" width="53.85546875" style="13" bestFit="1" customWidth="1"/>
    <col min="10" max="10" width="37.28515625" style="13" bestFit="1" customWidth="1"/>
    <col min="11" max="11" width="17.140625" style="520" bestFit="1" customWidth="1"/>
    <col min="12" max="12" width="13.140625" style="524" bestFit="1" customWidth="1"/>
    <col min="13" max="13" width="12.42578125" style="524" bestFit="1" customWidth="1"/>
    <col min="14" max="14" width="13.42578125" style="524" bestFit="1" customWidth="1"/>
    <col min="15" max="15" width="21.85546875" style="13" customWidth="1"/>
    <col min="16" max="16" width="21.5703125" style="431" bestFit="1" customWidth="1"/>
    <col min="17" max="17" width="23.140625" style="533" bestFit="1" customWidth="1"/>
    <col min="18" max="18" width="17.42578125" style="432" bestFit="1" customWidth="1"/>
    <col min="19" max="19" width="18.5703125" style="432" bestFit="1" customWidth="1"/>
    <col min="20" max="20" width="50.140625" style="16" bestFit="1" customWidth="1"/>
    <col min="21" max="21" width="63.85546875" style="13" bestFit="1" customWidth="1"/>
    <col min="22" max="22" width="17.28515625" style="13" bestFit="1" customWidth="1"/>
    <col min="23" max="23" width="11.5703125" style="13" bestFit="1" customWidth="1"/>
    <col min="24" max="24" width="15.42578125" style="492" hidden="1" customWidth="1"/>
    <col min="25" max="25" width="17.5703125" style="14" customWidth="1"/>
    <col min="26" max="16384" width="49.7109375" style="14"/>
  </cols>
  <sheetData>
    <row r="1" spans="1:25">
      <c r="A1" s="752" t="s">
        <v>16</v>
      </c>
      <c r="P1" s="764"/>
      <c r="Q1" s="765"/>
      <c r="R1" s="766"/>
      <c r="S1" s="767"/>
    </row>
    <row r="2" spans="1:25" s="18" customFormat="1" ht="50.45" customHeight="1">
      <c r="A2" s="752"/>
      <c r="B2" s="565" t="s">
        <v>22</v>
      </c>
      <c r="C2" s="565" t="s">
        <v>23</v>
      </c>
      <c r="D2" s="565" t="s">
        <v>24</v>
      </c>
      <c r="E2" s="335" t="s">
        <v>25</v>
      </c>
      <c r="F2" s="335" t="s">
        <v>26</v>
      </c>
      <c r="G2" s="335" t="s">
        <v>27</v>
      </c>
      <c r="H2" s="335" t="s">
        <v>28</v>
      </c>
      <c r="I2" s="335" t="s">
        <v>29</v>
      </c>
      <c r="J2" s="335" t="s">
        <v>30</v>
      </c>
      <c r="K2" s="592" t="s">
        <v>809</v>
      </c>
      <c r="L2" s="521" t="s">
        <v>810</v>
      </c>
      <c r="M2" s="521" t="s">
        <v>811</v>
      </c>
      <c r="N2" s="592" t="s">
        <v>812</v>
      </c>
      <c r="O2" s="417" t="s">
        <v>31</v>
      </c>
      <c r="P2" s="566" t="s">
        <v>32</v>
      </c>
      <c r="Q2" s="529" t="s">
        <v>813</v>
      </c>
      <c r="R2" s="372" t="s">
        <v>33</v>
      </c>
      <c r="S2" s="567" t="s">
        <v>34</v>
      </c>
      <c r="T2" s="335" t="s">
        <v>35</v>
      </c>
      <c r="U2" s="335" t="s">
        <v>36</v>
      </c>
      <c r="V2" s="335" t="s">
        <v>37</v>
      </c>
      <c r="W2" s="336" t="s">
        <v>38</v>
      </c>
      <c r="X2" s="493"/>
    </row>
    <row r="3" spans="1:25" s="18" customFormat="1" ht="30">
      <c r="A3" s="30">
        <v>0</v>
      </c>
      <c r="B3" s="19" t="s">
        <v>39</v>
      </c>
      <c r="C3" s="19" t="s">
        <v>40</v>
      </c>
      <c r="D3" s="19" t="s">
        <v>41</v>
      </c>
      <c r="E3" s="20" t="s">
        <v>42</v>
      </c>
      <c r="F3" s="19" t="s">
        <v>43</v>
      </c>
      <c r="G3" s="19" t="s">
        <v>44</v>
      </c>
      <c r="H3" s="19" t="s">
        <v>30</v>
      </c>
      <c r="I3" s="19" t="s">
        <v>45</v>
      </c>
      <c r="J3" s="19" t="s">
        <v>46</v>
      </c>
      <c r="K3" s="522" t="s">
        <v>814</v>
      </c>
      <c r="L3" s="525" t="s">
        <v>815</v>
      </c>
      <c r="M3" s="525" t="s">
        <v>816</v>
      </c>
      <c r="N3" s="525" t="s">
        <v>817</v>
      </c>
      <c r="O3" s="19" t="s">
        <v>47</v>
      </c>
      <c r="P3" s="430">
        <v>2018</v>
      </c>
      <c r="Q3" s="418">
        <f ca="1">SUMIF(INDIRECT("'"&amp;K3&amp;"'!c:c"),A3,INDIRECT("'"&amp;K3&amp;"'!f:f"))</f>
        <v>314738.79214771045</v>
      </c>
      <c r="R3" s="337" t="str">
        <f t="shared" ref="R3:R66" ca="1" si="0">IF($N3 = "N","N/A",SUMIF(INDIRECT("'"&amp;K3&amp;"'!h:h"),L3,INDIRECT("'"&amp;K3&amp;"'!l:l")))</f>
        <v>N/A</v>
      </c>
      <c r="S3" s="337" t="str">
        <f t="shared" ref="S3:S66" ca="1" si="1">IF($N3 = "N","N/A",SUMIF(INDIRECT("'"&amp;K3&amp;"'!h:h"),M3,INDIRECT("'"&amp;K3&amp;"'!l:l")))</f>
        <v>N/A</v>
      </c>
      <c r="T3" s="21" t="s">
        <v>48</v>
      </c>
      <c r="U3" s="19" t="s">
        <v>49</v>
      </c>
      <c r="V3" s="29"/>
      <c r="W3" s="21"/>
      <c r="X3" s="493"/>
      <c r="Y3" s="494"/>
    </row>
    <row r="4" spans="1:25" ht="45">
      <c r="A4" s="30">
        <v>1</v>
      </c>
      <c r="B4" s="19" t="s">
        <v>39</v>
      </c>
      <c r="C4" s="19" t="s">
        <v>50</v>
      </c>
      <c r="D4" s="19" t="s">
        <v>41</v>
      </c>
      <c r="E4" s="20" t="s">
        <v>51</v>
      </c>
      <c r="F4" s="19" t="s">
        <v>52</v>
      </c>
      <c r="G4" s="19" t="s">
        <v>53</v>
      </c>
      <c r="H4" s="19" t="s">
        <v>30</v>
      </c>
      <c r="I4" s="19" t="s">
        <v>54</v>
      </c>
      <c r="J4" s="22" t="s">
        <v>52</v>
      </c>
      <c r="K4" s="522" t="s">
        <v>814</v>
      </c>
      <c r="L4" s="525" t="s">
        <v>368</v>
      </c>
      <c r="M4" s="525" t="s">
        <v>818</v>
      </c>
      <c r="N4" s="525" t="s">
        <v>817</v>
      </c>
      <c r="O4" s="19" t="s">
        <v>47</v>
      </c>
      <c r="P4" s="430">
        <v>2018</v>
      </c>
      <c r="Q4" s="418">
        <f t="shared" ref="Q4:Q67" ca="1" si="2">SUMIF(INDIRECT("'"&amp;K4&amp;"'!c:c"),A4,INDIRECT("'"&amp;K4&amp;"'!f:f"))</f>
        <v>132022.27971599301</v>
      </c>
      <c r="R4" s="337" t="str">
        <f t="shared" ca="1" si="0"/>
        <v>N/A</v>
      </c>
      <c r="S4" s="337" t="str">
        <f t="shared" ca="1" si="1"/>
        <v>N/A</v>
      </c>
      <c r="T4" s="433" t="s">
        <v>48</v>
      </c>
      <c r="U4" s="19"/>
      <c r="V4" s="29"/>
      <c r="W4" s="21"/>
      <c r="Y4" s="494"/>
    </row>
    <row r="5" spans="1:25" ht="45">
      <c r="A5" s="31">
        <v>2</v>
      </c>
      <c r="B5" s="22" t="s">
        <v>39</v>
      </c>
      <c r="C5" s="22" t="s">
        <v>50</v>
      </c>
      <c r="D5" s="22" t="s">
        <v>41</v>
      </c>
      <c r="E5" s="23" t="s">
        <v>51</v>
      </c>
      <c r="F5" s="22" t="s">
        <v>55</v>
      </c>
      <c r="G5" s="22" t="s">
        <v>53</v>
      </c>
      <c r="H5" s="22" t="s">
        <v>30</v>
      </c>
      <c r="I5" s="22" t="s">
        <v>54</v>
      </c>
      <c r="J5" s="22" t="s">
        <v>55</v>
      </c>
      <c r="K5" s="522" t="s">
        <v>814</v>
      </c>
      <c r="L5" s="525" t="s">
        <v>373</v>
      </c>
      <c r="M5" s="525" t="s">
        <v>316</v>
      </c>
      <c r="N5" s="525" t="s">
        <v>817</v>
      </c>
      <c r="O5" s="22" t="s">
        <v>47</v>
      </c>
      <c r="P5" s="430">
        <v>2018</v>
      </c>
      <c r="Q5" s="418">
        <f t="shared" ca="1" si="2"/>
        <v>129587.916603294</v>
      </c>
      <c r="R5" s="337" t="str">
        <f t="shared" ca="1" si="0"/>
        <v>N/A</v>
      </c>
      <c r="S5" s="337" t="str">
        <f t="shared" ca="1" si="1"/>
        <v>N/A</v>
      </c>
      <c r="T5" s="433" t="s">
        <v>48</v>
      </c>
      <c r="U5" s="22"/>
      <c r="V5" s="24"/>
      <c r="W5" s="21"/>
      <c r="Y5" s="494"/>
    </row>
    <row r="6" spans="1:25" ht="45">
      <c r="A6" s="31">
        <v>3</v>
      </c>
      <c r="B6" s="22" t="s">
        <v>39</v>
      </c>
      <c r="C6" s="22" t="s">
        <v>50</v>
      </c>
      <c r="D6" s="22" t="s">
        <v>41</v>
      </c>
      <c r="E6" s="23" t="s">
        <v>51</v>
      </c>
      <c r="F6" s="22" t="s">
        <v>56</v>
      </c>
      <c r="G6" s="22" t="s">
        <v>53</v>
      </c>
      <c r="H6" s="22" t="s">
        <v>30</v>
      </c>
      <c r="I6" s="22" t="s">
        <v>54</v>
      </c>
      <c r="J6" s="22" t="s">
        <v>56</v>
      </c>
      <c r="K6" s="522" t="s">
        <v>814</v>
      </c>
      <c r="L6" s="525" t="s">
        <v>819</v>
      </c>
      <c r="M6" s="525" t="s">
        <v>820</v>
      </c>
      <c r="N6" s="525" t="s">
        <v>817</v>
      </c>
      <c r="O6" s="22" t="s">
        <v>47</v>
      </c>
      <c r="P6" s="430">
        <v>2018</v>
      </c>
      <c r="Q6" s="418">
        <f t="shared" ca="1" si="2"/>
        <v>460021010.46108401</v>
      </c>
      <c r="R6" s="337" t="str">
        <f t="shared" ca="1" si="0"/>
        <v>N/A</v>
      </c>
      <c r="S6" s="337" t="str">
        <f t="shared" ca="1" si="1"/>
        <v>N/A</v>
      </c>
      <c r="T6" s="433" t="s">
        <v>48</v>
      </c>
      <c r="U6" s="22"/>
      <c r="V6" s="24"/>
      <c r="W6" s="21"/>
      <c r="Y6" s="494"/>
    </row>
    <row r="7" spans="1:25" ht="45">
      <c r="A7" s="31">
        <v>4</v>
      </c>
      <c r="B7" s="22" t="s">
        <v>39</v>
      </c>
      <c r="C7" s="22" t="s">
        <v>50</v>
      </c>
      <c r="D7" s="22" t="s">
        <v>41</v>
      </c>
      <c r="E7" s="23" t="s">
        <v>51</v>
      </c>
      <c r="F7" s="22" t="s">
        <v>57</v>
      </c>
      <c r="G7" s="22" t="s">
        <v>53</v>
      </c>
      <c r="H7" s="22" t="s">
        <v>30</v>
      </c>
      <c r="I7" s="22" t="s">
        <v>54</v>
      </c>
      <c r="J7" s="22" t="s">
        <v>57</v>
      </c>
      <c r="K7" s="522" t="s">
        <v>814</v>
      </c>
      <c r="L7" s="525" t="s">
        <v>821</v>
      </c>
      <c r="M7" s="525" t="s">
        <v>226</v>
      </c>
      <c r="N7" s="525" t="s">
        <v>817</v>
      </c>
      <c r="O7" s="22" t="s">
        <v>47</v>
      </c>
      <c r="P7" s="430">
        <v>2018</v>
      </c>
      <c r="Q7" s="418">
        <f t="shared" ca="1" si="2"/>
        <v>436447653.89927298</v>
      </c>
      <c r="R7" s="337" t="str">
        <f t="shared" ca="1" si="0"/>
        <v>N/A</v>
      </c>
      <c r="S7" s="337" t="str">
        <f t="shared" ca="1" si="1"/>
        <v>N/A</v>
      </c>
      <c r="T7" s="433" t="s">
        <v>48</v>
      </c>
      <c r="U7" s="22"/>
      <c r="V7" s="24"/>
      <c r="W7" s="21"/>
      <c r="Y7" s="494"/>
    </row>
    <row r="8" spans="1:25" ht="45">
      <c r="A8" s="31">
        <v>5</v>
      </c>
      <c r="B8" s="22" t="s">
        <v>39</v>
      </c>
      <c r="C8" s="22" t="s">
        <v>50</v>
      </c>
      <c r="D8" s="22" t="s">
        <v>41</v>
      </c>
      <c r="E8" s="23" t="s">
        <v>51</v>
      </c>
      <c r="F8" s="22" t="s">
        <v>58</v>
      </c>
      <c r="G8" s="22" t="s">
        <v>53</v>
      </c>
      <c r="H8" s="22" t="s">
        <v>30</v>
      </c>
      <c r="I8" s="22" t="s">
        <v>54</v>
      </c>
      <c r="J8" s="22" t="s">
        <v>58</v>
      </c>
      <c r="K8" s="522" t="s">
        <v>814</v>
      </c>
      <c r="L8" s="525" t="s">
        <v>822</v>
      </c>
      <c r="M8" s="525" t="s">
        <v>234</v>
      </c>
      <c r="N8" s="525" t="s">
        <v>817</v>
      </c>
      <c r="O8" s="22" t="s">
        <v>47</v>
      </c>
      <c r="P8" s="430">
        <v>2018</v>
      </c>
      <c r="Q8" s="418">
        <f t="shared" ca="1" si="2"/>
        <v>1471491.05953998</v>
      </c>
      <c r="R8" s="337" t="str">
        <f t="shared" ca="1" si="0"/>
        <v>N/A</v>
      </c>
      <c r="S8" s="337" t="str">
        <f t="shared" ca="1" si="1"/>
        <v>N/A</v>
      </c>
      <c r="T8" s="433" t="s">
        <v>48</v>
      </c>
      <c r="U8" s="22" t="s">
        <v>49</v>
      </c>
      <c r="V8" s="24"/>
      <c r="W8" s="21"/>
      <c r="Y8" s="494"/>
    </row>
    <row r="9" spans="1:25" ht="45">
      <c r="A9" s="31">
        <v>6</v>
      </c>
      <c r="B9" s="22" t="s">
        <v>39</v>
      </c>
      <c r="C9" s="22" t="s">
        <v>50</v>
      </c>
      <c r="D9" s="22" t="s">
        <v>41</v>
      </c>
      <c r="E9" s="23" t="s">
        <v>51</v>
      </c>
      <c r="F9" s="22" t="s">
        <v>60</v>
      </c>
      <c r="G9" s="22" t="s">
        <v>53</v>
      </c>
      <c r="H9" s="22" t="s">
        <v>30</v>
      </c>
      <c r="I9" s="22" t="s">
        <v>54</v>
      </c>
      <c r="J9" s="22" t="s">
        <v>60</v>
      </c>
      <c r="K9" s="522" t="s">
        <v>814</v>
      </c>
      <c r="L9" s="525" t="s">
        <v>823</v>
      </c>
      <c r="M9" s="525" t="s">
        <v>824</v>
      </c>
      <c r="N9" s="525" t="s">
        <v>817</v>
      </c>
      <c r="O9" s="22" t="s">
        <v>47</v>
      </c>
      <c r="P9" s="430">
        <v>2018</v>
      </c>
      <c r="Q9" s="418">
        <f t="shared" ca="1" si="2"/>
        <v>1164207.7058348099</v>
      </c>
      <c r="R9" s="337" t="str">
        <f t="shared" ca="1" si="0"/>
        <v>N/A</v>
      </c>
      <c r="S9" s="337" t="str">
        <f t="shared" ca="1" si="1"/>
        <v>N/A</v>
      </c>
      <c r="T9" s="433" t="s">
        <v>48</v>
      </c>
      <c r="U9" s="22" t="s">
        <v>49</v>
      </c>
      <c r="V9" s="24"/>
      <c r="W9" s="21"/>
      <c r="Y9" s="494"/>
    </row>
    <row r="10" spans="1:25" ht="45">
      <c r="A10" s="31">
        <v>7</v>
      </c>
      <c r="B10" s="22" t="s">
        <v>39</v>
      </c>
      <c r="C10" s="22" t="s">
        <v>50</v>
      </c>
      <c r="D10" s="22" t="s">
        <v>41</v>
      </c>
      <c r="E10" s="23" t="s">
        <v>51</v>
      </c>
      <c r="F10" s="22" t="s">
        <v>61</v>
      </c>
      <c r="G10" s="22" t="s">
        <v>53</v>
      </c>
      <c r="H10" s="22" t="s">
        <v>30</v>
      </c>
      <c r="I10" s="22" t="s">
        <v>54</v>
      </c>
      <c r="J10" s="22" t="s">
        <v>61</v>
      </c>
      <c r="K10" s="522" t="s">
        <v>814</v>
      </c>
      <c r="L10" s="525" t="s">
        <v>825</v>
      </c>
      <c r="M10" s="525" t="s">
        <v>826</v>
      </c>
      <c r="N10" s="525" t="s">
        <v>817</v>
      </c>
      <c r="O10" s="22" t="s">
        <v>47</v>
      </c>
      <c r="P10" s="430">
        <v>2018</v>
      </c>
      <c r="Q10" s="418">
        <f t="shared" ca="1" si="2"/>
        <v>1093888.81717404</v>
      </c>
      <c r="R10" s="337" t="str">
        <f t="shared" ca="1" si="0"/>
        <v>N/A</v>
      </c>
      <c r="S10" s="337" t="str">
        <f t="shared" ca="1" si="1"/>
        <v>N/A</v>
      </c>
      <c r="T10" s="433" t="s">
        <v>48</v>
      </c>
      <c r="U10" s="22"/>
      <c r="V10" s="24"/>
      <c r="W10" s="21"/>
      <c r="Y10" s="494"/>
    </row>
    <row r="11" spans="1:25" ht="45">
      <c r="A11" s="31">
        <v>8</v>
      </c>
      <c r="B11" s="22" t="s">
        <v>39</v>
      </c>
      <c r="C11" s="22" t="s">
        <v>50</v>
      </c>
      <c r="D11" s="22" t="s">
        <v>41</v>
      </c>
      <c r="E11" s="23" t="s">
        <v>51</v>
      </c>
      <c r="F11" s="22" t="s">
        <v>62</v>
      </c>
      <c r="G11" s="22" t="s">
        <v>53</v>
      </c>
      <c r="H11" s="22" t="s">
        <v>30</v>
      </c>
      <c r="I11" s="22" t="s">
        <v>54</v>
      </c>
      <c r="J11" s="22" t="s">
        <v>62</v>
      </c>
      <c r="K11" s="522" t="s">
        <v>814</v>
      </c>
      <c r="L11" s="525" t="s">
        <v>827</v>
      </c>
      <c r="M11" s="525" t="s">
        <v>828</v>
      </c>
      <c r="N11" s="525" t="s">
        <v>817</v>
      </c>
      <c r="O11" s="22" t="s">
        <v>47</v>
      </c>
      <c r="P11" s="430">
        <v>2018</v>
      </c>
      <c r="Q11" s="418">
        <f t="shared" ca="1" si="2"/>
        <v>1054949.8861460399</v>
      </c>
      <c r="R11" s="337" t="str">
        <f t="shared" ca="1" si="0"/>
        <v>N/A</v>
      </c>
      <c r="S11" s="337" t="str">
        <f t="shared" ca="1" si="1"/>
        <v>N/A</v>
      </c>
      <c r="T11" s="433" t="s">
        <v>48</v>
      </c>
      <c r="U11" s="22"/>
      <c r="V11" s="24"/>
      <c r="W11" s="21"/>
      <c r="Y11" s="494"/>
    </row>
    <row r="12" spans="1:25" ht="45">
      <c r="A12" s="31">
        <v>9</v>
      </c>
      <c r="B12" s="22" t="s">
        <v>39</v>
      </c>
      <c r="C12" s="22" t="s">
        <v>50</v>
      </c>
      <c r="D12" s="22" t="s">
        <v>41</v>
      </c>
      <c r="E12" s="23" t="s">
        <v>51</v>
      </c>
      <c r="F12" s="22" t="s">
        <v>63</v>
      </c>
      <c r="G12" s="22" t="s">
        <v>53</v>
      </c>
      <c r="H12" s="22" t="s">
        <v>30</v>
      </c>
      <c r="I12" s="22" t="s">
        <v>54</v>
      </c>
      <c r="J12" s="22" t="s">
        <v>63</v>
      </c>
      <c r="K12" s="522" t="s">
        <v>814</v>
      </c>
      <c r="L12" s="525" t="s">
        <v>829</v>
      </c>
      <c r="M12" s="525" t="s">
        <v>830</v>
      </c>
      <c r="N12" s="525" t="s">
        <v>817</v>
      </c>
      <c r="O12" s="22" t="s">
        <v>47</v>
      </c>
      <c r="P12" s="430">
        <v>2018</v>
      </c>
      <c r="Q12" s="418">
        <f t="shared" ca="1" si="2"/>
        <v>5629792057.8726797</v>
      </c>
      <c r="R12" s="337" t="str">
        <f t="shared" ca="1" si="0"/>
        <v>N/A</v>
      </c>
      <c r="S12" s="337" t="str">
        <f t="shared" ca="1" si="1"/>
        <v>N/A</v>
      </c>
      <c r="T12" s="433" t="s">
        <v>48</v>
      </c>
      <c r="U12" s="22"/>
      <c r="V12" s="24"/>
      <c r="W12" s="21"/>
      <c r="Y12" s="494"/>
    </row>
    <row r="13" spans="1:25" ht="45">
      <c r="A13" s="31">
        <v>10</v>
      </c>
      <c r="B13" s="22" t="s">
        <v>39</v>
      </c>
      <c r="C13" s="22" t="s">
        <v>50</v>
      </c>
      <c r="D13" s="22" t="s">
        <v>41</v>
      </c>
      <c r="E13" s="23" t="s">
        <v>51</v>
      </c>
      <c r="F13" s="22" t="s">
        <v>64</v>
      </c>
      <c r="G13" s="22" t="s">
        <v>53</v>
      </c>
      <c r="H13" s="22" t="s">
        <v>30</v>
      </c>
      <c r="I13" s="22" t="s">
        <v>54</v>
      </c>
      <c r="J13" s="22" t="s">
        <v>64</v>
      </c>
      <c r="K13" s="522" t="s">
        <v>814</v>
      </c>
      <c r="L13" s="525" t="s">
        <v>831</v>
      </c>
      <c r="M13" s="525" t="s">
        <v>832</v>
      </c>
      <c r="N13" s="525" t="s">
        <v>817</v>
      </c>
      <c r="O13" s="22" t="s">
        <v>47</v>
      </c>
      <c r="P13" s="430">
        <v>2018</v>
      </c>
      <c r="Q13" s="418">
        <f t="shared" ca="1" si="2"/>
        <v>5376922452.5547895</v>
      </c>
      <c r="R13" s="337" t="str">
        <f t="shared" ca="1" si="0"/>
        <v>N/A</v>
      </c>
      <c r="S13" s="337" t="str">
        <f t="shared" ca="1" si="1"/>
        <v>N/A</v>
      </c>
      <c r="T13" s="433" t="s">
        <v>48</v>
      </c>
      <c r="U13" s="22"/>
      <c r="V13" s="24"/>
      <c r="W13" s="21"/>
      <c r="Y13" s="494"/>
    </row>
    <row r="14" spans="1:25" ht="45">
      <c r="A14" s="31">
        <v>11</v>
      </c>
      <c r="B14" s="22" t="s">
        <v>39</v>
      </c>
      <c r="C14" s="22" t="s">
        <v>50</v>
      </c>
      <c r="D14" s="22" t="s">
        <v>41</v>
      </c>
      <c r="E14" s="23" t="s">
        <v>51</v>
      </c>
      <c r="F14" s="22" t="s">
        <v>65</v>
      </c>
      <c r="G14" s="22" t="s">
        <v>53</v>
      </c>
      <c r="H14" s="22" t="s">
        <v>30</v>
      </c>
      <c r="I14" s="22" t="s">
        <v>54</v>
      </c>
      <c r="J14" s="22" t="s">
        <v>65</v>
      </c>
      <c r="K14" s="522" t="s">
        <v>814</v>
      </c>
      <c r="L14" s="525" t="s">
        <v>833</v>
      </c>
      <c r="M14" s="525" t="s">
        <v>834</v>
      </c>
      <c r="N14" s="525" t="s">
        <v>817</v>
      </c>
      <c r="O14" s="22" t="s">
        <v>47</v>
      </c>
      <c r="P14" s="430">
        <v>2018</v>
      </c>
      <c r="Q14" s="418">
        <f t="shared" ca="1" si="2"/>
        <v>4011449.3759458102</v>
      </c>
      <c r="R14" s="337" t="str">
        <f t="shared" ca="1" si="0"/>
        <v>N/A</v>
      </c>
      <c r="S14" s="337" t="str">
        <f t="shared" ca="1" si="1"/>
        <v>N/A</v>
      </c>
      <c r="T14" s="433" t="s">
        <v>48</v>
      </c>
      <c r="U14" s="22" t="s">
        <v>49</v>
      </c>
      <c r="V14" s="24"/>
      <c r="W14" s="21"/>
      <c r="Y14" s="494"/>
    </row>
    <row r="15" spans="1:25" ht="45">
      <c r="A15" s="31">
        <v>12</v>
      </c>
      <c r="B15" s="22" t="s">
        <v>39</v>
      </c>
      <c r="C15" s="22" t="s">
        <v>50</v>
      </c>
      <c r="D15" s="22" t="s">
        <v>41</v>
      </c>
      <c r="E15" s="23" t="s">
        <v>51</v>
      </c>
      <c r="F15" s="22" t="s">
        <v>66</v>
      </c>
      <c r="G15" s="22" t="s">
        <v>53</v>
      </c>
      <c r="H15" s="22" t="s">
        <v>30</v>
      </c>
      <c r="I15" s="22" t="s">
        <v>54</v>
      </c>
      <c r="J15" s="22" t="s">
        <v>66</v>
      </c>
      <c r="K15" s="522" t="s">
        <v>814</v>
      </c>
      <c r="L15" s="525" t="s">
        <v>835</v>
      </c>
      <c r="M15" s="525" t="s">
        <v>836</v>
      </c>
      <c r="N15" s="525" t="s">
        <v>817</v>
      </c>
      <c r="O15" s="22" t="s">
        <v>47</v>
      </c>
      <c r="P15" s="430">
        <v>2018</v>
      </c>
      <c r="Q15" s="418">
        <f t="shared" ca="1" si="2"/>
        <v>34955.128006145897</v>
      </c>
      <c r="R15" s="337" t="str">
        <f t="shared" ca="1" si="0"/>
        <v>N/A</v>
      </c>
      <c r="S15" s="337" t="str">
        <f t="shared" ca="1" si="1"/>
        <v>N/A</v>
      </c>
      <c r="T15" s="433" t="s">
        <v>48</v>
      </c>
      <c r="U15" s="22" t="s">
        <v>49</v>
      </c>
      <c r="V15" s="24"/>
      <c r="W15" s="21"/>
      <c r="Y15" s="494"/>
    </row>
    <row r="16" spans="1:25" ht="45">
      <c r="A16" s="31">
        <v>13</v>
      </c>
      <c r="B16" s="22" t="s">
        <v>39</v>
      </c>
      <c r="C16" s="22" t="s">
        <v>50</v>
      </c>
      <c r="D16" s="22" t="s">
        <v>67</v>
      </c>
      <c r="E16" s="23" t="s">
        <v>68</v>
      </c>
      <c r="F16" s="22" t="s">
        <v>52</v>
      </c>
      <c r="G16" s="22" t="s">
        <v>69</v>
      </c>
      <c r="H16" s="22" t="s">
        <v>30</v>
      </c>
      <c r="I16" s="22" t="s">
        <v>70</v>
      </c>
      <c r="J16" s="22" t="s">
        <v>71</v>
      </c>
      <c r="K16" s="522" t="s">
        <v>814</v>
      </c>
      <c r="L16" s="525" t="s">
        <v>837</v>
      </c>
      <c r="M16" s="525" t="s">
        <v>838</v>
      </c>
      <c r="N16" s="525" t="s">
        <v>817</v>
      </c>
      <c r="O16" s="22" t="s">
        <v>47</v>
      </c>
      <c r="P16" s="430">
        <v>2018</v>
      </c>
      <c r="Q16" s="418">
        <f t="shared" ca="1" si="2"/>
        <v>4655.59873506039</v>
      </c>
      <c r="R16" s="337" t="str">
        <f t="shared" ca="1" si="0"/>
        <v>N/A</v>
      </c>
      <c r="S16" s="337" t="str">
        <f t="shared" ca="1" si="1"/>
        <v>N/A</v>
      </c>
      <c r="T16" s="433"/>
      <c r="U16" s="22"/>
      <c r="V16" s="24"/>
      <c r="W16" s="21"/>
      <c r="Y16" s="494"/>
    </row>
    <row r="17" spans="1:25" ht="45">
      <c r="A17" s="31">
        <v>14</v>
      </c>
      <c r="B17" s="22" t="s">
        <v>39</v>
      </c>
      <c r="C17" s="22" t="s">
        <v>50</v>
      </c>
      <c r="D17" s="22" t="s">
        <v>67</v>
      </c>
      <c r="E17" s="23" t="s">
        <v>68</v>
      </c>
      <c r="F17" s="22" t="s">
        <v>55</v>
      </c>
      <c r="G17" s="22" t="s">
        <v>69</v>
      </c>
      <c r="H17" s="22" t="s">
        <v>30</v>
      </c>
      <c r="I17" s="22" t="s">
        <v>70</v>
      </c>
      <c r="J17" s="22" t="s">
        <v>72</v>
      </c>
      <c r="K17" s="522" t="s">
        <v>814</v>
      </c>
      <c r="L17" s="525" t="s">
        <v>839</v>
      </c>
      <c r="M17" s="525" t="s">
        <v>840</v>
      </c>
      <c r="N17" s="525" t="s">
        <v>817</v>
      </c>
      <c r="O17" s="22" t="s">
        <v>47</v>
      </c>
      <c r="P17" s="430">
        <v>2018</v>
      </c>
      <c r="Q17" s="418">
        <f t="shared" ca="1" si="2"/>
        <v>4344.5602905471906</v>
      </c>
      <c r="R17" s="337" t="str">
        <f t="shared" ca="1" si="0"/>
        <v>N/A</v>
      </c>
      <c r="S17" s="337" t="str">
        <f t="shared" ca="1" si="1"/>
        <v>N/A</v>
      </c>
      <c r="T17" s="433"/>
      <c r="U17" s="22"/>
      <c r="V17" s="24"/>
      <c r="W17" s="21"/>
      <c r="Y17" s="494"/>
    </row>
    <row r="18" spans="1:25" ht="45">
      <c r="A18" s="31">
        <v>15</v>
      </c>
      <c r="B18" s="22" t="s">
        <v>39</v>
      </c>
      <c r="C18" s="22" t="s">
        <v>50</v>
      </c>
      <c r="D18" s="22" t="s">
        <v>67</v>
      </c>
      <c r="E18" s="23" t="s">
        <v>68</v>
      </c>
      <c r="F18" s="22" t="s">
        <v>56</v>
      </c>
      <c r="G18" s="22" t="s">
        <v>69</v>
      </c>
      <c r="H18" s="22" t="s">
        <v>30</v>
      </c>
      <c r="I18" s="22" t="s">
        <v>70</v>
      </c>
      <c r="J18" s="22" t="s">
        <v>73</v>
      </c>
      <c r="K18" s="522" t="s">
        <v>814</v>
      </c>
      <c r="L18" s="525" t="s">
        <v>841</v>
      </c>
      <c r="M18" s="525" t="s">
        <v>842</v>
      </c>
      <c r="N18" s="525" t="s">
        <v>817</v>
      </c>
      <c r="O18" s="22" t="s">
        <v>47</v>
      </c>
      <c r="P18" s="430">
        <v>2018</v>
      </c>
      <c r="Q18" s="418">
        <f t="shared" ca="1" si="2"/>
        <v>30697436.501324888</v>
      </c>
      <c r="R18" s="337" t="str">
        <f t="shared" ca="1" si="0"/>
        <v>N/A</v>
      </c>
      <c r="S18" s="337" t="str">
        <f t="shared" ca="1" si="1"/>
        <v>N/A</v>
      </c>
      <c r="T18" s="433"/>
      <c r="U18" s="22"/>
      <c r="V18" s="24"/>
      <c r="W18" s="21"/>
      <c r="Y18" s="494"/>
    </row>
    <row r="19" spans="1:25" ht="45">
      <c r="A19" s="31">
        <v>16</v>
      </c>
      <c r="B19" s="22" t="s">
        <v>39</v>
      </c>
      <c r="C19" s="22" t="s">
        <v>50</v>
      </c>
      <c r="D19" s="22" t="s">
        <v>67</v>
      </c>
      <c r="E19" s="23" t="s">
        <v>68</v>
      </c>
      <c r="F19" s="22" t="s">
        <v>57</v>
      </c>
      <c r="G19" s="22" t="s">
        <v>69</v>
      </c>
      <c r="H19" s="22" t="s">
        <v>30</v>
      </c>
      <c r="I19" s="22" t="s">
        <v>70</v>
      </c>
      <c r="J19" s="22" t="s">
        <v>74</v>
      </c>
      <c r="K19" s="522" t="s">
        <v>814</v>
      </c>
      <c r="L19" s="525" t="s">
        <v>843</v>
      </c>
      <c r="M19" s="525" t="s">
        <v>844</v>
      </c>
      <c r="N19" s="525" t="s">
        <v>817</v>
      </c>
      <c r="O19" s="22" t="s">
        <v>47</v>
      </c>
      <c r="P19" s="430">
        <v>2018</v>
      </c>
      <c r="Q19" s="418">
        <f t="shared" ca="1" si="2"/>
        <v>28907099.594247304</v>
      </c>
      <c r="R19" s="337" t="str">
        <f t="shared" ca="1" si="0"/>
        <v>N/A</v>
      </c>
      <c r="S19" s="337" t="str">
        <f t="shared" ca="1" si="1"/>
        <v>N/A</v>
      </c>
      <c r="T19" s="433"/>
      <c r="U19" s="22"/>
      <c r="V19" s="24"/>
      <c r="W19" s="21"/>
      <c r="Y19" s="494"/>
    </row>
    <row r="20" spans="1:25" ht="45">
      <c r="A20" s="31">
        <v>17</v>
      </c>
      <c r="B20" s="22" t="s">
        <v>39</v>
      </c>
      <c r="C20" s="22" t="s">
        <v>50</v>
      </c>
      <c r="D20" s="22" t="s">
        <v>67</v>
      </c>
      <c r="E20" s="23" t="s">
        <v>68</v>
      </c>
      <c r="F20" s="22" t="s">
        <v>58</v>
      </c>
      <c r="G20" s="22" t="s">
        <v>69</v>
      </c>
      <c r="H20" s="22" t="s">
        <v>30</v>
      </c>
      <c r="I20" s="22" t="s">
        <v>70</v>
      </c>
      <c r="J20" s="22" t="s">
        <v>75</v>
      </c>
      <c r="K20" s="522" t="s">
        <v>814</v>
      </c>
      <c r="L20" s="525" t="s">
        <v>845</v>
      </c>
      <c r="M20" s="525" t="s">
        <v>846</v>
      </c>
      <c r="N20" s="525" t="s">
        <v>817</v>
      </c>
      <c r="O20" s="22" t="s">
        <v>47</v>
      </c>
      <c r="P20" s="430">
        <v>2018</v>
      </c>
      <c r="Q20" s="418">
        <f t="shared" ca="1" si="2"/>
        <v>-326056.87371524813</v>
      </c>
      <c r="R20" s="337" t="str">
        <f t="shared" ca="1" si="0"/>
        <v>N/A</v>
      </c>
      <c r="S20" s="337" t="str">
        <f t="shared" ca="1" si="1"/>
        <v>N/A</v>
      </c>
      <c r="T20" s="433" t="s">
        <v>59</v>
      </c>
      <c r="U20" s="22" t="str">
        <f>Definitions!C$7</f>
        <v>D.18-05-041: DAC = Bill accounts in census tracts corresponding to census tracts in the top quartile of CalEnviroScreen 3.0 scores.</v>
      </c>
      <c r="V20" s="24"/>
      <c r="W20" s="21"/>
      <c r="Y20" s="494"/>
    </row>
    <row r="21" spans="1:25" ht="45">
      <c r="A21" s="31">
        <v>18</v>
      </c>
      <c r="B21" s="22" t="s">
        <v>39</v>
      </c>
      <c r="C21" s="22" t="s">
        <v>50</v>
      </c>
      <c r="D21" s="22" t="s">
        <v>67</v>
      </c>
      <c r="E21" s="23" t="s">
        <v>68</v>
      </c>
      <c r="F21" s="22" t="s">
        <v>60</v>
      </c>
      <c r="G21" s="22" t="s">
        <v>69</v>
      </c>
      <c r="H21" s="22" t="s">
        <v>30</v>
      </c>
      <c r="I21" s="22" t="s">
        <v>70</v>
      </c>
      <c r="J21" s="22" t="s">
        <v>76</v>
      </c>
      <c r="K21" s="522" t="s">
        <v>814</v>
      </c>
      <c r="L21" s="525" t="s">
        <v>847</v>
      </c>
      <c r="M21" s="525" t="s">
        <v>848</v>
      </c>
      <c r="N21" s="525" t="s">
        <v>817</v>
      </c>
      <c r="O21" s="22" t="s">
        <v>47</v>
      </c>
      <c r="P21" s="430">
        <v>2018</v>
      </c>
      <c r="Q21" s="418">
        <f t="shared" ca="1" si="2"/>
        <v>-318889.49424054869</v>
      </c>
      <c r="R21" s="337" t="str">
        <f t="shared" ca="1" si="0"/>
        <v>N/A</v>
      </c>
      <c r="S21" s="337" t="str">
        <f t="shared" ca="1" si="1"/>
        <v>N/A</v>
      </c>
      <c r="T21" s="433" t="s">
        <v>59</v>
      </c>
      <c r="U21" s="22" t="str">
        <f>Definitions!C$7</f>
        <v>D.18-05-041: DAC = Bill accounts in census tracts corresponding to census tracts in the top quartile of CalEnviroScreen 3.0 scores.</v>
      </c>
      <c r="V21" s="24"/>
      <c r="W21" s="21"/>
      <c r="Y21" s="494"/>
    </row>
    <row r="22" spans="1:25" ht="45">
      <c r="A22" s="31">
        <v>19</v>
      </c>
      <c r="B22" s="22" t="s">
        <v>39</v>
      </c>
      <c r="C22" s="22" t="s">
        <v>50</v>
      </c>
      <c r="D22" s="22" t="s">
        <v>67</v>
      </c>
      <c r="E22" s="23" t="s">
        <v>68</v>
      </c>
      <c r="F22" s="22" t="s">
        <v>61</v>
      </c>
      <c r="G22" s="22" t="s">
        <v>69</v>
      </c>
      <c r="H22" s="22" t="s">
        <v>30</v>
      </c>
      <c r="I22" s="22" t="s">
        <v>70</v>
      </c>
      <c r="J22" s="22" t="s">
        <v>77</v>
      </c>
      <c r="K22" s="522" t="s">
        <v>814</v>
      </c>
      <c r="L22" s="525" t="s">
        <v>849</v>
      </c>
      <c r="M22" s="525" t="s">
        <v>850</v>
      </c>
      <c r="N22" s="525" t="s">
        <v>817</v>
      </c>
      <c r="O22" s="22" t="s">
        <v>47</v>
      </c>
      <c r="P22" s="430">
        <v>2018</v>
      </c>
      <c r="Q22" s="418">
        <f t="shared" ca="1" si="2"/>
        <v>57204.262518091404</v>
      </c>
      <c r="R22" s="337" t="str">
        <f t="shared" ca="1" si="0"/>
        <v>N/A</v>
      </c>
      <c r="S22" s="337" t="str">
        <f t="shared" ca="1" si="1"/>
        <v>N/A</v>
      </c>
      <c r="T22" s="433"/>
      <c r="U22" s="22"/>
      <c r="V22" s="24"/>
      <c r="W22" s="21"/>
      <c r="Y22" s="494"/>
    </row>
    <row r="23" spans="1:25" ht="45">
      <c r="A23" s="31">
        <v>20</v>
      </c>
      <c r="B23" s="22" t="s">
        <v>39</v>
      </c>
      <c r="C23" s="22" t="s">
        <v>50</v>
      </c>
      <c r="D23" s="22" t="s">
        <v>67</v>
      </c>
      <c r="E23" s="23" t="s">
        <v>68</v>
      </c>
      <c r="F23" s="22" t="s">
        <v>62</v>
      </c>
      <c r="G23" s="22" t="s">
        <v>69</v>
      </c>
      <c r="H23" s="22" t="s">
        <v>30</v>
      </c>
      <c r="I23" s="22" t="s">
        <v>70</v>
      </c>
      <c r="J23" s="22" t="s">
        <v>78</v>
      </c>
      <c r="K23" s="522" t="s">
        <v>814</v>
      </c>
      <c r="L23" s="525" t="s">
        <v>851</v>
      </c>
      <c r="M23" s="525" t="s">
        <v>852</v>
      </c>
      <c r="N23" s="525" t="s">
        <v>817</v>
      </c>
      <c r="O23" s="22" t="s">
        <v>47</v>
      </c>
      <c r="P23" s="430">
        <v>2018</v>
      </c>
      <c r="Q23" s="418">
        <f t="shared" ca="1" si="2"/>
        <v>54188.848009123576</v>
      </c>
      <c r="R23" s="337" t="str">
        <f t="shared" ca="1" si="0"/>
        <v>N/A</v>
      </c>
      <c r="S23" s="337" t="str">
        <f t="shared" ca="1" si="1"/>
        <v>N/A</v>
      </c>
      <c r="T23" s="433"/>
      <c r="U23" s="22"/>
      <c r="V23" s="24"/>
      <c r="W23" s="21"/>
      <c r="Y23" s="494"/>
    </row>
    <row r="24" spans="1:25" ht="45">
      <c r="A24" s="31">
        <v>21</v>
      </c>
      <c r="B24" s="22" t="s">
        <v>39</v>
      </c>
      <c r="C24" s="22" t="s">
        <v>50</v>
      </c>
      <c r="D24" s="22" t="s">
        <v>67</v>
      </c>
      <c r="E24" s="23" t="s">
        <v>68</v>
      </c>
      <c r="F24" s="22" t="s">
        <v>63</v>
      </c>
      <c r="G24" s="22" t="s">
        <v>69</v>
      </c>
      <c r="H24" s="22" t="s">
        <v>30</v>
      </c>
      <c r="I24" s="22" t="s">
        <v>70</v>
      </c>
      <c r="J24" s="22" t="s">
        <v>79</v>
      </c>
      <c r="K24" s="522" t="s">
        <v>814</v>
      </c>
      <c r="L24" s="525" t="s">
        <v>853</v>
      </c>
      <c r="M24" s="525" t="s">
        <v>854</v>
      </c>
      <c r="N24" s="525" t="s">
        <v>817</v>
      </c>
      <c r="O24" s="22" t="s">
        <v>47</v>
      </c>
      <c r="P24" s="430">
        <v>2018</v>
      </c>
      <c r="Q24" s="418">
        <f t="shared" ca="1" si="2"/>
        <v>421316669.03513592</v>
      </c>
      <c r="R24" s="337" t="str">
        <f t="shared" ca="1" si="0"/>
        <v>N/A</v>
      </c>
      <c r="S24" s="337" t="str">
        <f t="shared" ca="1" si="1"/>
        <v>N/A</v>
      </c>
      <c r="T24" s="433"/>
      <c r="U24" s="22"/>
      <c r="V24" s="24"/>
      <c r="W24" s="21"/>
      <c r="Y24" s="494"/>
    </row>
    <row r="25" spans="1:25" ht="45">
      <c r="A25" s="31">
        <v>22</v>
      </c>
      <c r="B25" s="22" t="s">
        <v>39</v>
      </c>
      <c r="C25" s="22" t="s">
        <v>50</v>
      </c>
      <c r="D25" s="22" t="s">
        <v>67</v>
      </c>
      <c r="E25" s="23" t="s">
        <v>68</v>
      </c>
      <c r="F25" s="22" t="s">
        <v>64</v>
      </c>
      <c r="G25" s="22" t="s">
        <v>69</v>
      </c>
      <c r="H25" s="22" t="s">
        <v>30</v>
      </c>
      <c r="I25" s="22" t="s">
        <v>70</v>
      </c>
      <c r="J25" s="22" t="s">
        <v>80</v>
      </c>
      <c r="K25" s="522" t="s">
        <v>814</v>
      </c>
      <c r="L25" s="525" t="s">
        <v>855</v>
      </c>
      <c r="M25" s="525" t="s">
        <v>856</v>
      </c>
      <c r="N25" s="525" t="s">
        <v>817</v>
      </c>
      <c r="O25" s="22" t="s">
        <v>47</v>
      </c>
      <c r="P25" s="430">
        <v>2018</v>
      </c>
      <c r="Q25" s="418">
        <f t="shared" ca="1" si="2"/>
        <v>400887693.57401937</v>
      </c>
      <c r="R25" s="337" t="str">
        <f t="shared" ca="1" si="0"/>
        <v>N/A</v>
      </c>
      <c r="S25" s="337" t="str">
        <f t="shared" ca="1" si="1"/>
        <v>N/A</v>
      </c>
      <c r="T25" s="433"/>
      <c r="U25" s="22"/>
      <c r="V25" s="24"/>
      <c r="W25" s="21"/>
      <c r="Y25" s="494"/>
    </row>
    <row r="26" spans="1:25" ht="45">
      <c r="A26" s="31">
        <v>23</v>
      </c>
      <c r="B26" s="22" t="s">
        <v>39</v>
      </c>
      <c r="C26" s="22" t="s">
        <v>50</v>
      </c>
      <c r="D26" s="22" t="s">
        <v>67</v>
      </c>
      <c r="E26" s="23" t="s">
        <v>68</v>
      </c>
      <c r="F26" s="22" t="s">
        <v>65</v>
      </c>
      <c r="G26" s="22" t="s">
        <v>69</v>
      </c>
      <c r="H26" s="22" t="s">
        <v>30</v>
      </c>
      <c r="I26" s="22" t="s">
        <v>70</v>
      </c>
      <c r="J26" s="22" t="s">
        <v>81</v>
      </c>
      <c r="K26" s="522" t="s">
        <v>814</v>
      </c>
      <c r="L26" s="525" t="s">
        <v>857</v>
      </c>
      <c r="M26" s="525" t="s">
        <v>858</v>
      </c>
      <c r="N26" s="525" t="s">
        <v>817</v>
      </c>
      <c r="O26" s="22" t="s">
        <v>47</v>
      </c>
      <c r="P26" s="430">
        <v>2018</v>
      </c>
      <c r="Q26" s="418">
        <f t="shared" ca="1" si="2"/>
        <v>-5059196.4952959334</v>
      </c>
      <c r="R26" s="337" t="str">
        <f t="shared" ca="1" si="0"/>
        <v>N/A</v>
      </c>
      <c r="S26" s="337" t="str">
        <f t="shared" ca="1" si="1"/>
        <v>N/A</v>
      </c>
      <c r="T26" s="433" t="s">
        <v>59</v>
      </c>
      <c r="U26" s="22" t="str">
        <f>Definitions!C$7</f>
        <v>D.18-05-041: DAC = Bill accounts in census tracts corresponding to census tracts in the top quartile of CalEnviroScreen 3.0 scores.</v>
      </c>
      <c r="V26" s="24"/>
      <c r="W26" s="21"/>
      <c r="Y26" s="494"/>
    </row>
    <row r="27" spans="1:25" ht="45">
      <c r="A27" s="31">
        <v>24</v>
      </c>
      <c r="B27" s="22" t="s">
        <v>39</v>
      </c>
      <c r="C27" s="22" t="s">
        <v>50</v>
      </c>
      <c r="D27" s="22" t="s">
        <v>67</v>
      </c>
      <c r="E27" s="23" t="s">
        <v>68</v>
      </c>
      <c r="F27" s="22" t="s">
        <v>66</v>
      </c>
      <c r="G27" s="22" t="s">
        <v>69</v>
      </c>
      <c r="H27" s="22" t="s">
        <v>30</v>
      </c>
      <c r="I27" s="22" t="s">
        <v>70</v>
      </c>
      <c r="J27" s="22" t="s">
        <v>82</v>
      </c>
      <c r="K27" s="522" t="s">
        <v>814</v>
      </c>
      <c r="L27" s="525" t="s">
        <v>859</v>
      </c>
      <c r="M27" s="525" t="s">
        <v>860</v>
      </c>
      <c r="N27" s="525" t="s">
        <v>817</v>
      </c>
      <c r="O27" s="22" t="s">
        <v>47</v>
      </c>
      <c r="P27" s="430">
        <v>2018</v>
      </c>
      <c r="Q27" s="418">
        <f t="shared" ca="1" si="2"/>
        <v>-4936595.3158479817</v>
      </c>
      <c r="R27" s="337" t="str">
        <f t="shared" ca="1" si="0"/>
        <v>N/A</v>
      </c>
      <c r="S27" s="337" t="str">
        <f t="shared" ca="1" si="1"/>
        <v>N/A</v>
      </c>
      <c r="T27" s="433" t="s">
        <v>59</v>
      </c>
      <c r="U27" s="22" t="str">
        <f>Definitions!C$7</f>
        <v>D.18-05-041: DAC = Bill accounts in census tracts corresponding to census tracts in the top quartile of CalEnviroScreen 3.0 scores.</v>
      </c>
      <c r="V27" s="24"/>
      <c r="W27" s="21"/>
      <c r="Y27" s="494"/>
    </row>
    <row r="28" spans="1:25" ht="45">
      <c r="A28" s="31">
        <v>25</v>
      </c>
      <c r="B28" s="22" t="s">
        <v>39</v>
      </c>
      <c r="C28" s="22" t="s">
        <v>50</v>
      </c>
      <c r="D28" s="22" t="s">
        <v>83</v>
      </c>
      <c r="E28" s="23" t="s">
        <v>84</v>
      </c>
      <c r="F28" s="22" t="s">
        <v>52</v>
      </c>
      <c r="G28" s="22" t="s">
        <v>85</v>
      </c>
      <c r="H28" s="22" t="s">
        <v>30</v>
      </c>
      <c r="I28" s="22" t="s">
        <v>86</v>
      </c>
      <c r="J28" s="22" t="s">
        <v>87</v>
      </c>
      <c r="K28" s="522" t="s">
        <v>814</v>
      </c>
      <c r="L28" s="525" t="s">
        <v>861</v>
      </c>
      <c r="M28" s="525" t="s">
        <v>862</v>
      </c>
      <c r="N28" s="525" t="s">
        <v>817</v>
      </c>
      <c r="O28" s="22" t="s">
        <v>47</v>
      </c>
      <c r="P28" s="430">
        <v>2018</v>
      </c>
      <c r="Q28" s="418">
        <f t="shared" ca="1" si="2"/>
        <v>203.68568231666202</v>
      </c>
      <c r="R28" s="337" t="str">
        <f t="shared" ca="1" si="0"/>
        <v>N/A</v>
      </c>
      <c r="S28" s="337" t="str">
        <f t="shared" ca="1" si="1"/>
        <v>N/A</v>
      </c>
      <c r="T28" s="433"/>
      <c r="U28" s="22"/>
      <c r="V28" s="24"/>
      <c r="W28" s="21"/>
      <c r="Y28" s="494"/>
    </row>
    <row r="29" spans="1:25" ht="45">
      <c r="A29" s="31">
        <v>26</v>
      </c>
      <c r="B29" s="22" t="s">
        <v>39</v>
      </c>
      <c r="C29" s="22" t="s">
        <v>50</v>
      </c>
      <c r="D29" s="22" t="s">
        <v>83</v>
      </c>
      <c r="E29" s="23" t="s">
        <v>84</v>
      </c>
      <c r="F29" s="22" t="s">
        <v>55</v>
      </c>
      <c r="G29" s="22" t="s">
        <v>85</v>
      </c>
      <c r="H29" s="22" t="s">
        <v>30</v>
      </c>
      <c r="I29" s="22" t="s">
        <v>86</v>
      </c>
      <c r="J29" s="22" t="s">
        <v>88</v>
      </c>
      <c r="K29" s="522" t="s">
        <v>814</v>
      </c>
      <c r="L29" s="525" t="s">
        <v>863</v>
      </c>
      <c r="M29" s="525" t="s">
        <v>864</v>
      </c>
      <c r="N29" s="525" t="s">
        <v>817</v>
      </c>
      <c r="O29" s="22" t="s">
        <v>47</v>
      </c>
      <c r="P29" s="430">
        <v>2018</v>
      </c>
      <c r="Q29" s="418">
        <f t="shared" ca="1" si="2"/>
        <v>183.31711894124086</v>
      </c>
      <c r="R29" s="337" t="str">
        <f t="shared" ca="1" si="0"/>
        <v>N/A</v>
      </c>
      <c r="S29" s="337" t="str">
        <f t="shared" ca="1" si="1"/>
        <v>N/A</v>
      </c>
      <c r="T29" s="433"/>
      <c r="U29" s="22"/>
      <c r="V29" s="24"/>
      <c r="W29" s="21"/>
      <c r="Y29" s="494"/>
    </row>
    <row r="30" spans="1:25" ht="45">
      <c r="A30" s="31">
        <v>27</v>
      </c>
      <c r="B30" s="22" t="s">
        <v>39</v>
      </c>
      <c r="C30" s="22" t="s">
        <v>50</v>
      </c>
      <c r="D30" s="22" t="s">
        <v>83</v>
      </c>
      <c r="E30" s="23" t="s">
        <v>84</v>
      </c>
      <c r="F30" s="22" t="s">
        <v>56</v>
      </c>
      <c r="G30" s="22" t="s">
        <v>85</v>
      </c>
      <c r="H30" s="22" t="s">
        <v>30</v>
      </c>
      <c r="I30" s="22" t="s">
        <v>86</v>
      </c>
      <c r="J30" s="22" t="s">
        <v>89</v>
      </c>
      <c r="K30" s="522" t="s">
        <v>814</v>
      </c>
      <c r="L30" s="525" t="s">
        <v>865</v>
      </c>
      <c r="M30" s="525" t="s">
        <v>866</v>
      </c>
      <c r="N30" s="525" t="s">
        <v>817</v>
      </c>
      <c r="O30" s="22" t="s">
        <v>47</v>
      </c>
      <c r="P30" s="430">
        <v>2018</v>
      </c>
      <c r="Q30" s="418">
        <f t="shared" ca="1" si="2"/>
        <v>869801.07254393562</v>
      </c>
      <c r="R30" s="337" t="str">
        <f t="shared" ca="1" si="0"/>
        <v>N/A</v>
      </c>
      <c r="S30" s="337" t="str">
        <f t="shared" ca="1" si="1"/>
        <v>N/A</v>
      </c>
      <c r="T30" s="433"/>
      <c r="U30" s="22"/>
      <c r="V30" s="24"/>
      <c r="W30" s="21"/>
      <c r="Y30" s="494"/>
    </row>
    <row r="31" spans="1:25" ht="45">
      <c r="A31" s="31">
        <v>28</v>
      </c>
      <c r="B31" s="22" t="s">
        <v>39</v>
      </c>
      <c r="C31" s="22" t="s">
        <v>50</v>
      </c>
      <c r="D31" s="22" t="s">
        <v>83</v>
      </c>
      <c r="E31" s="23" t="s">
        <v>84</v>
      </c>
      <c r="F31" s="22" t="s">
        <v>57</v>
      </c>
      <c r="G31" s="22" t="s">
        <v>85</v>
      </c>
      <c r="H31" s="22" t="s">
        <v>30</v>
      </c>
      <c r="I31" s="22" t="s">
        <v>86</v>
      </c>
      <c r="J31" s="22" t="s">
        <v>57</v>
      </c>
      <c r="K31" s="522" t="s">
        <v>814</v>
      </c>
      <c r="L31" s="525" t="s">
        <v>867</v>
      </c>
      <c r="M31" s="525" t="s">
        <v>868</v>
      </c>
      <c r="N31" s="525" t="s">
        <v>817</v>
      </c>
      <c r="O31" s="22" t="s">
        <v>47</v>
      </c>
      <c r="P31" s="430">
        <v>2018</v>
      </c>
      <c r="Q31" s="418">
        <f t="shared" ca="1" si="2"/>
        <v>782820.98602721537</v>
      </c>
      <c r="R31" s="337" t="str">
        <f t="shared" ca="1" si="0"/>
        <v>N/A</v>
      </c>
      <c r="S31" s="337" t="str">
        <f t="shared" ca="1" si="1"/>
        <v>N/A</v>
      </c>
      <c r="T31" s="433"/>
      <c r="U31" s="22"/>
      <c r="V31" s="24"/>
      <c r="W31" s="21"/>
      <c r="Y31" s="494"/>
    </row>
    <row r="32" spans="1:25" ht="90">
      <c r="A32" s="31">
        <v>29</v>
      </c>
      <c r="B32" s="22" t="s">
        <v>39</v>
      </c>
      <c r="C32" s="22" t="s">
        <v>50</v>
      </c>
      <c r="D32" s="22" t="s">
        <v>83</v>
      </c>
      <c r="E32" s="23" t="s">
        <v>84</v>
      </c>
      <c r="F32" s="22" t="s">
        <v>58</v>
      </c>
      <c r="G32" s="22" t="s">
        <v>85</v>
      </c>
      <c r="H32" s="22" t="s">
        <v>30</v>
      </c>
      <c r="I32" s="22" t="s">
        <v>86</v>
      </c>
      <c r="J32" s="22" t="s">
        <v>58</v>
      </c>
      <c r="K32" s="522" t="s">
        <v>814</v>
      </c>
      <c r="L32" s="525" t="s">
        <v>869</v>
      </c>
      <c r="M32" s="525" t="s">
        <v>870</v>
      </c>
      <c r="N32" s="525" t="s">
        <v>817</v>
      </c>
      <c r="O32" s="22" t="s">
        <v>47</v>
      </c>
      <c r="P32" s="430">
        <v>2018</v>
      </c>
      <c r="Q32" s="418">
        <f t="shared" ca="1" si="2"/>
        <v>-524.44432420719932</v>
      </c>
      <c r="R32" s="337" t="str">
        <f t="shared" ca="1" si="0"/>
        <v>N/A</v>
      </c>
      <c r="S32" s="337" t="str">
        <f t="shared" ca="1" si="1"/>
        <v>N/A</v>
      </c>
      <c r="T32" s="433" t="s">
        <v>59</v>
      </c>
      <c r="U32"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2" s="24"/>
      <c r="W32" s="21"/>
      <c r="Y32" s="494"/>
    </row>
    <row r="33" spans="1:25" ht="90">
      <c r="A33" s="31">
        <v>30</v>
      </c>
      <c r="B33" s="22" t="s">
        <v>39</v>
      </c>
      <c r="C33" s="22" t="s">
        <v>50</v>
      </c>
      <c r="D33" s="22" t="s">
        <v>83</v>
      </c>
      <c r="E33" s="23" t="s">
        <v>84</v>
      </c>
      <c r="F33" s="22" t="s">
        <v>60</v>
      </c>
      <c r="G33" s="22" t="s">
        <v>85</v>
      </c>
      <c r="H33" s="22" t="s">
        <v>30</v>
      </c>
      <c r="I33" s="22" t="s">
        <v>86</v>
      </c>
      <c r="J33" s="22" t="s">
        <v>60</v>
      </c>
      <c r="K33" s="522" t="s">
        <v>814</v>
      </c>
      <c r="L33" s="525" t="s">
        <v>871</v>
      </c>
      <c r="M33" s="525" t="s">
        <v>872</v>
      </c>
      <c r="N33" s="525" t="s">
        <v>817</v>
      </c>
      <c r="O33" s="22" t="s">
        <v>47</v>
      </c>
      <c r="P33" s="430">
        <v>2018</v>
      </c>
      <c r="Q33" s="418">
        <f t="shared" ca="1" si="2"/>
        <v>-471.99990429023001</v>
      </c>
      <c r="R33" s="337" t="str">
        <f t="shared" ca="1" si="0"/>
        <v>N/A</v>
      </c>
      <c r="S33" s="337" t="str">
        <f t="shared" ca="1" si="1"/>
        <v>N/A</v>
      </c>
      <c r="T33" s="433" t="s">
        <v>59</v>
      </c>
      <c r="U3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3" s="24"/>
      <c r="W33" s="21"/>
      <c r="Y33" s="494"/>
    </row>
    <row r="34" spans="1:25" ht="45">
      <c r="A34" s="31">
        <v>31</v>
      </c>
      <c r="B34" s="22" t="s">
        <v>39</v>
      </c>
      <c r="C34" s="22" t="s">
        <v>50</v>
      </c>
      <c r="D34" s="22" t="s">
        <v>83</v>
      </c>
      <c r="E34" s="23" t="s">
        <v>84</v>
      </c>
      <c r="F34" s="22" t="s">
        <v>61</v>
      </c>
      <c r="G34" s="22" t="s">
        <v>85</v>
      </c>
      <c r="H34" s="22" t="s">
        <v>30</v>
      </c>
      <c r="I34" s="22" t="s">
        <v>86</v>
      </c>
      <c r="J34" s="22" t="s">
        <v>61</v>
      </c>
      <c r="K34" s="522" t="s">
        <v>814</v>
      </c>
      <c r="L34" s="525" t="s">
        <v>873</v>
      </c>
      <c r="M34" s="525" t="s">
        <v>874</v>
      </c>
      <c r="N34" s="525" t="s">
        <v>817</v>
      </c>
      <c r="O34" s="22" t="s">
        <v>47</v>
      </c>
      <c r="P34" s="430">
        <v>2018</v>
      </c>
      <c r="Q34" s="418">
        <f t="shared" ca="1" si="2"/>
        <v>1123.4651062340597</v>
      </c>
      <c r="R34" s="337" t="str">
        <f t="shared" ca="1" si="0"/>
        <v>N/A</v>
      </c>
      <c r="S34" s="337" t="str">
        <f t="shared" ca="1" si="1"/>
        <v>N/A</v>
      </c>
      <c r="T34" s="433"/>
      <c r="U34" s="22"/>
      <c r="V34" s="24"/>
      <c r="W34" s="21"/>
      <c r="Y34" s="494"/>
    </row>
    <row r="35" spans="1:25" ht="45">
      <c r="A35" s="31">
        <v>32</v>
      </c>
      <c r="B35" s="22" t="s">
        <v>39</v>
      </c>
      <c r="C35" s="22" t="s">
        <v>50</v>
      </c>
      <c r="D35" s="22" t="s">
        <v>83</v>
      </c>
      <c r="E35" s="23" t="s">
        <v>84</v>
      </c>
      <c r="F35" s="22" t="s">
        <v>62</v>
      </c>
      <c r="G35" s="22" t="s">
        <v>85</v>
      </c>
      <c r="H35" s="22" t="s">
        <v>30</v>
      </c>
      <c r="I35" s="22" t="s">
        <v>86</v>
      </c>
      <c r="J35" s="22" t="s">
        <v>62</v>
      </c>
      <c r="K35" s="522" t="s">
        <v>814</v>
      </c>
      <c r="L35" s="525" t="s">
        <v>875</v>
      </c>
      <c r="M35" s="525" t="s">
        <v>876</v>
      </c>
      <c r="N35" s="525" t="s">
        <v>817</v>
      </c>
      <c r="O35" s="22" t="s">
        <v>47</v>
      </c>
      <c r="P35" s="430">
        <v>2018</v>
      </c>
      <c r="Q35" s="418">
        <f t="shared" ca="1" si="2"/>
        <v>1011.1186223961486</v>
      </c>
      <c r="R35" s="337" t="str">
        <f t="shared" ca="1" si="0"/>
        <v>N/A</v>
      </c>
      <c r="S35" s="337" t="str">
        <f t="shared" ca="1" si="1"/>
        <v>N/A</v>
      </c>
      <c r="T35" s="433"/>
      <c r="U35" s="22"/>
      <c r="V35" s="24"/>
      <c r="W35" s="21"/>
      <c r="Y35" s="494"/>
    </row>
    <row r="36" spans="1:25" ht="45">
      <c r="A36" s="31">
        <v>33</v>
      </c>
      <c r="B36" s="22" t="s">
        <v>39</v>
      </c>
      <c r="C36" s="22" t="s">
        <v>50</v>
      </c>
      <c r="D36" s="22" t="s">
        <v>83</v>
      </c>
      <c r="E36" s="23" t="s">
        <v>84</v>
      </c>
      <c r="F36" s="22" t="s">
        <v>63</v>
      </c>
      <c r="G36" s="22" t="s">
        <v>85</v>
      </c>
      <c r="H36" s="22" t="s">
        <v>30</v>
      </c>
      <c r="I36" s="22" t="s">
        <v>86</v>
      </c>
      <c r="J36" s="22" t="s">
        <v>63</v>
      </c>
      <c r="K36" s="522" t="s">
        <v>814</v>
      </c>
      <c r="L36" s="525" t="s">
        <v>877</v>
      </c>
      <c r="M36" s="525" t="s">
        <v>878</v>
      </c>
      <c r="N36" s="525" t="s">
        <v>817</v>
      </c>
      <c r="O36" s="22" t="s">
        <v>47</v>
      </c>
      <c r="P36" s="430">
        <v>2018</v>
      </c>
      <c r="Q36" s="418">
        <f t="shared" ca="1" si="2"/>
        <v>4982089.2948363777</v>
      </c>
      <c r="R36" s="337" t="str">
        <f t="shared" ca="1" si="0"/>
        <v>N/A</v>
      </c>
      <c r="S36" s="337" t="str">
        <f t="shared" ca="1" si="1"/>
        <v>N/A</v>
      </c>
      <c r="T36" s="433"/>
      <c r="U36" s="22"/>
      <c r="V36" s="24"/>
      <c r="W36" s="21"/>
      <c r="Y36" s="494"/>
    </row>
    <row r="37" spans="1:25" ht="45">
      <c r="A37" s="31">
        <v>34</v>
      </c>
      <c r="B37" s="22" t="s">
        <v>39</v>
      </c>
      <c r="C37" s="22" t="s">
        <v>50</v>
      </c>
      <c r="D37" s="22" t="s">
        <v>83</v>
      </c>
      <c r="E37" s="23" t="s">
        <v>84</v>
      </c>
      <c r="F37" s="22" t="s">
        <v>64</v>
      </c>
      <c r="G37" s="22" t="s">
        <v>85</v>
      </c>
      <c r="H37" s="22" t="s">
        <v>30</v>
      </c>
      <c r="I37" s="22" t="s">
        <v>86</v>
      </c>
      <c r="J37" s="22" t="s">
        <v>64</v>
      </c>
      <c r="K37" s="522" t="s">
        <v>814</v>
      </c>
      <c r="L37" s="525" t="s">
        <v>879</v>
      </c>
      <c r="M37" s="525" t="s">
        <v>880</v>
      </c>
      <c r="N37" s="525" t="s">
        <v>817</v>
      </c>
      <c r="O37" s="22" t="s">
        <v>47</v>
      </c>
      <c r="P37" s="430">
        <v>2018</v>
      </c>
      <c r="Q37" s="418">
        <f t="shared" ca="1" si="2"/>
        <v>4483880.4841350066</v>
      </c>
      <c r="R37" s="337" t="str">
        <f t="shared" ca="1" si="0"/>
        <v>N/A</v>
      </c>
      <c r="S37" s="337" t="str">
        <f t="shared" ca="1" si="1"/>
        <v>N/A</v>
      </c>
      <c r="T37" s="433"/>
      <c r="U37" s="22"/>
      <c r="V37" s="24"/>
      <c r="W37" s="21"/>
      <c r="Y37" s="494"/>
    </row>
    <row r="38" spans="1:25" ht="90">
      <c r="A38" s="31">
        <v>35</v>
      </c>
      <c r="B38" s="22" t="s">
        <v>39</v>
      </c>
      <c r="C38" s="22" t="s">
        <v>50</v>
      </c>
      <c r="D38" s="22" t="s">
        <v>83</v>
      </c>
      <c r="E38" s="23" t="s">
        <v>84</v>
      </c>
      <c r="F38" s="22" t="s">
        <v>65</v>
      </c>
      <c r="G38" s="22" t="s">
        <v>85</v>
      </c>
      <c r="H38" s="22" t="s">
        <v>30</v>
      </c>
      <c r="I38" s="22" t="s">
        <v>86</v>
      </c>
      <c r="J38" s="22" t="s">
        <v>65</v>
      </c>
      <c r="K38" s="522" t="s">
        <v>814</v>
      </c>
      <c r="L38" s="525" t="s">
        <v>881</v>
      </c>
      <c r="M38" s="525" t="s">
        <v>882</v>
      </c>
      <c r="N38" s="525" t="s">
        <v>817</v>
      </c>
      <c r="O38" s="22" t="s">
        <v>47</v>
      </c>
      <c r="P38" s="430">
        <v>2018</v>
      </c>
      <c r="Q38" s="418">
        <f t="shared" ca="1" si="2"/>
        <v>-13188.591060963503</v>
      </c>
      <c r="R38" s="337" t="str">
        <f t="shared" ca="1" si="0"/>
        <v>N/A</v>
      </c>
      <c r="S38" s="337" t="str">
        <f t="shared" ca="1" si="1"/>
        <v>N/A</v>
      </c>
      <c r="T38" s="433" t="s">
        <v>59</v>
      </c>
      <c r="U38"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8" s="24"/>
      <c r="W38" s="21"/>
      <c r="Y38" s="494"/>
    </row>
    <row r="39" spans="1:25" ht="90">
      <c r="A39" s="31">
        <v>36</v>
      </c>
      <c r="B39" s="22" t="s">
        <v>39</v>
      </c>
      <c r="C39" s="22" t="s">
        <v>50</v>
      </c>
      <c r="D39" s="22" t="s">
        <v>83</v>
      </c>
      <c r="E39" s="23" t="s">
        <v>84</v>
      </c>
      <c r="F39" s="22" t="s">
        <v>66</v>
      </c>
      <c r="G39" s="22" t="s">
        <v>85</v>
      </c>
      <c r="H39" s="22" t="s">
        <v>30</v>
      </c>
      <c r="I39" s="22" t="s">
        <v>86</v>
      </c>
      <c r="J39" s="22" t="s">
        <v>66</v>
      </c>
      <c r="K39" s="522" t="s">
        <v>814</v>
      </c>
      <c r="L39" s="525" t="s">
        <v>883</v>
      </c>
      <c r="M39" s="525" t="s">
        <v>884</v>
      </c>
      <c r="N39" s="525" t="s">
        <v>817</v>
      </c>
      <c r="O39" s="22" t="s">
        <v>47</v>
      </c>
      <c r="P39" s="430">
        <v>2018</v>
      </c>
      <c r="Q39" s="418">
        <f t="shared" ca="1" si="2"/>
        <v>-11869.732269307806</v>
      </c>
      <c r="R39" s="337" t="str">
        <f t="shared" ca="1" si="0"/>
        <v>N/A</v>
      </c>
      <c r="S39" s="337" t="str">
        <f t="shared" ca="1" si="1"/>
        <v>N/A</v>
      </c>
      <c r="T39" s="433" t="s">
        <v>59</v>
      </c>
      <c r="U39"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9" s="24"/>
      <c r="W39" s="21"/>
      <c r="Y39" s="494"/>
    </row>
    <row r="40" spans="1:25" ht="30">
      <c r="A40" s="31">
        <v>37</v>
      </c>
      <c r="B40" s="22" t="s">
        <v>39</v>
      </c>
      <c r="C40" s="22" t="s">
        <v>50</v>
      </c>
      <c r="D40" s="22" t="s">
        <v>90</v>
      </c>
      <c r="E40" s="23" t="s">
        <v>91</v>
      </c>
      <c r="F40" s="22" t="s">
        <v>92</v>
      </c>
      <c r="G40" s="22" t="s">
        <v>93</v>
      </c>
      <c r="H40" s="22" t="s">
        <v>30</v>
      </c>
      <c r="I40" s="22" t="s">
        <v>94</v>
      </c>
      <c r="J40" s="22" t="s">
        <v>92</v>
      </c>
      <c r="K40" s="522" t="s">
        <v>814</v>
      </c>
      <c r="L40" s="525" t="s">
        <v>885</v>
      </c>
      <c r="M40" s="525" t="s">
        <v>886</v>
      </c>
      <c r="N40" s="525" t="s">
        <v>887</v>
      </c>
      <c r="O40" s="22" t="s">
        <v>47</v>
      </c>
      <c r="P40" s="430">
        <v>2018</v>
      </c>
      <c r="Q40" s="418">
        <f t="shared" ca="1" si="2"/>
        <v>95.02296044661847</v>
      </c>
      <c r="R40" s="337">
        <f t="shared" ca="1" si="0"/>
        <v>41881743.243899219</v>
      </c>
      <c r="S40" s="337">
        <f t="shared" ca="1" si="1"/>
        <v>440753.92986127117</v>
      </c>
      <c r="T40" s="433"/>
      <c r="U40" s="22"/>
      <c r="V40" s="24"/>
      <c r="W40" s="21"/>
      <c r="Y40" s="494"/>
    </row>
    <row r="41" spans="1:25" ht="30">
      <c r="A41" s="31">
        <v>38</v>
      </c>
      <c r="B41" s="22" t="s">
        <v>39</v>
      </c>
      <c r="C41" s="22" t="s">
        <v>50</v>
      </c>
      <c r="D41" s="22" t="s">
        <v>90</v>
      </c>
      <c r="E41" s="23" t="s">
        <v>91</v>
      </c>
      <c r="F41" s="22" t="s">
        <v>95</v>
      </c>
      <c r="G41" s="22" t="s">
        <v>93</v>
      </c>
      <c r="H41" s="22" t="s">
        <v>30</v>
      </c>
      <c r="I41" s="22" t="s">
        <v>94</v>
      </c>
      <c r="J41" s="22" t="s">
        <v>95</v>
      </c>
      <c r="K41" s="522" t="s">
        <v>814</v>
      </c>
      <c r="L41" s="525" t="s">
        <v>888</v>
      </c>
      <c r="M41" s="525" t="s">
        <v>889</v>
      </c>
      <c r="N41" s="525" t="s">
        <v>887</v>
      </c>
      <c r="O41" s="22" t="s">
        <v>47</v>
      </c>
      <c r="P41" s="430">
        <v>2018</v>
      </c>
      <c r="Q41" s="418">
        <f t="shared" ca="1" si="2"/>
        <v>1.5040071603837258E-2</v>
      </c>
      <c r="R41" s="337">
        <f t="shared" ca="1" si="0"/>
        <v>41881743.243899219</v>
      </c>
      <c r="S41" s="337">
        <f t="shared" ca="1" si="1"/>
        <v>2784677117.7082491</v>
      </c>
      <c r="T41" s="433"/>
      <c r="U41" s="22"/>
      <c r="V41" s="24"/>
      <c r="W41" s="21"/>
      <c r="Y41" s="494"/>
    </row>
    <row r="42" spans="1:25" ht="30">
      <c r="A42" s="31">
        <v>39</v>
      </c>
      <c r="B42" s="22" t="s">
        <v>39</v>
      </c>
      <c r="C42" s="22" t="s">
        <v>50</v>
      </c>
      <c r="D42" s="22" t="s">
        <v>90</v>
      </c>
      <c r="E42" s="23" t="s">
        <v>91</v>
      </c>
      <c r="F42" s="22" t="s">
        <v>96</v>
      </c>
      <c r="G42" s="22" t="s">
        <v>93</v>
      </c>
      <c r="H42" s="22" t="s">
        <v>30</v>
      </c>
      <c r="I42" s="22" t="s">
        <v>94</v>
      </c>
      <c r="J42" s="22" t="s">
        <v>96</v>
      </c>
      <c r="K42" s="522" t="s">
        <v>814</v>
      </c>
      <c r="L42" s="525" t="s">
        <v>890</v>
      </c>
      <c r="M42" s="525" t="s">
        <v>891</v>
      </c>
      <c r="N42" s="525" t="s">
        <v>887</v>
      </c>
      <c r="O42" s="22" t="s">
        <v>47</v>
      </c>
      <c r="P42" s="430">
        <v>2018</v>
      </c>
      <c r="Q42" s="418">
        <f t="shared" ca="1" si="2"/>
        <v>3.3116917337878429E-2</v>
      </c>
      <c r="R42" s="337">
        <f t="shared" ca="1" si="0"/>
        <v>-799565.36896878527</v>
      </c>
      <c r="S42" s="337">
        <f t="shared" ca="1" si="1"/>
        <v>-24143713.643729132</v>
      </c>
      <c r="T42" s="433" t="s">
        <v>48</v>
      </c>
      <c r="U42" s="22" t="s">
        <v>49</v>
      </c>
      <c r="V42" s="24"/>
      <c r="W42" s="21"/>
      <c r="Y42" s="494"/>
    </row>
    <row r="43" spans="1:25" ht="30">
      <c r="A43" s="31">
        <v>40</v>
      </c>
      <c r="B43" s="22" t="s">
        <v>39</v>
      </c>
      <c r="C43" s="22" t="s">
        <v>50</v>
      </c>
      <c r="D43" s="22" t="s">
        <v>90</v>
      </c>
      <c r="E43" s="23" t="s">
        <v>91</v>
      </c>
      <c r="F43" s="22" t="s">
        <v>97</v>
      </c>
      <c r="G43" s="22" t="s">
        <v>93</v>
      </c>
      <c r="H43" s="22" t="s">
        <v>30</v>
      </c>
      <c r="I43" s="22" t="s">
        <v>94</v>
      </c>
      <c r="J43" s="22" t="s">
        <v>97</v>
      </c>
      <c r="K43" s="522" t="s">
        <v>814</v>
      </c>
      <c r="L43" s="525" t="s">
        <v>892</v>
      </c>
      <c r="M43" s="525" t="s">
        <v>893</v>
      </c>
      <c r="N43" s="525" t="s">
        <v>887</v>
      </c>
      <c r="O43" s="22" t="s">
        <v>47</v>
      </c>
      <c r="P43" s="430">
        <v>2018</v>
      </c>
      <c r="Q43" s="418">
        <f t="shared" ca="1" si="2"/>
        <v>159.34630053275419</v>
      </c>
      <c r="R43" s="337">
        <f t="shared" ca="1" si="0"/>
        <v>70232508.168666571</v>
      </c>
      <c r="S43" s="337">
        <f t="shared" ca="1" si="1"/>
        <v>440753.92986127117</v>
      </c>
      <c r="T43" s="433"/>
      <c r="U43" s="22"/>
      <c r="V43" s="24"/>
      <c r="W43" s="21"/>
      <c r="Y43" s="494"/>
    </row>
    <row r="44" spans="1:25" ht="30">
      <c r="A44" s="31">
        <v>41</v>
      </c>
      <c r="B44" s="22" t="s">
        <v>39</v>
      </c>
      <c r="C44" s="22" t="s">
        <v>50</v>
      </c>
      <c r="D44" s="22" t="s">
        <v>90</v>
      </c>
      <c r="E44" s="23" t="s">
        <v>91</v>
      </c>
      <c r="F44" s="22" t="s">
        <v>98</v>
      </c>
      <c r="G44" s="22" t="s">
        <v>93</v>
      </c>
      <c r="H44" s="22" t="s">
        <v>30</v>
      </c>
      <c r="I44" s="22" t="s">
        <v>94</v>
      </c>
      <c r="J44" s="22" t="s">
        <v>98</v>
      </c>
      <c r="K44" s="522" t="s">
        <v>814</v>
      </c>
      <c r="L44" s="525" t="s">
        <v>894</v>
      </c>
      <c r="M44" s="525" t="s">
        <v>895</v>
      </c>
      <c r="N44" s="525" t="s">
        <v>887</v>
      </c>
      <c r="O44" s="22" t="s">
        <v>47</v>
      </c>
      <c r="P44" s="430">
        <v>2018</v>
      </c>
      <c r="Q44" s="418">
        <f t="shared" ca="1" si="2"/>
        <v>2.5221059821279014E-2</v>
      </c>
      <c r="R44" s="337">
        <f t="shared" ca="1" si="0"/>
        <v>70232508.168666571</v>
      </c>
      <c r="S44" s="337">
        <f t="shared" ca="1" si="1"/>
        <v>2784677117.7082491</v>
      </c>
      <c r="T44" s="433"/>
      <c r="U44" s="22"/>
      <c r="V44" s="24"/>
      <c r="W44" s="21"/>
      <c r="Y44" s="494"/>
    </row>
    <row r="45" spans="1:25" ht="30">
      <c r="A45" s="31">
        <v>42</v>
      </c>
      <c r="B45" s="22" t="s">
        <v>39</v>
      </c>
      <c r="C45" s="22" t="s">
        <v>50</v>
      </c>
      <c r="D45" s="22" t="s">
        <v>90</v>
      </c>
      <c r="E45" s="23" t="s">
        <v>91</v>
      </c>
      <c r="F45" s="22" t="s">
        <v>99</v>
      </c>
      <c r="G45" s="22" t="s">
        <v>93</v>
      </c>
      <c r="H45" s="22" t="s">
        <v>30</v>
      </c>
      <c r="I45" s="22" t="s">
        <v>94</v>
      </c>
      <c r="J45" s="22" t="s">
        <v>99</v>
      </c>
      <c r="K45" s="522" t="s">
        <v>814</v>
      </c>
      <c r="L45" s="525" t="s">
        <v>896</v>
      </c>
      <c r="M45" s="525" t="s">
        <v>897</v>
      </c>
      <c r="N45" s="525" t="s">
        <v>887</v>
      </c>
      <c r="O45" s="22" t="s">
        <v>47</v>
      </c>
      <c r="P45" s="430">
        <v>2018</v>
      </c>
      <c r="Q45" s="418">
        <f t="shared" ca="1" si="2"/>
        <v>5.5534559626822765E-2</v>
      </c>
      <c r="R45" s="337">
        <f t="shared" ca="1" si="0"/>
        <v>-1340810.5049606098</v>
      </c>
      <c r="S45" s="337">
        <f t="shared" ca="1" si="1"/>
        <v>-24143713.643729132</v>
      </c>
      <c r="T45" s="433" t="s">
        <v>48</v>
      </c>
      <c r="U45" s="22" t="s">
        <v>49</v>
      </c>
      <c r="V45" s="24"/>
      <c r="W45" s="21"/>
      <c r="Y45" s="494"/>
    </row>
    <row r="46" spans="1:25" ht="45">
      <c r="A46" s="31">
        <v>43</v>
      </c>
      <c r="B46" s="22" t="s">
        <v>39</v>
      </c>
      <c r="C46" s="22" t="s">
        <v>50</v>
      </c>
      <c r="D46" s="22" t="s">
        <v>100</v>
      </c>
      <c r="E46" s="23" t="s">
        <v>51</v>
      </c>
      <c r="F46" s="22" t="s">
        <v>52</v>
      </c>
      <c r="G46" s="22" t="s">
        <v>53</v>
      </c>
      <c r="H46" s="22" t="s">
        <v>30</v>
      </c>
      <c r="I46" s="22" t="s">
        <v>101</v>
      </c>
      <c r="J46" s="22" t="s">
        <v>52</v>
      </c>
      <c r="K46" s="523" t="s">
        <v>898</v>
      </c>
      <c r="L46" s="525" t="s">
        <v>899</v>
      </c>
      <c r="M46" s="525" t="s">
        <v>900</v>
      </c>
      <c r="N46" s="525" t="s">
        <v>817</v>
      </c>
      <c r="O46" s="22" t="s">
        <v>102</v>
      </c>
      <c r="P46" s="430">
        <v>2018</v>
      </c>
      <c r="Q46" s="418">
        <f t="shared" ca="1" si="2"/>
        <v>66741.149765853857</v>
      </c>
      <c r="R46" s="337" t="str">
        <f t="shared" ca="1" si="0"/>
        <v>N/A</v>
      </c>
      <c r="S46" s="337" t="str">
        <f t="shared" ca="1" si="1"/>
        <v>N/A</v>
      </c>
      <c r="T46" s="433" t="s">
        <v>901</v>
      </c>
      <c r="U46" s="22"/>
      <c r="V46" s="24"/>
      <c r="W46" s="21"/>
      <c r="Y46" s="494"/>
    </row>
    <row r="47" spans="1:25" ht="45">
      <c r="A47" s="31">
        <v>44</v>
      </c>
      <c r="B47" s="22" t="s">
        <v>39</v>
      </c>
      <c r="C47" s="22" t="s">
        <v>50</v>
      </c>
      <c r="D47" s="22" t="s">
        <v>100</v>
      </c>
      <c r="E47" s="23" t="s">
        <v>51</v>
      </c>
      <c r="F47" s="22" t="s">
        <v>55</v>
      </c>
      <c r="G47" s="22" t="s">
        <v>53</v>
      </c>
      <c r="H47" s="22" t="s">
        <v>30</v>
      </c>
      <c r="I47" s="22" t="s">
        <v>101</v>
      </c>
      <c r="J47" s="22" t="s">
        <v>55</v>
      </c>
      <c r="K47" s="523" t="s">
        <v>898</v>
      </c>
      <c r="L47" s="525" t="s">
        <v>902</v>
      </c>
      <c r="M47" s="525" t="s">
        <v>903</v>
      </c>
      <c r="N47" s="525" t="s">
        <v>817</v>
      </c>
      <c r="O47" s="22" t="s">
        <v>102</v>
      </c>
      <c r="P47" s="430">
        <v>2018</v>
      </c>
      <c r="Q47" s="418">
        <f t="shared" ca="1" si="2"/>
        <v>68352.677258835494</v>
      </c>
      <c r="R47" s="337" t="str">
        <f t="shared" ca="1" si="0"/>
        <v>N/A</v>
      </c>
      <c r="S47" s="337" t="str">
        <f t="shared" ca="1" si="1"/>
        <v>N/A</v>
      </c>
      <c r="T47" s="433" t="s">
        <v>901</v>
      </c>
      <c r="U47" s="22"/>
      <c r="V47" s="24"/>
      <c r="W47" s="21"/>
      <c r="Y47" s="494"/>
    </row>
    <row r="48" spans="1:25" ht="45">
      <c r="A48" s="31">
        <v>45</v>
      </c>
      <c r="B48" s="22" t="s">
        <v>39</v>
      </c>
      <c r="C48" s="22" t="s">
        <v>50</v>
      </c>
      <c r="D48" s="22" t="s">
        <v>100</v>
      </c>
      <c r="E48" s="23" t="s">
        <v>51</v>
      </c>
      <c r="F48" s="22" t="s">
        <v>56</v>
      </c>
      <c r="G48" s="22" t="s">
        <v>53</v>
      </c>
      <c r="H48" s="22" t="s">
        <v>30</v>
      </c>
      <c r="I48" s="22" t="s">
        <v>101</v>
      </c>
      <c r="J48" s="22" t="s">
        <v>56</v>
      </c>
      <c r="K48" s="523" t="s">
        <v>898</v>
      </c>
      <c r="L48" s="525" t="s">
        <v>904</v>
      </c>
      <c r="M48" s="525" t="s">
        <v>905</v>
      </c>
      <c r="N48" s="525" t="s">
        <v>817</v>
      </c>
      <c r="O48" s="22" t="s">
        <v>102</v>
      </c>
      <c r="P48" s="430">
        <v>2018</v>
      </c>
      <c r="Q48" s="418">
        <f t="shared" ca="1" si="2"/>
        <v>172460845.21371642</v>
      </c>
      <c r="R48" s="337" t="str">
        <f t="shared" ca="1" si="0"/>
        <v>N/A</v>
      </c>
      <c r="S48" s="337" t="str">
        <f t="shared" ca="1" si="1"/>
        <v>N/A</v>
      </c>
      <c r="T48" s="433" t="s">
        <v>901</v>
      </c>
      <c r="U48" s="22"/>
      <c r="V48" s="24"/>
      <c r="W48" s="21"/>
      <c r="Y48" s="494"/>
    </row>
    <row r="49" spans="1:25" ht="45">
      <c r="A49" s="31">
        <v>46</v>
      </c>
      <c r="B49" s="22" t="s">
        <v>39</v>
      </c>
      <c r="C49" s="22" t="s">
        <v>50</v>
      </c>
      <c r="D49" s="22" t="s">
        <v>100</v>
      </c>
      <c r="E49" s="23" t="s">
        <v>51</v>
      </c>
      <c r="F49" s="22" t="s">
        <v>57</v>
      </c>
      <c r="G49" s="22" t="s">
        <v>53</v>
      </c>
      <c r="H49" s="22" t="s">
        <v>30</v>
      </c>
      <c r="I49" s="22" t="s">
        <v>101</v>
      </c>
      <c r="J49" s="22" t="s">
        <v>57</v>
      </c>
      <c r="K49" s="523" t="s">
        <v>898</v>
      </c>
      <c r="L49" s="525" t="s">
        <v>906</v>
      </c>
      <c r="M49" s="525" t="s">
        <v>907</v>
      </c>
      <c r="N49" s="525" t="s">
        <v>817</v>
      </c>
      <c r="O49" s="22" t="s">
        <v>102</v>
      </c>
      <c r="P49" s="430">
        <v>2018</v>
      </c>
      <c r="Q49" s="418">
        <f t="shared" ca="1" si="2"/>
        <v>167737013.89033544</v>
      </c>
      <c r="R49" s="337" t="str">
        <f t="shared" ca="1" si="0"/>
        <v>N/A</v>
      </c>
      <c r="S49" s="337" t="str">
        <f t="shared" ca="1" si="1"/>
        <v>N/A</v>
      </c>
      <c r="T49" s="433" t="s">
        <v>901</v>
      </c>
      <c r="U49" s="22"/>
      <c r="V49" s="24"/>
      <c r="W49" s="21"/>
      <c r="Y49" s="494"/>
    </row>
    <row r="50" spans="1:25" ht="45">
      <c r="A50" s="31">
        <v>47</v>
      </c>
      <c r="B50" s="22" t="s">
        <v>39</v>
      </c>
      <c r="C50" s="22" t="s">
        <v>50</v>
      </c>
      <c r="D50" s="22" t="s">
        <v>100</v>
      </c>
      <c r="E50" s="23" t="s">
        <v>51</v>
      </c>
      <c r="F50" s="22" t="s">
        <v>58</v>
      </c>
      <c r="G50" s="22" t="s">
        <v>53</v>
      </c>
      <c r="H50" s="22" t="s">
        <v>30</v>
      </c>
      <c r="I50" s="22" t="s">
        <v>101</v>
      </c>
      <c r="J50" s="22" t="s">
        <v>58</v>
      </c>
      <c r="K50" s="523" t="s">
        <v>898</v>
      </c>
      <c r="L50" s="525" t="s">
        <v>908</v>
      </c>
      <c r="M50" s="525" t="s">
        <v>909</v>
      </c>
      <c r="N50" s="525" t="s">
        <v>817</v>
      </c>
      <c r="O50" s="22" t="s">
        <v>102</v>
      </c>
      <c r="P50" s="430">
        <v>2018</v>
      </c>
      <c r="Q50" s="418">
        <f t="shared" ca="1" si="2"/>
        <v>-780082.90165939706</v>
      </c>
      <c r="R50" s="337" t="str">
        <f t="shared" ca="1" si="0"/>
        <v>N/A</v>
      </c>
      <c r="S50" s="337" t="str">
        <f t="shared" ca="1" si="1"/>
        <v>N/A</v>
      </c>
      <c r="T50" s="433" t="s">
        <v>901</v>
      </c>
      <c r="U50" s="22" t="s">
        <v>49</v>
      </c>
      <c r="V50" s="24"/>
      <c r="W50" s="21"/>
      <c r="Y50" s="494"/>
    </row>
    <row r="51" spans="1:25" ht="45">
      <c r="A51" s="31">
        <v>48</v>
      </c>
      <c r="B51" s="22" t="s">
        <v>39</v>
      </c>
      <c r="C51" s="22" t="s">
        <v>50</v>
      </c>
      <c r="D51" s="22" t="s">
        <v>100</v>
      </c>
      <c r="E51" s="23" t="s">
        <v>51</v>
      </c>
      <c r="F51" s="22" t="s">
        <v>60</v>
      </c>
      <c r="G51" s="22" t="s">
        <v>53</v>
      </c>
      <c r="H51" s="22" t="s">
        <v>30</v>
      </c>
      <c r="I51" s="22" t="s">
        <v>101</v>
      </c>
      <c r="J51" s="22" t="s">
        <v>60</v>
      </c>
      <c r="K51" s="523" t="s">
        <v>898</v>
      </c>
      <c r="L51" s="525" t="s">
        <v>910</v>
      </c>
      <c r="M51" s="525" t="s">
        <v>911</v>
      </c>
      <c r="N51" s="525" t="s">
        <v>817</v>
      </c>
      <c r="O51" s="22" t="s">
        <v>102</v>
      </c>
      <c r="P51" s="430">
        <v>2018</v>
      </c>
      <c r="Q51" s="418">
        <f t="shared" ca="1" si="2"/>
        <v>-790274.81353473954</v>
      </c>
      <c r="R51" s="337" t="str">
        <f t="shared" ca="1" si="0"/>
        <v>N/A</v>
      </c>
      <c r="S51" s="337" t="str">
        <f t="shared" ca="1" si="1"/>
        <v>N/A</v>
      </c>
      <c r="T51" s="433" t="s">
        <v>901</v>
      </c>
      <c r="U51" s="22" t="s">
        <v>49</v>
      </c>
      <c r="V51" s="24"/>
      <c r="W51" s="21"/>
      <c r="Y51" s="494"/>
    </row>
    <row r="52" spans="1:25" ht="45">
      <c r="A52" s="31">
        <v>49</v>
      </c>
      <c r="B52" s="22" t="s">
        <v>39</v>
      </c>
      <c r="C52" s="22" t="s">
        <v>50</v>
      </c>
      <c r="D52" s="22" t="s">
        <v>100</v>
      </c>
      <c r="E52" s="23" t="s">
        <v>51</v>
      </c>
      <c r="F52" s="22" t="s">
        <v>61</v>
      </c>
      <c r="G52" s="22" t="s">
        <v>53</v>
      </c>
      <c r="H52" s="22" t="s">
        <v>30</v>
      </c>
      <c r="I52" s="22" t="s">
        <v>101</v>
      </c>
      <c r="J52" s="22" t="s">
        <v>61</v>
      </c>
      <c r="K52" s="523" t="s">
        <v>898</v>
      </c>
      <c r="L52" s="525" t="s">
        <v>912</v>
      </c>
      <c r="M52" s="525" t="s">
        <v>913</v>
      </c>
      <c r="N52" s="525" t="s">
        <v>817</v>
      </c>
      <c r="O52" s="22" t="s">
        <v>102</v>
      </c>
      <c r="P52" s="430">
        <v>2018</v>
      </c>
      <c r="Q52" s="418">
        <f t="shared" ca="1" si="2"/>
        <v>296697.17006932048</v>
      </c>
      <c r="R52" s="337" t="str">
        <f t="shared" ca="1" si="0"/>
        <v>N/A</v>
      </c>
      <c r="S52" s="337" t="str">
        <f t="shared" ca="1" si="1"/>
        <v>N/A</v>
      </c>
      <c r="T52" s="433" t="s">
        <v>901</v>
      </c>
      <c r="U52" s="22"/>
      <c r="V52" s="24"/>
      <c r="W52" s="21"/>
      <c r="Y52" s="494"/>
    </row>
    <row r="53" spans="1:25" ht="45">
      <c r="A53" s="31">
        <v>50</v>
      </c>
      <c r="B53" s="22" t="s">
        <v>39</v>
      </c>
      <c r="C53" s="22" t="s">
        <v>50</v>
      </c>
      <c r="D53" s="22" t="s">
        <v>100</v>
      </c>
      <c r="E53" s="23" t="s">
        <v>51</v>
      </c>
      <c r="F53" s="22" t="s">
        <v>62</v>
      </c>
      <c r="G53" s="22" t="s">
        <v>53</v>
      </c>
      <c r="H53" s="22" t="s">
        <v>30</v>
      </c>
      <c r="I53" s="22" t="s">
        <v>101</v>
      </c>
      <c r="J53" s="22" t="s">
        <v>62</v>
      </c>
      <c r="K53" s="523" t="s">
        <v>898</v>
      </c>
      <c r="L53" s="525" t="s">
        <v>914</v>
      </c>
      <c r="M53" s="525" t="s">
        <v>915</v>
      </c>
      <c r="N53" s="525" t="s">
        <v>817</v>
      </c>
      <c r="O53" s="22" t="s">
        <v>102</v>
      </c>
      <c r="P53" s="430">
        <v>2018</v>
      </c>
      <c r="Q53" s="418">
        <f t="shared" ca="1" si="2"/>
        <v>287151.68807807314</v>
      </c>
      <c r="R53" s="337" t="str">
        <f t="shared" ca="1" si="0"/>
        <v>N/A</v>
      </c>
      <c r="S53" s="337" t="str">
        <f t="shared" ca="1" si="1"/>
        <v>N/A</v>
      </c>
      <c r="T53" s="433" t="s">
        <v>901</v>
      </c>
      <c r="U53" s="22"/>
      <c r="V53" s="24"/>
      <c r="W53" s="21"/>
      <c r="Y53" s="494"/>
    </row>
    <row r="54" spans="1:25" ht="45">
      <c r="A54" s="31">
        <v>51</v>
      </c>
      <c r="B54" s="22" t="s">
        <v>39</v>
      </c>
      <c r="C54" s="22" t="s">
        <v>50</v>
      </c>
      <c r="D54" s="22" t="s">
        <v>100</v>
      </c>
      <c r="E54" s="23" t="s">
        <v>51</v>
      </c>
      <c r="F54" s="22" t="s">
        <v>63</v>
      </c>
      <c r="G54" s="22" t="s">
        <v>53</v>
      </c>
      <c r="H54" s="22" t="s">
        <v>30</v>
      </c>
      <c r="I54" s="22" t="s">
        <v>101</v>
      </c>
      <c r="J54" s="22" t="s">
        <v>63</v>
      </c>
      <c r="K54" s="523" t="s">
        <v>898</v>
      </c>
      <c r="L54" s="525" t="s">
        <v>916</v>
      </c>
      <c r="M54" s="525" t="s">
        <v>917</v>
      </c>
      <c r="N54" s="525" t="s">
        <v>817</v>
      </c>
      <c r="O54" s="22" t="s">
        <v>102</v>
      </c>
      <c r="P54" s="430">
        <v>2018</v>
      </c>
      <c r="Q54" s="418">
        <f t="shared" ca="1" si="2"/>
        <v>2170897257.3384709</v>
      </c>
      <c r="R54" s="337" t="str">
        <f t="shared" ca="1" si="0"/>
        <v>N/A</v>
      </c>
      <c r="S54" s="337" t="str">
        <f t="shared" ca="1" si="1"/>
        <v>N/A</v>
      </c>
      <c r="T54" s="433" t="s">
        <v>901</v>
      </c>
      <c r="U54" s="22"/>
      <c r="V54" s="24"/>
      <c r="W54" s="21"/>
      <c r="Y54" s="494"/>
    </row>
    <row r="55" spans="1:25" ht="45">
      <c r="A55" s="31">
        <v>52</v>
      </c>
      <c r="B55" s="22" t="s">
        <v>39</v>
      </c>
      <c r="C55" s="22" t="s">
        <v>50</v>
      </c>
      <c r="D55" s="22" t="s">
        <v>100</v>
      </c>
      <c r="E55" s="23" t="s">
        <v>51</v>
      </c>
      <c r="F55" s="22" t="s">
        <v>64</v>
      </c>
      <c r="G55" s="22" t="s">
        <v>53</v>
      </c>
      <c r="H55" s="22" t="s">
        <v>30</v>
      </c>
      <c r="I55" s="22" t="s">
        <v>101</v>
      </c>
      <c r="J55" s="22" t="s">
        <v>64</v>
      </c>
      <c r="K55" s="523" t="s">
        <v>898</v>
      </c>
      <c r="L55" s="525" t="s">
        <v>918</v>
      </c>
      <c r="M55" s="525" t="s">
        <v>919</v>
      </c>
      <c r="N55" s="525" t="s">
        <v>817</v>
      </c>
      <c r="O55" s="22" t="s">
        <v>102</v>
      </c>
      <c r="P55" s="430">
        <v>2018</v>
      </c>
      <c r="Q55" s="418">
        <f t="shared" ca="1" si="2"/>
        <v>2075911835.8221164</v>
      </c>
      <c r="R55" s="337" t="str">
        <f t="shared" ca="1" si="0"/>
        <v>N/A</v>
      </c>
      <c r="S55" s="337" t="str">
        <f t="shared" ca="1" si="1"/>
        <v>N/A</v>
      </c>
      <c r="T55" s="433" t="s">
        <v>901</v>
      </c>
      <c r="U55" s="22"/>
      <c r="V55" s="24"/>
      <c r="W55" s="21"/>
      <c r="Y55" s="494"/>
    </row>
    <row r="56" spans="1:25" ht="45">
      <c r="A56" s="31">
        <v>53</v>
      </c>
      <c r="B56" s="22" t="s">
        <v>39</v>
      </c>
      <c r="C56" s="22" t="s">
        <v>50</v>
      </c>
      <c r="D56" s="22" t="s">
        <v>100</v>
      </c>
      <c r="E56" s="23" t="s">
        <v>51</v>
      </c>
      <c r="F56" s="22" t="s">
        <v>65</v>
      </c>
      <c r="G56" s="22" t="s">
        <v>53</v>
      </c>
      <c r="H56" s="22" t="s">
        <v>30</v>
      </c>
      <c r="I56" s="22" t="s">
        <v>101</v>
      </c>
      <c r="J56" s="22" t="s">
        <v>65</v>
      </c>
      <c r="K56" s="523" t="s">
        <v>898</v>
      </c>
      <c r="L56" s="525" t="s">
        <v>920</v>
      </c>
      <c r="M56" s="525" t="s">
        <v>921</v>
      </c>
      <c r="N56" s="525" t="s">
        <v>817</v>
      </c>
      <c r="O56" s="22" t="s">
        <v>102</v>
      </c>
      <c r="P56" s="430">
        <v>2018</v>
      </c>
      <c r="Q56" s="418">
        <f t="shared" ca="1" si="2"/>
        <v>-29464988.738078784</v>
      </c>
      <c r="R56" s="337" t="str">
        <f t="shared" ca="1" si="0"/>
        <v>N/A</v>
      </c>
      <c r="S56" s="337" t="str">
        <f t="shared" ca="1" si="1"/>
        <v>N/A</v>
      </c>
      <c r="T56" s="433" t="s">
        <v>901</v>
      </c>
      <c r="U56" s="22" t="s">
        <v>49</v>
      </c>
      <c r="V56" s="24"/>
      <c r="W56" s="21"/>
      <c r="Y56" s="494"/>
    </row>
    <row r="57" spans="1:25" ht="45">
      <c r="A57" s="31">
        <v>54</v>
      </c>
      <c r="B57" s="22" t="s">
        <v>39</v>
      </c>
      <c r="C57" s="22" t="s">
        <v>50</v>
      </c>
      <c r="D57" s="22" t="s">
        <v>100</v>
      </c>
      <c r="E57" s="23" t="s">
        <v>51</v>
      </c>
      <c r="F57" s="22" t="s">
        <v>66</v>
      </c>
      <c r="G57" s="22" t="s">
        <v>53</v>
      </c>
      <c r="H57" s="22" t="s">
        <v>30</v>
      </c>
      <c r="I57" s="22" t="s">
        <v>101</v>
      </c>
      <c r="J57" s="22" t="s">
        <v>66</v>
      </c>
      <c r="K57" s="523" t="s">
        <v>898</v>
      </c>
      <c r="L57" s="525" t="s">
        <v>922</v>
      </c>
      <c r="M57" s="525" t="s">
        <v>923</v>
      </c>
      <c r="N57" s="525" t="s">
        <v>817</v>
      </c>
      <c r="O57" s="22" t="s">
        <v>102</v>
      </c>
      <c r="P57" s="430">
        <v>2018</v>
      </c>
      <c r="Q57" s="418">
        <f t="shared" ca="1" si="2"/>
        <v>-29056739.574923828</v>
      </c>
      <c r="R57" s="337" t="str">
        <f t="shared" ca="1" si="0"/>
        <v>N/A</v>
      </c>
      <c r="S57" s="337" t="str">
        <f t="shared" ca="1" si="1"/>
        <v>N/A</v>
      </c>
      <c r="T57" s="433" t="s">
        <v>901</v>
      </c>
      <c r="U57" s="22" t="s">
        <v>49</v>
      </c>
      <c r="V57" s="24"/>
      <c r="W57" s="21"/>
      <c r="Y57" s="494"/>
    </row>
    <row r="58" spans="1:25" ht="30">
      <c r="A58" s="31">
        <v>55</v>
      </c>
      <c r="B58" s="22" t="s">
        <v>39</v>
      </c>
      <c r="C58" s="22" t="s">
        <v>40</v>
      </c>
      <c r="D58" s="22" t="s">
        <v>103</v>
      </c>
      <c r="E58" s="23" t="s">
        <v>42</v>
      </c>
      <c r="F58" s="22" t="s">
        <v>43</v>
      </c>
      <c r="G58" s="22" t="s">
        <v>44</v>
      </c>
      <c r="H58" s="22" t="s">
        <v>30</v>
      </c>
      <c r="I58" s="22" t="s">
        <v>104</v>
      </c>
      <c r="J58" s="19" t="s">
        <v>46</v>
      </c>
      <c r="K58" s="523" t="s">
        <v>898</v>
      </c>
      <c r="L58" s="525" t="s">
        <v>924</v>
      </c>
      <c r="M58" s="525" t="s">
        <v>925</v>
      </c>
      <c r="N58" s="525" t="s">
        <v>817</v>
      </c>
      <c r="O58" s="22" t="s">
        <v>102</v>
      </c>
      <c r="P58" s="430">
        <v>2018</v>
      </c>
      <c r="Q58" s="418">
        <f t="shared" ca="1" si="2"/>
        <v>114401.61230873302</v>
      </c>
      <c r="R58" s="337" t="str">
        <f t="shared" ca="1" si="0"/>
        <v>N/A</v>
      </c>
      <c r="S58" s="337" t="str">
        <f t="shared" ca="1" si="1"/>
        <v>N/A</v>
      </c>
      <c r="T58" s="433" t="s">
        <v>48</v>
      </c>
      <c r="U58" s="22" t="s">
        <v>105</v>
      </c>
      <c r="V58" s="24"/>
      <c r="W58" s="21"/>
      <c r="Y58" s="494"/>
    </row>
    <row r="59" spans="1:25" ht="60">
      <c r="A59" s="31">
        <v>56</v>
      </c>
      <c r="B59" s="22" t="s">
        <v>39</v>
      </c>
      <c r="C59" s="22" t="s">
        <v>40</v>
      </c>
      <c r="D59" s="22" t="s">
        <v>106</v>
      </c>
      <c r="E59" s="23" t="s">
        <v>107</v>
      </c>
      <c r="F59" s="22" t="s">
        <v>108</v>
      </c>
      <c r="G59" s="22" t="s">
        <v>109</v>
      </c>
      <c r="H59" s="22" t="s">
        <v>30</v>
      </c>
      <c r="I59" s="22" t="s">
        <v>110</v>
      </c>
      <c r="J59" s="102" t="s">
        <v>111</v>
      </c>
      <c r="K59" s="523" t="s">
        <v>898</v>
      </c>
      <c r="L59" s="525" t="s">
        <v>926</v>
      </c>
      <c r="M59" s="525" t="s">
        <v>927</v>
      </c>
      <c r="N59" s="525" t="s">
        <v>887</v>
      </c>
      <c r="O59" s="22" t="s">
        <v>102</v>
      </c>
      <c r="P59" s="430">
        <v>2018</v>
      </c>
      <c r="Q59" s="418">
        <f t="shared" ca="1" si="2"/>
        <v>13.499810030395137</v>
      </c>
      <c r="R59" s="337">
        <f t="shared" ca="1" si="0"/>
        <v>284252</v>
      </c>
      <c r="S59" s="337">
        <f t="shared" ca="1" si="1"/>
        <v>21056</v>
      </c>
      <c r="T59" s="433"/>
      <c r="U59" s="22"/>
      <c r="V59" s="24"/>
      <c r="W59" s="21"/>
      <c r="Y59" s="494"/>
    </row>
    <row r="60" spans="1:25" ht="60">
      <c r="A60" s="31">
        <v>57</v>
      </c>
      <c r="B60" s="22" t="s">
        <v>39</v>
      </c>
      <c r="C60" s="22" t="s">
        <v>40</v>
      </c>
      <c r="D60" s="22" t="s">
        <v>106</v>
      </c>
      <c r="E60" s="23" t="s">
        <v>107</v>
      </c>
      <c r="F60" s="22" t="s">
        <v>112</v>
      </c>
      <c r="G60" s="22" t="s">
        <v>109</v>
      </c>
      <c r="H60" s="22" t="s">
        <v>30</v>
      </c>
      <c r="I60" s="22" t="s">
        <v>110</v>
      </c>
      <c r="J60" s="102" t="s">
        <v>113</v>
      </c>
      <c r="K60" s="523" t="s">
        <v>898</v>
      </c>
      <c r="L60" s="525" t="s">
        <v>928</v>
      </c>
      <c r="M60" s="525" t="s">
        <v>929</v>
      </c>
      <c r="N60" s="525" t="s">
        <v>887</v>
      </c>
      <c r="O60" s="22" t="s">
        <v>102</v>
      </c>
      <c r="P60" s="430">
        <v>2018</v>
      </c>
      <c r="Q60" s="418">
        <f t="shared" ca="1" si="2"/>
        <v>98316.27268759931</v>
      </c>
      <c r="R60" s="337">
        <f t="shared" ca="1" si="0"/>
        <v>2070147437.7100911</v>
      </c>
      <c r="S60" s="337">
        <f t="shared" ca="1" si="1"/>
        <v>21056</v>
      </c>
      <c r="T60" s="433"/>
      <c r="U60" s="22"/>
      <c r="V60" s="24"/>
      <c r="W60" s="21"/>
      <c r="Y60" s="494"/>
    </row>
    <row r="61" spans="1:25" ht="60">
      <c r="A61" s="31">
        <v>58</v>
      </c>
      <c r="B61" s="22" t="s">
        <v>39</v>
      </c>
      <c r="C61" s="22" t="s">
        <v>40</v>
      </c>
      <c r="D61" s="22" t="s">
        <v>106</v>
      </c>
      <c r="E61" s="23" t="s">
        <v>107</v>
      </c>
      <c r="F61" s="22" t="s">
        <v>114</v>
      </c>
      <c r="G61" s="22" t="s">
        <v>109</v>
      </c>
      <c r="H61" s="22" t="s">
        <v>30</v>
      </c>
      <c r="I61" s="22" t="s">
        <v>110</v>
      </c>
      <c r="J61" s="102" t="s">
        <v>115</v>
      </c>
      <c r="K61" s="523" t="s">
        <v>898</v>
      </c>
      <c r="L61" s="525" t="s">
        <v>930</v>
      </c>
      <c r="M61" s="525" t="s">
        <v>931</v>
      </c>
      <c r="N61" s="525" t="s">
        <v>887</v>
      </c>
      <c r="O61" s="22" t="s">
        <v>102</v>
      </c>
      <c r="P61" s="430">
        <v>2018</v>
      </c>
      <c r="Q61" s="418">
        <f t="shared" ca="1" si="2"/>
        <v>-1395.6140195788223</v>
      </c>
      <c r="R61" s="337">
        <f t="shared" ca="1" si="0"/>
        <v>-29386048.796251684</v>
      </c>
      <c r="S61" s="337">
        <f t="shared" ca="1" si="1"/>
        <v>21056</v>
      </c>
      <c r="T61" s="433" t="s">
        <v>116</v>
      </c>
      <c r="U61" s="22" t="s">
        <v>117</v>
      </c>
      <c r="V61" s="24"/>
      <c r="W61" s="21"/>
      <c r="Y61" s="494"/>
    </row>
    <row r="62" spans="1:25" ht="45">
      <c r="A62" s="31">
        <v>59</v>
      </c>
      <c r="B62" s="22" t="s">
        <v>39</v>
      </c>
      <c r="C62" s="22" t="s">
        <v>40</v>
      </c>
      <c r="D62" s="22" t="s">
        <v>106</v>
      </c>
      <c r="E62" s="23" t="s">
        <v>118</v>
      </c>
      <c r="F62" s="22" t="s">
        <v>108</v>
      </c>
      <c r="G62" s="22" t="s">
        <v>119</v>
      </c>
      <c r="H62" s="22" t="s">
        <v>30</v>
      </c>
      <c r="I62" s="22" t="s">
        <v>120</v>
      </c>
      <c r="J62" s="102" t="s">
        <v>121</v>
      </c>
      <c r="K62" s="523" t="s">
        <v>898</v>
      </c>
      <c r="L62" s="525" t="s">
        <v>932</v>
      </c>
      <c r="M62" s="525" t="s">
        <v>933</v>
      </c>
      <c r="N62" s="525" t="s">
        <v>887</v>
      </c>
      <c r="O62" s="22" t="s">
        <v>102</v>
      </c>
      <c r="P62" s="430">
        <v>2018</v>
      </c>
      <c r="Q62" s="418">
        <f t="shared" ca="1" si="2"/>
        <v>16.91622014213597</v>
      </c>
      <c r="R62" s="337">
        <f t="shared" ca="1" si="0"/>
        <v>228267.47459798277</v>
      </c>
      <c r="S62" s="337">
        <f t="shared" ca="1" si="1"/>
        <v>13494</v>
      </c>
      <c r="T62" s="433"/>
      <c r="U62" s="22"/>
      <c r="V62" s="24"/>
      <c r="W62" s="21"/>
      <c r="Y62" s="494"/>
    </row>
    <row r="63" spans="1:25" ht="45">
      <c r="A63" s="31">
        <v>60</v>
      </c>
      <c r="B63" s="22" t="s">
        <v>39</v>
      </c>
      <c r="C63" s="22" t="s">
        <v>40</v>
      </c>
      <c r="D63" s="22" t="s">
        <v>106</v>
      </c>
      <c r="E63" s="23" t="s">
        <v>118</v>
      </c>
      <c r="F63" s="22" t="s">
        <v>112</v>
      </c>
      <c r="G63" s="22" t="s">
        <v>119</v>
      </c>
      <c r="H63" s="22" t="s">
        <v>30</v>
      </c>
      <c r="I63" s="22" t="s">
        <v>120</v>
      </c>
      <c r="J63" s="102" t="s">
        <v>122</v>
      </c>
      <c r="K63" s="523" t="s">
        <v>898</v>
      </c>
      <c r="L63" s="525" t="s">
        <v>934</v>
      </c>
      <c r="M63" s="525" t="s">
        <v>935</v>
      </c>
      <c r="N63" s="525" t="s">
        <v>887</v>
      </c>
      <c r="O63" s="22" t="s">
        <v>102</v>
      </c>
      <c r="P63" s="430">
        <v>2018</v>
      </c>
      <c r="Q63" s="418">
        <f t="shared" ca="1" si="2"/>
        <v>150255.9347505201</v>
      </c>
      <c r="R63" s="337">
        <f t="shared" ca="1" si="0"/>
        <v>2027553583.5235183</v>
      </c>
      <c r="S63" s="337">
        <f t="shared" ca="1" si="1"/>
        <v>13494</v>
      </c>
      <c r="T63" s="433"/>
      <c r="U63" s="22"/>
      <c r="V63" s="24"/>
      <c r="W63" s="21"/>
      <c r="Y63" s="494"/>
    </row>
    <row r="64" spans="1:25" ht="60">
      <c r="A64" s="31">
        <v>61</v>
      </c>
      <c r="B64" s="22" t="s">
        <v>39</v>
      </c>
      <c r="C64" s="22" t="s">
        <v>40</v>
      </c>
      <c r="D64" s="22" t="s">
        <v>106</v>
      </c>
      <c r="E64" s="23" t="s">
        <v>118</v>
      </c>
      <c r="F64" s="22" t="s">
        <v>114</v>
      </c>
      <c r="G64" s="22" t="s">
        <v>119</v>
      </c>
      <c r="H64" s="22" t="s">
        <v>30</v>
      </c>
      <c r="I64" s="22" t="s">
        <v>120</v>
      </c>
      <c r="J64" s="102" t="s">
        <v>123</v>
      </c>
      <c r="K64" s="523" t="s">
        <v>898</v>
      </c>
      <c r="L64" s="525" t="s">
        <v>936</v>
      </c>
      <c r="M64" s="525" t="s">
        <v>937</v>
      </c>
      <c r="N64" s="525" t="s">
        <v>887</v>
      </c>
      <c r="O64" s="22" t="s">
        <v>102</v>
      </c>
      <c r="P64" s="430">
        <v>2018</v>
      </c>
      <c r="Q64" s="418">
        <f t="shared" ca="1" si="2"/>
        <v>-2253.965942153563</v>
      </c>
      <c r="R64" s="337">
        <f t="shared" ca="1" si="0"/>
        <v>-30415016.42342018</v>
      </c>
      <c r="S64" s="337">
        <f t="shared" ca="1" si="1"/>
        <v>13494</v>
      </c>
      <c r="T64" s="433" t="s">
        <v>124</v>
      </c>
      <c r="U64" s="22" t="s">
        <v>117</v>
      </c>
      <c r="V64" s="24"/>
      <c r="W64" s="21"/>
      <c r="Y64" s="494"/>
    </row>
    <row r="65" spans="1:25" ht="45">
      <c r="A65" s="31">
        <v>62</v>
      </c>
      <c r="B65" s="22" t="s">
        <v>39</v>
      </c>
      <c r="C65" s="22" t="s">
        <v>40</v>
      </c>
      <c r="D65" s="22" t="s">
        <v>106</v>
      </c>
      <c r="E65" s="23" t="s">
        <v>125</v>
      </c>
      <c r="F65" s="22" t="s">
        <v>108</v>
      </c>
      <c r="G65" s="22" t="s">
        <v>126</v>
      </c>
      <c r="H65" s="22" t="s">
        <v>30</v>
      </c>
      <c r="I65" s="22" t="s">
        <v>127</v>
      </c>
      <c r="J65" s="102" t="s">
        <v>128</v>
      </c>
      <c r="K65" s="523" t="s">
        <v>898</v>
      </c>
      <c r="L65" s="525" t="s">
        <v>938</v>
      </c>
      <c r="M65" s="525" t="s">
        <v>939</v>
      </c>
      <c r="N65" s="525" t="s">
        <v>817</v>
      </c>
      <c r="O65" s="22" t="s">
        <v>102</v>
      </c>
      <c r="P65" s="430">
        <v>2018</v>
      </c>
      <c r="Q65" s="418">
        <f t="shared" ca="1" si="2"/>
        <v>0</v>
      </c>
      <c r="R65" s="337" t="str">
        <f t="shared" ca="1" si="0"/>
        <v>N/A</v>
      </c>
      <c r="S65" s="337" t="str">
        <f t="shared" ca="1" si="1"/>
        <v>N/A</v>
      </c>
      <c r="T65" s="433"/>
      <c r="U65" s="22"/>
      <c r="V65" s="24"/>
      <c r="W65" s="21"/>
      <c r="Y65" s="494"/>
    </row>
    <row r="66" spans="1:25" ht="45">
      <c r="A66" s="31">
        <v>63</v>
      </c>
      <c r="B66" s="22" t="s">
        <v>39</v>
      </c>
      <c r="C66" s="22" t="s">
        <v>40</v>
      </c>
      <c r="D66" s="22" t="s">
        <v>106</v>
      </c>
      <c r="E66" s="23" t="s">
        <v>125</v>
      </c>
      <c r="F66" s="22" t="s">
        <v>112</v>
      </c>
      <c r="G66" s="22" t="s">
        <v>126</v>
      </c>
      <c r="H66" s="22" t="s">
        <v>30</v>
      </c>
      <c r="I66" s="22" t="s">
        <v>127</v>
      </c>
      <c r="J66" s="102" t="s">
        <v>129</v>
      </c>
      <c r="K66" s="523" t="s">
        <v>898</v>
      </c>
      <c r="L66" s="525" t="s">
        <v>940</v>
      </c>
      <c r="M66" s="525" t="s">
        <v>941</v>
      </c>
      <c r="N66" s="525" t="s">
        <v>817</v>
      </c>
      <c r="O66" s="22" t="s">
        <v>102</v>
      </c>
      <c r="P66" s="430">
        <v>2018</v>
      </c>
      <c r="Q66" s="418">
        <f t="shared" ca="1" si="2"/>
        <v>0</v>
      </c>
      <c r="R66" s="337" t="str">
        <f t="shared" ca="1" si="0"/>
        <v>N/A</v>
      </c>
      <c r="S66" s="337" t="str">
        <f t="shared" ca="1" si="1"/>
        <v>N/A</v>
      </c>
      <c r="T66" s="433"/>
      <c r="U66" s="22"/>
      <c r="V66" s="24"/>
      <c r="W66" s="21"/>
      <c r="Y66" s="494"/>
    </row>
    <row r="67" spans="1:25" ht="45">
      <c r="A67" s="31">
        <v>64</v>
      </c>
      <c r="B67" s="22" t="s">
        <v>39</v>
      </c>
      <c r="C67" s="22" t="s">
        <v>40</v>
      </c>
      <c r="D67" s="22" t="s">
        <v>106</v>
      </c>
      <c r="E67" s="23" t="s">
        <v>125</v>
      </c>
      <c r="F67" s="22" t="s">
        <v>114</v>
      </c>
      <c r="G67" s="22" t="s">
        <v>126</v>
      </c>
      <c r="H67" s="22" t="s">
        <v>30</v>
      </c>
      <c r="I67" s="22" t="s">
        <v>127</v>
      </c>
      <c r="J67" s="102" t="s">
        <v>130</v>
      </c>
      <c r="K67" s="523" t="s">
        <v>898</v>
      </c>
      <c r="L67" s="525" t="s">
        <v>942</v>
      </c>
      <c r="M67" s="525" t="s">
        <v>943</v>
      </c>
      <c r="N67" s="525" t="s">
        <v>817</v>
      </c>
      <c r="O67" s="22" t="s">
        <v>102</v>
      </c>
      <c r="P67" s="430">
        <v>2018</v>
      </c>
      <c r="Q67" s="418">
        <f t="shared" ca="1" si="2"/>
        <v>0</v>
      </c>
      <c r="R67" s="337" t="str">
        <f t="shared" ref="R67:R130" ca="1" si="3">IF($N67 = "N","N/A",SUMIF(INDIRECT("'"&amp;K67&amp;"'!h:h"),L67,INDIRECT("'"&amp;K67&amp;"'!l:l")))</f>
        <v>N/A</v>
      </c>
      <c r="S67" s="337" t="str">
        <f t="shared" ref="S67:S130" ca="1" si="4">IF($N67 = "N","N/A",SUMIF(INDIRECT("'"&amp;K67&amp;"'!h:h"),M67,INDIRECT("'"&amp;K67&amp;"'!l:l")))</f>
        <v>N/A</v>
      </c>
      <c r="T67" s="433" t="s">
        <v>131</v>
      </c>
      <c r="U67" s="22" t="s">
        <v>132</v>
      </c>
      <c r="V67" s="24"/>
      <c r="W67" s="21"/>
      <c r="Y67" s="494"/>
    </row>
    <row r="68" spans="1:25" ht="45">
      <c r="A68" s="31">
        <v>65</v>
      </c>
      <c r="B68" s="22" t="s">
        <v>39</v>
      </c>
      <c r="C68" s="22" t="s">
        <v>40</v>
      </c>
      <c r="D68" s="22" t="s">
        <v>106</v>
      </c>
      <c r="E68" s="23" t="s">
        <v>133</v>
      </c>
      <c r="F68" s="22" t="s">
        <v>108</v>
      </c>
      <c r="G68" s="22" t="s">
        <v>134</v>
      </c>
      <c r="H68" s="22" t="s">
        <v>30</v>
      </c>
      <c r="I68" s="22" t="s">
        <v>135</v>
      </c>
      <c r="J68" s="102" t="s">
        <v>136</v>
      </c>
      <c r="K68" s="523" t="s">
        <v>898</v>
      </c>
      <c r="L68" s="525" t="s">
        <v>944</v>
      </c>
      <c r="M68" s="525" t="s">
        <v>945</v>
      </c>
      <c r="N68" s="525" t="s">
        <v>887</v>
      </c>
      <c r="O68" s="22" t="s">
        <v>102</v>
      </c>
      <c r="P68" s="430">
        <v>2018</v>
      </c>
      <c r="Q68" s="418">
        <f t="shared" ref="Q68:Q131" ca="1" si="5">SUMIF(INDIRECT("'"&amp;K68&amp;"'!c:c"),A68,INDIRECT("'"&amp;K68&amp;"'!f:f"))</f>
        <v>3.5473660611335993</v>
      </c>
      <c r="R68" s="337">
        <f t="shared" ca="1" si="3"/>
        <v>47985.220708954199</v>
      </c>
      <c r="S68" s="337">
        <f t="shared" ca="1" si="4"/>
        <v>13527</v>
      </c>
      <c r="T68" s="433"/>
      <c r="U68" s="22"/>
      <c r="V68" s="24"/>
      <c r="W68" s="21"/>
      <c r="Y68" s="494"/>
    </row>
    <row r="69" spans="1:25" ht="45">
      <c r="A69" s="31">
        <v>66</v>
      </c>
      <c r="B69" s="22" t="s">
        <v>39</v>
      </c>
      <c r="C69" s="22" t="s">
        <v>40</v>
      </c>
      <c r="D69" s="22" t="s">
        <v>106</v>
      </c>
      <c r="E69" s="23" t="s">
        <v>133</v>
      </c>
      <c r="F69" s="22" t="s">
        <v>112</v>
      </c>
      <c r="G69" s="22" t="s">
        <v>134</v>
      </c>
      <c r="H69" s="22" t="s">
        <v>30</v>
      </c>
      <c r="I69" s="22" t="s">
        <v>135</v>
      </c>
      <c r="J69" s="102" t="s">
        <v>137</v>
      </c>
      <c r="K69" s="523" t="s">
        <v>898</v>
      </c>
      <c r="L69" s="525" t="s">
        <v>946</v>
      </c>
      <c r="M69" s="525" t="s">
        <v>947</v>
      </c>
      <c r="N69" s="525" t="s">
        <v>887</v>
      </c>
      <c r="O69" s="22" t="s">
        <v>102</v>
      </c>
      <c r="P69" s="430">
        <v>2018</v>
      </c>
      <c r="Q69" s="418">
        <f t="shared" ca="1" si="5"/>
        <v>26917.323284614697</v>
      </c>
      <c r="R69" s="337">
        <f t="shared" ca="1" si="3"/>
        <v>364110632.07098299</v>
      </c>
      <c r="S69" s="337">
        <f t="shared" ca="1" si="4"/>
        <v>13527</v>
      </c>
      <c r="T69" s="433"/>
      <c r="U69" s="22"/>
      <c r="V69" s="24"/>
      <c r="W69" s="21"/>
      <c r="Y69" s="494"/>
    </row>
    <row r="70" spans="1:25" ht="60">
      <c r="A70" s="31">
        <v>67</v>
      </c>
      <c r="B70" s="22" t="s">
        <v>39</v>
      </c>
      <c r="C70" s="22" t="s">
        <v>40</v>
      </c>
      <c r="D70" s="22" t="s">
        <v>106</v>
      </c>
      <c r="E70" s="23" t="s">
        <v>133</v>
      </c>
      <c r="F70" s="22" t="s">
        <v>114</v>
      </c>
      <c r="G70" s="22" t="s">
        <v>134</v>
      </c>
      <c r="H70" s="22" t="s">
        <v>30</v>
      </c>
      <c r="I70" s="22" t="s">
        <v>135</v>
      </c>
      <c r="J70" s="102" t="s">
        <v>138</v>
      </c>
      <c r="K70" s="523" t="s">
        <v>898</v>
      </c>
      <c r="L70" s="525" t="s">
        <v>948</v>
      </c>
      <c r="M70" s="525" t="s">
        <v>949</v>
      </c>
      <c r="N70" s="525" t="s">
        <v>887</v>
      </c>
      <c r="O70" s="22" t="s">
        <v>102</v>
      </c>
      <c r="P70" s="430">
        <v>2018</v>
      </c>
      <c r="Q70" s="418">
        <f t="shared" ca="1" si="5"/>
        <v>-44.395202118763066</v>
      </c>
      <c r="R70" s="337">
        <f t="shared" ca="1" si="3"/>
        <v>-600533.899060508</v>
      </c>
      <c r="S70" s="337">
        <f t="shared" ca="1" si="4"/>
        <v>13527</v>
      </c>
      <c r="T70" s="433" t="s">
        <v>139</v>
      </c>
      <c r="U70" s="22" t="s">
        <v>117</v>
      </c>
      <c r="V70" s="24"/>
      <c r="W70" s="21"/>
      <c r="Y70" s="494"/>
    </row>
    <row r="71" spans="1:25" ht="105">
      <c r="A71" s="31">
        <v>68</v>
      </c>
      <c r="B71" s="22" t="s">
        <v>39</v>
      </c>
      <c r="C71" s="22" t="s">
        <v>40</v>
      </c>
      <c r="D71" s="22" t="s">
        <v>140</v>
      </c>
      <c r="E71" s="23" t="s">
        <v>141</v>
      </c>
      <c r="F71" s="22" t="s">
        <v>142</v>
      </c>
      <c r="G71" s="22" t="s">
        <v>143</v>
      </c>
      <c r="H71" s="22" t="s">
        <v>30</v>
      </c>
      <c r="I71" s="22" t="s">
        <v>144</v>
      </c>
      <c r="J71" s="22" t="s">
        <v>145</v>
      </c>
      <c r="K71" s="523" t="s">
        <v>898</v>
      </c>
      <c r="L71" s="525" t="s">
        <v>950</v>
      </c>
      <c r="M71" s="525" t="s">
        <v>951</v>
      </c>
      <c r="N71" s="525" t="s">
        <v>887</v>
      </c>
      <c r="O71" s="22" t="s">
        <v>102</v>
      </c>
      <c r="P71" s="430">
        <v>2018</v>
      </c>
      <c r="Q71" s="538">
        <f t="shared" ca="1" si="5"/>
        <v>4.1519488924159326E-2</v>
      </c>
      <c r="R71" s="337">
        <f t="shared" ca="1" si="3"/>
        <v>34452</v>
      </c>
      <c r="S71" s="337">
        <f t="shared" ca="1" si="4"/>
        <v>829779</v>
      </c>
      <c r="T71" s="433" t="s">
        <v>952</v>
      </c>
      <c r="U71" s="22" t="s">
        <v>147</v>
      </c>
      <c r="V71" s="24"/>
      <c r="W71" s="21"/>
      <c r="Y71" s="494"/>
    </row>
    <row r="72" spans="1:25" ht="60">
      <c r="A72" s="31">
        <v>69</v>
      </c>
      <c r="B72" s="22" t="s">
        <v>39</v>
      </c>
      <c r="C72" s="22" t="s">
        <v>40</v>
      </c>
      <c r="D72" s="22" t="s">
        <v>140</v>
      </c>
      <c r="E72" s="23" t="s">
        <v>148</v>
      </c>
      <c r="F72" s="22" t="s">
        <v>142</v>
      </c>
      <c r="G72" s="22" t="s">
        <v>149</v>
      </c>
      <c r="H72" s="22" t="s">
        <v>30</v>
      </c>
      <c r="I72" s="22" t="s">
        <v>150</v>
      </c>
      <c r="J72" s="22" t="s">
        <v>151</v>
      </c>
      <c r="K72" s="523" t="s">
        <v>898</v>
      </c>
      <c r="L72" s="525" t="s">
        <v>953</v>
      </c>
      <c r="M72" s="525" t="s">
        <v>954</v>
      </c>
      <c r="N72" s="525" t="s">
        <v>887</v>
      </c>
      <c r="O72" s="22" t="s">
        <v>102</v>
      </c>
      <c r="P72" s="430">
        <v>2018</v>
      </c>
      <c r="Q72" s="538">
        <f t="shared" ca="1" si="5"/>
        <v>4.1752339389870337E-2</v>
      </c>
      <c r="R72" s="337">
        <f t="shared" ca="1" si="3"/>
        <v>995</v>
      </c>
      <c r="S72" s="337">
        <f t="shared" ca="1" si="4"/>
        <v>23831</v>
      </c>
      <c r="T72" s="433" t="s">
        <v>152</v>
      </c>
      <c r="U72" s="22" t="str">
        <f>Definitions!C7</f>
        <v>D.18-05-041: DAC = Bill accounts in census tracts corresponding to census tracts in the top quartile of CalEnviroScreen 3.0 scores.</v>
      </c>
      <c r="V72" s="24"/>
      <c r="W72" s="21"/>
      <c r="Y72" s="494"/>
    </row>
    <row r="73" spans="1:25" ht="90">
      <c r="A73" s="31">
        <v>70</v>
      </c>
      <c r="B73" s="22" t="s">
        <v>39</v>
      </c>
      <c r="C73" s="22" t="s">
        <v>40</v>
      </c>
      <c r="D73" s="22" t="s">
        <v>140</v>
      </c>
      <c r="E73" s="23" t="s">
        <v>153</v>
      </c>
      <c r="F73" s="22" t="s">
        <v>142</v>
      </c>
      <c r="G73" s="22" t="s">
        <v>154</v>
      </c>
      <c r="H73" s="22" t="s">
        <v>30</v>
      </c>
      <c r="I73" s="22" t="s">
        <v>155</v>
      </c>
      <c r="J73" s="22" t="s">
        <v>156</v>
      </c>
      <c r="K73" s="523" t="s">
        <v>898</v>
      </c>
      <c r="L73" s="525" t="s">
        <v>955</v>
      </c>
      <c r="M73" s="525" t="s">
        <v>956</v>
      </c>
      <c r="N73" s="525" t="s">
        <v>887</v>
      </c>
      <c r="O73" s="22" t="s">
        <v>102</v>
      </c>
      <c r="P73" s="430">
        <v>2018</v>
      </c>
      <c r="Q73" s="538">
        <f t="shared" ca="1" si="5"/>
        <v>5.9709586069771649E-2</v>
      </c>
      <c r="R73" s="337">
        <f t="shared" ca="1" si="3"/>
        <v>991</v>
      </c>
      <c r="S73" s="337">
        <f t="shared" ca="1" si="4"/>
        <v>16597</v>
      </c>
      <c r="T73" s="433" t="s">
        <v>157</v>
      </c>
      <c r="U7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73" s="24"/>
      <c r="W73" s="21"/>
      <c r="Y73" s="494"/>
    </row>
    <row r="74" spans="1:25" ht="30">
      <c r="A74" s="31">
        <v>71</v>
      </c>
      <c r="B74" s="22" t="s">
        <v>39</v>
      </c>
      <c r="C74" s="22" t="s">
        <v>40</v>
      </c>
      <c r="D74" s="22" t="s">
        <v>158</v>
      </c>
      <c r="E74" s="23" t="s">
        <v>91</v>
      </c>
      <c r="F74" s="22" t="s">
        <v>92</v>
      </c>
      <c r="G74" s="22" t="s">
        <v>93</v>
      </c>
      <c r="H74" s="22" t="s">
        <v>30</v>
      </c>
      <c r="I74" s="22" t="s">
        <v>159</v>
      </c>
      <c r="J74" s="22" t="s">
        <v>92</v>
      </c>
      <c r="K74" s="523" t="s">
        <v>898</v>
      </c>
      <c r="L74" s="525" t="s">
        <v>957</v>
      </c>
      <c r="M74" s="525" t="s">
        <v>958</v>
      </c>
      <c r="N74" s="525" t="s">
        <v>887</v>
      </c>
      <c r="O74" s="22" t="s">
        <v>102</v>
      </c>
      <c r="P74" s="430">
        <v>2018</v>
      </c>
      <c r="Q74" s="418">
        <f t="shared" ca="1" si="5"/>
        <v>119.32561930251238</v>
      </c>
      <c r="R74" s="337">
        <f t="shared" ca="1" si="3"/>
        <v>34264553.01367794</v>
      </c>
      <c r="S74" s="337">
        <f t="shared" ca="1" si="4"/>
        <v>287151.68807807314</v>
      </c>
      <c r="T74" s="433"/>
      <c r="U74" s="22"/>
      <c r="V74" s="24"/>
      <c r="W74" s="21"/>
      <c r="Y74" s="494"/>
    </row>
    <row r="75" spans="1:25" ht="30">
      <c r="A75" s="31">
        <v>72</v>
      </c>
      <c r="B75" s="22" t="s">
        <v>39</v>
      </c>
      <c r="C75" s="22" t="s">
        <v>40</v>
      </c>
      <c r="D75" s="22" t="s">
        <v>158</v>
      </c>
      <c r="E75" s="23" t="s">
        <v>91</v>
      </c>
      <c r="F75" s="22" t="s">
        <v>95</v>
      </c>
      <c r="G75" s="22" t="s">
        <v>93</v>
      </c>
      <c r="H75" s="22" t="s">
        <v>30</v>
      </c>
      <c r="I75" s="22" t="s">
        <v>159</v>
      </c>
      <c r="J75" s="22" t="s">
        <v>95</v>
      </c>
      <c r="K75" s="523" t="s">
        <v>898</v>
      </c>
      <c r="L75" s="525" t="s">
        <v>959</v>
      </c>
      <c r="M75" s="525" t="s">
        <v>960</v>
      </c>
      <c r="N75" s="525" t="s">
        <v>887</v>
      </c>
      <c r="O75" s="22" t="s">
        <v>102</v>
      </c>
      <c r="P75" s="430">
        <v>2018</v>
      </c>
      <c r="Q75" s="418">
        <f t="shared" ca="1" si="5"/>
        <v>1.6505784312419156E-2</v>
      </c>
      <c r="R75" s="337">
        <f t="shared" ca="1" si="3"/>
        <v>34264553.01367794</v>
      </c>
      <c r="S75" s="337">
        <f t="shared" ca="1" si="4"/>
        <v>2075911835.8221164</v>
      </c>
      <c r="T75" s="433"/>
      <c r="U75" s="22"/>
      <c r="V75" s="24"/>
      <c r="W75" s="21"/>
      <c r="Y75" s="494"/>
    </row>
    <row r="76" spans="1:25" ht="30">
      <c r="A76" s="31">
        <v>73</v>
      </c>
      <c r="B76" s="22" t="s">
        <v>39</v>
      </c>
      <c r="C76" s="22" t="s">
        <v>40</v>
      </c>
      <c r="D76" s="22" t="s">
        <v>158</v>
      </c>
      <c r="E76" s="23" t="s">
        <v>91</v>
      </c>
      <c r="F76" s="22" t="s">
        <v>96</v>
      </c>
      <c r="G76" s="22" t="s">
        <v>93</v>
      </c>
      <c r="H76" s="22" t="s">
        <v>30</v>
      </c>
      <c r="I76" s="22" t="s">
        <v>159</v>
      </c>
      <c r="J76" s="22" t="s">
        <v>96</v>
      </c>
      <c r="K76" s="523" t="s">
        <v>898</v>
      </c>
      <c r="L76" s="525" t="s">
        <v>961</v>
      </c>
      <c r="M76" s="525" t="s">
        <v>962</v>
      </c>
      <c r="N76" s="525" t="s">
        <v>887</v>
      </c>
      <c r="O76" s="22" t="s">
        <v>102</v>
      </c>
      <c r="P76" s="430">
        <v>2018</v>
      </c>
      <c r="Q76" s="418">
        <f t="shared" ca="1" si="5"/>
        <v>0.15518995573662073</v>
      </c>
      <c r="R76" s="337">
        <f t="shared" ca="1" si="3"/>
        <v>-4509314.1284829443</v>
      </c>
      <c r="S76" s="337">
        <f t="shared" ca="1" si="4"/>
        <v>-29056739.574923828</v>
      </c>
      <c r="T76" s="433" t="s">
        <v>48</v>
      </c>
      <c r="U76" s="22" t="s">
        <v>49</v>
      </c>
      <c r="V76" s="24"/>
      <c r="W76" s="21"/>
      <c r="Y76" s="494"/>
    </row>
    <row r="77" spans="1:25" ht="30">
      <c r="A77" s="31">
        <v>74</v>
      </c>
      <c r="B77" s="22" t="s">
        <v>39</v>
      </c>
      <c r="C77" s="22" t="s">
        <v>40</v>
      </c>
      <c r="D77" s="22" t="s">
        <v>158</v>
      </c>
      <c r="E77" s="23" t="s">
        <v>91</v>
      </c>
      <c r="F77" s="22" t="s">
        <v>97</v>
      </c>
      <c r="G77" s="22" t="s">
        <v>93</v>
      </c>
      <c r="H77" s="22" t="s">
        <v>30</v>
      </c>
      <c r="I77" s="22" t="s">
        <v>159</v>
      </c>
      <c r="J77" s="22" t="s">
        <v>97</v>
      </c>
      <c r="K77" s="523" t="s">
        <v>898</v>
      </c>
      <c r="L77" s="525" t="s">
        <v>963</v>
      </c>
      <c r="M77" s="525" t="s">
        <v>964</v>
      </c>
      <c r="N77" s="525" t="s">
        <v>887</v>
      </c>
      <c r="O77" s="22" t="s">
        <v>102</v>
      </c>
      <c r="P77" s="430">
        <v>2018</v>
      </c>
      <c r="Q77" s="418">
        <f t="shared" ca="1" si="5"/>
        <v>276.57103073558193</v>
      </c>
      <c r="R77" s="337">
        <f t="shared" ca="1" si="3"/>
        <v>79417838.349215001</v>
      </c>
      <c r="S77" s="337">
        <f t="shared" ca="1" si="4"/>
        <v>287151.68807807314</v>
      </c>
      <c r="T77" s="433"/>
      <c r="U77" s="22"/>
      <c r="V77" s="24"/>
      <c r="W77" s="21"/>
      <c r="Y77" s="494"/>
    </row>
    <row r="78" spans="1:25" ht="30">
      <c r="A78" s="31">
        <v>75</v>
      </c>
      <c r="B78" s="22" t="s">
        <v>39</v>
      </c>
      <c r="C78" s="22" t="s">
        <v>40</v>
      </c>
      <c r="D78" s="22" t="s">
        <v>158</v>
      </c>
      <c r="E78" s="23" t="s">
        <v>91</v>
      </c>
      <c r="F78" s="22" t="s">
        <v>98</v>
      </c>
      <c r="G78" s="22" t="s">
        <v>93</v>
      </c>
      <c r="H78" s="22" t="s">
        <v>30</v>
      </c>
      <c r="I78" s="22" t="s">
        <v>159</v>
      </c>
      <c r="J78" s="22" t="s">
        <v>98</v>
      </c>
      <c r="K78" s="523" t="s">
        <v>898</v>
      </c>
      <c r="L78" s="525" t="s">
        <v>965</v>
      </c>
      <c r="M78" s="525" t="s">
        <v>966</v>
      </c>
      <c r="N78" s="525" t="s">
        <v>887</v>
      </c>
      <c r="O78" s="22" t="s">
        <v>102</v>
      </c>
      <c r="P78" s="430">
        <v>2018</v>
      </c>
      <c r="Q78" s="418">
        <f t="shared" ca="1" si="5"/>
        <v>3.8256845487738847E-2</v>
      </c>
      <c r="R78" s="337">
        <f t="shared" ca="1" si="3"/>
        <v>79417838.349215001</v>
      </c>
      <c r="S78" s="337">
        <f t="shared" ca="1" si="4"/>
        <v>2075911835.8221164</v>
      </c>
      <c r="T78" s="433"/>
      <c r="U78" s="22"/>
      <c r="V78" s="24"/>
      <c r="W78" s="21"/>
      <c r="Y78" s="494"/>
    </row>
    <row r="79" spans="1:25" ht="30">
      <c r="A79" s="31">
        <v>76</v>
      </c>
      <c r="B79" s="22" t="s">
        <v>39</v>
      </c>
      <c r="C79" s="22" t="s">
        <v>40</v>
      </c>
      <c r="D79" s="22" t="s">
        <v>158</v>
      </c>
      <c r="E79" s="23" t="s">
        <v>91</v>
      </c>
      <c r="F79" s="22" t="s">
        <v>99</v>
      </c>
      <c r="G79" s="22" t="s">
        <v>93</v>
      </c>
      <c r="H79" s="22" t="s">
        <v>30</v>
      </c>
      <c r="I79" s="22" t="s">
        <v>159</v>
      </c>
      <c r="J79" s="22" t="s">
        <v>99</v>
      </c>
      <c r="K79" s="523" t="s">
        <v>898</v>
      </c>
      <c r="L79" s="525" t="s">
        <v>967</v>
      </c>
      <c r="M79" s="525" t="s">
        <v>968</v>
      </c>
      <c r="N79" s="525" t="s">
        <v>887</v>
      </c>
      <c r="O79" s="22" t="s">
        <v>102</v>
      </c>
      <c r="P79" s="430">
        <v>2018</v>
      </c>
      <c r="Q79" s="418">
        <f t="shared" ca="1" si="5"/>
        <v>0.35969682176192008</v>
      </c>
      <c r="R79" s="337">
        <f t="shared" ca="1" si="3"/>
        <v>-10451616.875863906</v>
      </c>
      <c r="S79" s="337">
        <f t="shared" ca="1" si="4"/>
        <v>-29056739.574923828</v>
      </c>
      <c r="T79" s="433" t="s">
        <v>48</v>
      </c>
      <c r="U79" s="22" t="s">
        <v>49</v>
      </c>
      <c r="V79" s="24"/>
      <c r="W79" s="21"/>
      <c r="Y79" s="494"/>
    </row>
    <row r="80" spans="1:25" ht="45">
      <c r="A80" s="31">
        <v>77</v>
      </c>
      <c r="B80" s="22" t="s">
        <v>39</v>
      </c>
      <c r="C80" s="22" t="s">
        <v>40</v>
      </c>
      <c r="D80" s="22" t="s">
        <v>160</v>
      </c>
      <c r="E80" s="23" t="s">
        <v>161</v>
      </c>
      <c r="F80" s="22" t="s">
        <v>162</v>
      </c>
      <c r="G80" s="22" t="s">
        <v>163</v>
      </c>
      <c r="H80" s="22" t="s">
        <v>164</v>
      </c>
      <c r="I80" s="22" t="s">
        <v>165</v>
      </c>
      <c r="J80" s="22" t="s">
        <v>166</v>
      </c>
      <c r="K80" s="523" t="s">
        <v>898</v>
      </c>
      <c r="L80" s="525" t="s">
        <v>969</v>
      </c>
      <c r="M80" s="525" t="s">
        <v>970</v>
      </c>
      <c r="N80" s="525" t="s">
        <v>817</v>
      </c>
      <c r="O80" s="22" t="s">
        <v>102</v>
      </c>
      <c r="P80" s="430">
        <v>2018</v>
      </c>
      <c r="Q80" s="418">
        <f t="shared" ca="1" si="5"/>
        <v>18683.521073355674</v>
      </c>
      <c r="R80" s="337" t="str">
        <f t="shared" ca="1" si="3"/>
        <v>N/A</v>
      </c>
      <c r="S80" s="337" t="str">
        <f t="shared" ca="1" si="4"/>
        <v>N/A</v>
      </c>
      <c r="T80" s="433" t="s">
        <v>168</v>
      </c>
      <c r="U80" s="22" t="s">
        <v>169</v>
      </c>
      <c r="V80" s="24"/>
      <c r="W80" s="21"/>
      <c r="Y80" s="494"/>
    </row>
    <row r="81" spans="1:25" ht="60">
      <c r="A81" s="31">
        <v>78</v>
      </c>
      <c r="B81" s="22" t="s">
        <v>39</v>
      </c>
      <c r="C81" s="22" t="s">
        <v>40</v>
      </c>
      <c r="D81" s="22" t="s">
        <v>170</v>
      </c>
      <c r="E81" s="23" t="s">
        <v>171</v>
      </c>
      <c r="F81" s="22" t="s">
        <v>52</v>
      </c>
      <c r="G81" s="22" t="s">
        <v>53</v>
      </c>
      <c r="H81" s="22" t="s">
        <v>30</v>
      </c>
      <c r="I81" s="22" t="s">
        <v>172</v>
      </c>
      <c r="J81" s="22" t="s">
        <v>173</v>
      </c>
      <c r="K81" s="523" t="s">
        <v>971</v>
      </c>
      <c r="L81" s="525" t="s">
        <v>972</v>
      </c>
      <c r="M81" s="525" t="s">
        <v>973</v>
      </c>
      <c r="N81" s="525" t="s">
        <v>817</v>
      </c>
      <c r="O81" s="22" t="s">
        <v>174</v>
      </c>
      <c r="P81" s="430">
        <v>2018</v>
      </c>
      <c r="Q81" s="418">
        <f t="shared" ca="1" si="5"/>
        <v>219.03197422503709</v>
      </c>
      <c r="R81" s="337" t="str">
        <f t="shared" ca="1" si="3"/>
        <v>N/A</v>
      </c>
      <c r="S81" s="337" t="str">
        <f t="shared" ca="1" si="4"/>
        <v>N/A</v>
      </c>
      <c r="T81" s="433" t="s">
        <v>901</v>
      </c>
      <c r="U81" s="22"/>
      <c r="V81" s="24"/>
      <c r="W81" s="21"/>
      <c r="Y81" s="494"/>
    </row>
    <row r="82" spans="1:25" ht="60">
      <c r="A82" s="31">
        <v>79</v>
      </c>
      <c r="B82" s="22" t="s">
        <v>39</v>
      </c>
      <c r="C82" s="22" t="s">
        <v>40</v>
      </c>
      <c r="D82" s="22" t="s">
        <v>170</v>
      </c>
      <c r="E82" s="23" t="s">
        <v>171</v>
      </c>
      <c r="F82" s="22" t="s">
        <v>55</v>
      </c>
      <c r="G82" s="22" t="s">
        <v>53</v>
      </c>
      <c r="H82" s="22" t="s">
        <v>30</v>
      </c>
      <c r="I82" s="22" t="s">
        <v>172</v>
      </c>
      <c r="J82" s="22" t="s">
        <v>175</v>
      </c>
      <c r="K82" s="523" t="s">
        <v>971</v>
      </c>
      <c r="L82" s="525" t="s">
        <v>974</v>
      </c>
      <c r="M82" s="525" t="s">
        <v>975</v>
      </c>
      <c r="N82" s="525" t="s">
        <v>817</v>
      </c>
      <c r="O82" s="22" t="s">
        <v>174</v>
      </c>
      <c r="P82" s="430">
        <v>2018</v>
      </c>
      <c r="Q82" s="418">
        <f t="shared" ca="1" si="5"/>
        <v>142.14357720803355</v>
      </c>
      <c r="R82" s="337" t="str">
        <f t="shared" ca="1" si="3"/>
        <v>N/A</v>
      </c>
      <c r="S82" s="337" t="str">
        <f t="shared" ca="1" si="4"/>
        <v>N/A</v>
      </c>
      <c r="T82" s="433" t="s">
        <v>901</v>
      </c>
      <c r="U82" s="22"/>
      <c r="V82" s="24"/>
      <c r="W82" s="21"/>
      <c r="Y82" s="494"/>
    </row>
    <row r="83" spans="1:25" ht="60">
      <c r="A83" s="31">
        <v>80</v>
      </c>
      <c r="B83" s="22" t="s">
        <v>39</v>
      </c>
      <c r="C83" s="22" t="s">
        <v>40</v>
      </c>
      <c r="D83" s="22" t="s">
        <v>170</v>
      </c>
      <c r="E83" s="23" t="s">
        <v>171</v>
      </c>
      <c r="F83" s="22" t="s">
        <v>56</v>
      </c>
      <c r="G83" s="22" t="s">
        <v>53</v>
      </c>
      <c r="H83" s="22" t="s">
        <v>30</v>
      </c>
      <c r="I83" s="22" t="s">
        <v>172</v>
      </c>
      <c r="J83" s="22" t="s">
        <v>176</v>
      </c>
      <c r="K83" s="523" t="s">
        <v>971</v>
      </c>
      <c r="L83" s="525" t="s">
        <v>976</v>
      </c>
      <c r="M83" s="525" t="s">
        <v>977</v>
      </c>
      <c r="N83" s="525" t="s">
        <v>817</v>
      </c>
      <c r="O83" s="22" t="s">
        <v>174</v>
      </c>
      <c r="P83" s="430">
        <v>2018</v>
      </c>
      <c r="Q83" s="418">
        <f t="shared" ca="1" si="5"/>
        <v>1278348.796947879</v>
      </c>
      <c r="R83" s="337" t="str">
        <f t="shared" ca="1" si="3"/>
        <v>N/A</v>
      </c>
      <c r="S83" s="337" t="str">
        <f t="shared" ca="1" si="4"/>
        <v>N/A</v>
      </c>
      <c r="T83" s="433" t="s">
        <v>901</v>
      </c>
      <c r="U83" s="22"/>
      <c r="V83" s="24"/>
      <c r="W83" s="21"/>
      <c r="Y83" s="494"/>
    </row>
    <row r="84" spans="1:25" ht="60">
      <c r="A84" s="31">
        <v>81</v>
      </c>
      <c r="B84" s="22" t="s">
        <v>39</v>
      </c>
      <c r="C84" s="22" t="s">
        <v>40</v>
      </c>
      <c r="D84" s="22" t="s">
        <v>170</v>
      </c>
      <c r="E84" s="23" t="s">
        <v>171</v>
      </c>
      <c r="F84" s="22" t="s">
        <v>57</v>
      </c>
      <c r="G84" s="22" t="s">
        <v>53</v>
      </c>
      <c r="H84" s="22" t="s">
        <v>30</v>
      </c>
      <c r="I84" s="22" t="s">
        <v>172</v>
      </c>
      <c r="J84" s="22" t="s">
        <v>177</v>
      </c>
      <c r="K84" s="523" t="s">
        <v>971</v>
      </c>
      <c r="L84" s="525" t="s">
        <v>978</v>
      </c>
      <c r="M84" s="525" t="s">
        <v>979</v>
      </c>
      <c r="N84" s="525" t="s">
        <v>817</v>
      </c>
      <c r="O84" s="22" t="s">
        <v>174</v>
      </c>
      <c r="P84" s="430">
        <v>2018</v>
      </c>
      <c r="Q84" s="418">
        <f t="shared" ca="1" si="5"/>
        <v>825918.07880019047</v>
      </c>
      <c r="R84" s="337" t="str">
        <f t="shared" ca="1" si="3"/>
        <v>N/A</v>
      </c>
      <c r="S84" s="337" t="str">
        <f t="shared" ca="1" si="4"/>
        <v>N/A</v>
      </c>
      <c r="T84" s="433" t="s">
        <v>901</v>
      </c>
      <c r="U84" s="22"/>
      <c r="V84" s="24"/>
      <c r="W84" s="21"/>
      <c r="Y84" s="494"/>
    </row>
    <row r="85" spans="1:25" ht="60">
      <c r="A85" s="31">
        <v>82</v>
      </c>
      <c r="B85" s="22" t="s">
        <v>39</v>
      </c>
      <c r="C85" s="22" t="s">
        <v>40</v>
      </c>
      <c r="D85" s="22" t="s">
        <v>170</v>
      </c>
      <c r="E85" s="23" t="s">
        <v>171</v>
      </c>
      <c r="F85" s="22" t="s">
        <v>58</v>
      </c>
      <c r="G85" s="22" t="s">
        <v>53</v>
      </c>
      <c r="H85" s="22" t="s">
        <v>30</v>
      </c>
      <c r="I85" s="22" t="s">
        <v>172</v>
      </c>
      <c r="J85" s="22" t="s">
        <v>178</v>
      </c>
      <c r="K85" s="523" t="s">
        <v>971</v>
      </c>
      <c r="L85" s="525" t="s">
        <v>980</v>
      </c>
      <c r="M85" s="525" t="s">
        <v>981</v>
      </c>
      <c r="N85" s="525" t="s">
        <v>817</v>
      </c>
      <c r="O85" s="22" t="s">
        <v>174</v>
      </c>
      <c r="P85" s="430">
        <v>2018</v>
      </c>
      <c r="Q85" s="418">
        <f t="shared" ca="1" si="5"/>
        <v>10484.676605899693</v>
      </c>
      <c r="R85" s="337" t="str">
        <f t="shared" ca="1" si="3"/>
        <v>N/A</v>
      </c>
      <c r="S85" s="337" t="str">
        <f t="shared" ca="1" si="4"/>
        <v>N/A</v>
      </c>
      <c r="T85" s="433" t="s">
        <v>901</v>
      </c>
      <c r="U85" s="22" t="str">
        <f>Definitions!C$20</f>
        <v>A multi-family unit. Designated by a unique billing account under rate GR and location code (LC_CD) = B, C, D (&gt;= 2 units)</v>
      </c>
      <c r="V85" s="24"/>
      <c r="W85" s="21"/>
      <c r="Y85" s="494"/>
    </row>
    <row r="86" spans="1:25" ht="60">
      <c r="A86" s="31">
        <v>83</v>
      </c>
      <c r="B86" s="22" t="s">
        <v>39</v>
      </c>
      <c r="C86" s="22" t="s">
        <v>40</v>
      </c>
      <c r="D86" s="22" t="s">
        <v>170</v>
      </c>
      <c r="E86" s="23" t="s">
        <v>171</v>
      </c>
      <c r="F86" s="22" t="s">
        <v>60</v>
      </c>
      <c r="G86" s="22" t="s">
        <v>53</v>
      </c>
      <c r="H86" s="22" t="s">
        <v>30</v>
      </c>
      <c r="I86" s="22" t="s">
        <v>172</v>
      </c>
      <c r="J86" s="22" t="s">
        <v>180</v>
      </c>
      <c r="K86" s="523" t="s">
        <v>971</v>
      </c>
      <c r="L86" s="525" t="s">
        <v>982</v>
      </c>
      <c r="M86" s="525" t="s">
        <v>983</v>
      </c>
      <c r="N86" s="525" t="s">
        <v>817</v>
      </c>
      <c r="O86" s="22" t="s">
        <v>174</v>
      </c>
      <c r="P86" s="430">
        <v>2018</v>
      </c>
      <c r="Q86" s="418">
        <f t="shared" ca="1" si="5"/>
        <v>5865.7814489256234</v>
      </c>
      <c r="R86" s="337" t="str">
        <f t="shared" ca="1" si="3"/>
        <v>N/A</v>
      </c>
      <c r="S86" s="337" t="str">
        <f t="shared" ca="1" si="4"/>
        <v>N/A</v>
      </c>
      <c r="T86" s="433" t="s">
        <v>901</v>
      </c>
      <c r="U86" s="22" t="str">
        <f>Definitions!C$20</f>
        <v>A multi-family unit. Designated by a unique billing account under rate GR and location code (LC_CD) = B, C, D (&gt;= 2 units)</v>
      </c>
      <c r="V86" s="24"/>
      <c r="W86" s="21"/>
      <c r="Y86" s="494"/>
    </row>
    <row r="87" spans="1:25" ht="60">
      <c r="A87" s="31">
        <v>84</v>
      </c>
      <c r="B87" s="22" t="s">
        <v>39</v>
      </c>
      <c r="C87" s="22" t="s">
        <v>40</v>
      </c>
      <c r="D87" s="22" t="s">
        <v>170</v>
      </c>
      <c r="E87" s="23" t="s">
        <v>171</v>
      </c>
      <c r="F87" s="22" t="s">
        <v>61</v>
      </c>
      <c r="G87" s="22" t="s">
        <v>53</v>
      </c>
      <c r="H87" s="22" t="s">
        <v>30</v>
      </c>
      <c r="I87" s="22" t="s">
        <v>172</v>
      </c>
      <c r="J87" s="22" t="s">
        <v>181</v>
      </c>
      <c r="K87" s="523" t="s">
        <v>971</v>
      </c>
      <c r="L87" s="525" t="s">
        <v>984</v>
      </c>
      <c r="M87" s="525" t="s">
        <v>985</v>
      </c>
      <c r="N87" s="525" t="s">
        <v>817</v>
      </c>
      <c r="O87" s="22" t="s">
        <v>174</v>
      </c>
      <c r="P87" s="430">
        <v>2018</v>
      </c>
      <c r="Q87" s="418">
        <f t="shared" ca="1" si="5"/>
        <v>2944.1001747175792</v>
      </c>
      <c r="R87" s="337" t="str">
        <f t="shared" ca="1" si="3"/>
        <v>N/A</v>
      </c>
      <c r="S87" s="337" t="str">
        <f t="shared" ca="1" si="4"/>
        <v>N/A</v>
      </c>
      <c r="T87" s="433" t="s">
        <v>901</v>
      </c>
      <c r="U87" s="22"/>
      <c r="V87" s="24"/>
      <c r="W87" s="21"/>
      <c r="Y87" s="494"/>
    </row>
    <row r="88" spans="1:25" ht="60">
      <c r="A88" s="31">
        <v>85</v>
      </c>
      <c r="B88" s="22" t="s">
        <v>39</v>
      </c>
      <c r="C88" s="22" t="s">
        <v>40</v>
      </c>
      <c r="D88" s="22" t="s">
        <v>170</v>
      </c>
      <c r="E88" s="23" t="s">
        <v>171</v>
      </c>
      <c r="F88" s="22" t="s">
        <v>62</v>
      </c>
      <c r="G88" s="22" t="s">
        <v>53</v>
      </c>
      <c r="H88" s="22" t="s">
        <v>30</v>
      </c>
      <c r="I88" s="22" t="s">
        <v>172</v>
      </c>
      <c r="J88" s="22" t="s">
        <v>182</v>
      </c>
      <c r="K88" s="523" t="s">
        <v>971</v>
      </c>
      <c r="L88" s="525" t="s">
        <v>986</v>
      </c>
      <c r="M88" s="525" t="s">
        <v>987</v>
      </c>
      <c r="N88" s="525" t="s">
        <v>817</v>
      </c>
      <c r="O88" s="22" t="s">
        <v>174</v>
      </c>
      <c r="P88" s="430">
        <v>2018</v>
      </c>
      <c r="Q88" s="418">
        <f t="shared" ca="1" si="5"/>
        <v>1803.5670695796587</v>
      </c>
      <c r="R88" s="337" t="str">
        <f t="shared" ca="1" si="3"/>
        <v>N/A</v>
      </c>
      <c r="S88" s="337" t="str">
        <f t="shared" ca="1" si="4"/>
        <v>N/A</v>
      </c>
      <c r="T88" s="433" t="s">
        <v>901</v>
      </c>
      <c r="U88" s="22"/>
      <c r="V88" s="24"/>
      <c r="W88" s="21"/>
      <c r="Y88" s="494"/>
    </row>
    <row r="89" spans="1:25" ht="60">
      <c r="A89" s="31">
        <v>86</v>
      </c>
      <c r="B89" s="22" t="s">
        <v>39</v>
      </c>
      <c r="C89" s="22" t="s">
        <v>40</v>
      </c>
      <c r="D89" s="22" t="s">
        <v>170</v>
      </c>
      <c r="E89" s="23" t="s">
        <v>171</v>
      </c>
      <c r="F89" s="22" t="s">
        <v>63</v>
      </c>
      <c r="G89" s="22" t="s">
        <v>53</v>
      </c>
      <c r="H89" s="22" t="s">
        <v>30</v>
      </c>
      <c r="I89" s="22" t="s">
        <v>172</v>
      </c>
      <c r="J89" s="22" t="s">
        <v>183</v>
      </c>
      <c r="K89" s="523" t="s">
        <v>971</v>
      </c>
      <c r="L89" s="525" t="s">
        <v>988</v>
      </c>
      <c r="M89" s="525" t="s">
        <v>989</v>
      </c>
      <c r="N89" s="525" t="s">
        <v>817</v>
      </c>
      <c r="O89" s="22" t="s">
        <v>174</v>
      </c>
      <c r="P89" s="430">
        <v>2018</v>
      </c>
      <c r="Q89" s="418">
        <f t="shared" ca="1" si="5"/>
        <v>16714964.959891923</v>
      </c>
      <c r="R89" s="337" t="str">
        <f t="shared" ca="1" si="3"/>
        <v>N/A</v>
      </c>
      <c r="S89" s="337" t="str">
        <f t="shared" ca="1" si="4"/>
        <v>N/A</v>
      </c>
      <c r="T89" s="433" t="s">
        <v>901</v>
      </c>
      <c r="U89" s="22"/>
      <c r="V89" s="24"/>
      <c r="W89" s="21"/>
      <c r="Y89" s="494"/>
    </row>
    <row r="90" spans="1:25" ht="60">
      <c r="A90" s="31">
        <v>87</v>
      </c>
      <c r="B90" s="22" t="s">
        <v>39</v>
      </c>
      <c r="C90" s="22" t="s">
        <v>40</v>
      </c>
      <c r="D90" s="22" t="s">
        <v>170</v>
      </c>
      <c r="E90" s="23" t="s">
        <v>171</v>
      </c>
      <c r="F90" s="22" t="s">
        <v>64</v>
      </c>
      <c r="G90" s="22" t="s">
        <v>53</v>
      </c>
      <c r="H90" s="22" t="s">
        <v>30</v>
      </c>
      <c r="I90" s="22" t="s">
        <v>172</v>
      </c>
      <c r="J90" s="22" t="s">
        <v>184</v>
      </c>
      <c r="K90" s="523" t="s">
        <v>971</v>
      </c>
      <c r="L90" s="525" t="s">
        <v>990</v>
      </c>
      <c r="M90" s="525" t="s">
        <v>991</v>
      </c>
      <c r="N90" s="525" t="s">
        <v>817</v>
      </c>
      <c r="O90" s="22" t="s">
        <v>174</v>
      </c>
      <c r="P90" s="430">
        <v>2018</v>
      </c>
      <c r="Q90" s="418">
        <f t="shared" ca="1" si="5"/>
        <v>10317369.910208927</v>
      </c>
      <c r="R90" s="337" t="str">
        <f t="shared" ca="1" si="3"/>
        <v>N/A</v>
      </c>
      <c r="S90" s="337" t="str">
        <f t="shared" ca="1" si="4"/>
        <v>N/A</v>
      </c>
      <c r="T90" s="433" t="s">
        <v>901</v>
      </c>
      <c r="U90" s="22"/>
      <c r="V90" s="24"/>
      <c r="W90" s="21"/>
      <c r="Y90" s="494"/>
    </row>
    <row r="91" spans="1:25" ht="60">
      <c r="A91" s="31">
        <v>88</v>
      </c>
      <c r="B91" s="22" t="s">
        <v>39</v>
      </c>
      <c r="C91" s="22" t="s">
        <v>40</v>
      </c>
      <c r="D91" s="22" t="s">
        <v>170</v>
      </c>
      <c r="E91" s="23" t="s">
        <v>171</v>
      </c>
      <c r="F91" s="22" t="s">
        <v>65</v>
      </c>
      <c r="G91" s="22" t="s">
        <v>53</v>
      </c>
      <c r="H91" s="22" t="s">
        <v>30</v>
      </c>
      <c r="I91" s="22" t="s">
        <v>172</v>
      </c>
      <c r="J91" s="22" t="s">
        <v>185</v>
      </c>
      <c r="K91" s="523" t="s">
        <v>971</v>
      </c>
      <c r="L91" s="525" t="s">
        <v>992</v>
      </c>
      <c r="M91" s="525" t="s">
        <v>993</v>
      </c>
      <c r="N91" s="525" t="s">
        <v>817</v>
      </c>
      <c r="O91" s="22" t="s">
        <v>174</v>
      </c>
      <c r="P91" s="430">
        <v>2018</v>
      </c>
      <c r="Q91" s="418">
        <f t="shared" ca="1" si="5"/>
        <v>167769.44976755657</v>
      </c>
      <c r="R91" s="337" t="str">
        <f t="shared" ca="1" si="3"/>
        <v>N/A</v>
      </c>
      <c r="S91" s="337" t="str">
        <f t="shared" ca="1" si="4"/>
        <v>N/A</v>
      </c>
      <c r="T91" s="433" t="s">
        <v>901</v>
      </c>
      <c r="U91" s="22" t="str">
        <f>Definitions!C$20</f>
        <v>A multi-family unit. Designated by a unique billing account under rate GR and location code (LC_CD) = B, C, D (&gt;= 2 units)</v>
      </c>
      <c r="V91" s="24"/>
      <c r="W91" s="21"/>
      <c r="Y91" s="494"/>
    </row>
    <row r="92" spans="1:25" ht="60">
      <c r="A92" s="31">
        <v>89</v>
      </c>
      <c r="B92" s="22" t="s">
        <v>39</v>
      </c>
      <c r="C92" s="22" t="s">
        <v>40</v>
      </c>
      <c r="D92" s="22" t="s">
        <v>170</v>
      </c>
      <c r="E92" s="23" t="s">
        <v>171</v>
      </c>
      <c r="F92" s="22" t="s">
        <v>66</v>
      </c>
      <c r="G92" s="22" t="s">
        <v>53</v>
      </c>
      <c r="H92" s="22" t="s">
        <v>30</v>
      </c>
      <c r="I92" s="22" t="s">
        <v>172</v>
      </c>
      <c r="J92" s="22" t="s">
        <v>186</v>
      </c>
      <c r="K92" s="523" t="s">
        <v>971</v>
      </c>
      <c r="L92" s="525" t="s">
        <v>994</v>
      </c>
      <c r="M92" s="525" t="s">
        <v>995</v>
      </c>
      <c r="N92" s="525" t="s">
        <v>817</v>
      </c>
      <c r="O92" s="22" t="s">
        <v>174</v>
      </c>
      <c r="P92" s="430">
        <v>2018</v>
      </c>
      <c r="Q92" s="418">
        <f t="shared" ca="1" si="5"/>
        <v>99843.581838185171</v>
      </c>
      <c r="R92" s="337" t="str">
        <f t="shared" ca="1" si="3"/>
        <v>N/A</v>
      </c>
      <c r="S92" s="337" t="str">
        <f t="shared" ca="1" si="4"/>
        <v>N/A</v>
      </c>
      <c r="T92" s="433" t="s">
        <v>901</v>
      </c>
      <c r="U92" s="22" t="str">
        <f>Definitions!C$20</f>
        <v>A multi-family unit. Designated by a unique billing account under rate GR and location code (LC_CD) = B, C, D (&gt;= 2 units)</v>
      </c>
      <c r="V92" s="24"/>
      <c r="W92" s="21"/>
      <c r="Y92" s="494"/>
    </row>
    <row r="93" spans="1:25" ht="60">
      <c r="A93" s="31">
        <v>90</v>
      </c>
      <c r="B93" s="22" t="s">
        <v>39</v>
      </c>
      <c r="C93" s="22" t="s">
        <v>40</v>
      </c>
      <c r="D93" s="22" t="s">
        <v>170</v>
      </c>
      <c r="E93" s="23" t="s">
        <v>187</v>
      </c>
      <c r="F93" s="22" t="s">
        <v>52</v>
      </c>
      <c r="G93" s="22" t="s">
        <v>53</v>
      </c>
      <c r="H93" s="22" t="s">
        <v>30</v>
      </c>
      <c r="I93" s="22" t="s">
        <v>172</v>
      </c>
      <c r="J93" s="22" t="s">
        <v>188</v>
      </c>
      <c r="K93" s="523" t="s">
        <v>971</v>
      </c>
      <c r="L93" s="525" t="s">
        <v>996</v>
      </c>
      <c r="M93" s="525" t="s">
        <v>997</v>
      </c>
      <c r="N93" s="525" t="s">
        <v>817</v>
      </c>
      <c r="O93" s="22" t="s">
        <v>174</v>
      </c>
      <c r="P93" s="430">
        <v>2018</v>
      </c>
      <c r="Q93" s="418">
        <f t="shared" ca="1" si="5"/>
        <v>0</v>
      </c>
      <c r="R93" s="337" t="str">
        <f t="shared" ca="1" si="3"/>
        <v>N/A</v>
      </c>
      <c r="S93" s="337" t="str">
        <f t="shared" ca="1" si="4"/>
        <v>N/A</v>
      </c>
      <c r="T93" s="433" t="s">
        <v>901</v>
      </c>
      <c r="U93" s="22"/>
      <c r="V93" s="24"/>
      <c r="W93" s="21"/>
      <c r="Y93" s="494"/>
    </row>
    <row r="94" spans="1:25" ht="60">
      <c r="A94" s="31">
        <v>91</v>
      </c>
      <c r="B94" s="22" t="s">
        <v>39</v>
      </c>
      <c r="C94" s="22" t="s">
        <v>40</v>
      </c>
      <c r="D94" s="22" t="s">
        <v>170</v>
      </c>
      <c r="E94" s="23" t="s">
        <v>187</v>
      </c>
      <c r="F94" s="22" t="s">
        <v>55</v>
      </c>
      <c r="G94" s="22" t="s">
        <v>53</v>
      </c>
      <c r="H94" s="22" t="s">
        <v>30</v>
      </c>
      <c r="I94" s="22" t="s">
        <v>172</v>
      </c>
      <c r="J94" s="22" t="s">
        <v>189</v>
      </c>
      <c r="K94" s="523" t="s">
        <v>971</v>
      </c>
      <c r="L94" s="525" t="s">
        <v>998</v>
      </c>
      <c r="M94" s="525" t="s">
        <v>999</v>
      </c>
      <c r="N94" s="525" t="s">
        <v>817</v>
      </c>
      <c r="O94" s="22" t="s">
        <v>174</v>
      </c>
      <c r="P94" s="430">
        <v>2018</v>
      </c>
      <c r="Q94" s="418">
        <f t="shared" ca="1" si="5"/>
        <v>0</v>
      </c>
      <c r="R94" s="337" t="str">
        <f t="shared" ca="1" si="3"/>
        <v>N/A</v>
      </c>
      <c r="S94" s="337" t="str">
        <f t="shared" ca="1" si="4"/>
        <v>N/A</v>
      </c>
      <c r="T94" s="433" t="s">
        <v>901</v>
      </c>
      <c r="U94" s="22"/>
      <c r="V94" s="24"/>
      <c r="W94" s="21"/>
      <c r="Y94" s="494"/>
    </row>
    <row r="95" spans="1:25" ht="60">
      <c r="A95" s="31">
        <v>92</v>
      </c>
      <c r="B95" s="22" t="s">
        <v>39</v>
      </c>
      <c r="C95" s="22" t="s">
        <v>40</v>
      </c>
      <c r="D95" s="22" t="s">
        <v>170</v>
      </c>
      <c r="E95" s="23" t="s">
        <v>187</v>
      </c>
      <c r="F95" s="22" t="s">
        <v>56</v>
      </c>
      <c r="G95" s="22" t="s">
        <v>53</v>
      </c>
      <c r="H95" s="22" t="s">
        <v>30</v>
      </c>
      <c r="I95" s="22" t="s">
        <v>172</v>
      </c>
      <c r="J95" s="22" t="s">
        <v>190</v>
      </c>
      <c r="K95" s="523" t="s">
        <v>971</v>
      </c>
      <c r="L95" s="525" t="s">
        <v>1000</v>
      </c>
      <c r="M95" s="525" t="s">
        <v>1001</v>
      </c>
      <c r="N95" s="525" t="s">
        <v>817</v>
      </c>
      <c r="O95" s="22" t="s">
        <v>174</v>
      </c>
      <c r="P95" s="430">
        <v>2018</v>
      </c>
      <c r="Q95" s="418">
        <f t="shared" ca="1" si="5"/>
        <v>0</v>
      </c>
      <c r="R95" s="337" t="str">
        <f t="shared" ca="1" si="3"/>
        <v>N/A</v>
      </c>
      <c r="S95" s="337" t="str">
        <f t="shared" ca="1" si="4"/>
        <v>N/A</v>
      </c>
      <c r="T95" s="433" t="s">
        <v>901</v>
      </c>
      <c r="U95" s="22"/>
      <c r="V95" s="24"/>
      <c r="W95" s="21"/>
      <c r="Y95" s="494"/>
    </row>
    <row r="96" spans="1:25" ht="60">
      <c r="A96" s="31">
        <v>93</v>
      </c>
      <c r="B96" s="22" t="s">
        <v>39</v>
      </c>
      <c r="C96" s="22" t="s">
        <v>40</v>
      </c>
      <c r="D96" s="22" t="s">
        <v>170</v>
      </c>
      <c r="E96" s="23" t="s">
        <v>187</v>
      </c>
      <c r="F96" s="22" t="s">
        <v>57</v>
      </c>
      <c r="G96" s="22" t="s">
        <v>53</v>
      </c>
      <c r="H96" s="22" t="s">
        <v>30</v>
      </c>
      <c r="I96" s="22" t="s">
        <v>172</v>
      </c>
      <c r="J96" s="22" t="s">
        <v>191</v>
      </c>
      <c r="K96" s="523" t="s">
        <v>971</v>
      </c>
      <c r="L96" s="525" t="s">
        <v>1002</v>
      </c>
      <c r="M96" s="525" t="s">
        <v>1003</v>
      </c>
      <c r="N96" s="525" t="s">
        <v>817</v>
      </c>
      <c r="O96" s="22" t="s">
        <v>174</v>
      </c>
      <c r="P96" s="430">
        <v>2018</v>
      </c>
      <c r="Q96" s="418">
        <f t="shared" ca="1" si="5"/>
        <v>0</v>
      </c>
      <c r="R96" s="337" t="str">
        <f t="shared" ca="1" si="3"/>
        <v>N/A</v>
      </c>
      <c r="S96" s="337" t="str">
        <f t="shared" ca="1" si="4"/>
        <v>N/A</v>
      </c>
      <c r="T96" s="433" t="s">
        <v>901</v>
      </c>
      <c r="U96" s="22"/>
      <c r="V96" s="24"/>
      <c r="W96" s="21"/>
      <c r="Y96" s="494"/>
    </row>
    <row r="97" spans="1:25" ht="60">
      <c r="A97" s="31">
        <v>94</v>
      </c>
      <c r="B97" s="22" t="s">
        <v>39</v>
      </c>
      <c r="C97" s="22" t="s">
        <v>40</v>
      </c>
      <c r="D97" s="22" t="s">
        <v>170</v>
      </c>
      <c r="E97" s="23" t="s">
        <v>187</v>
      </c>
      <c r="F97" s="22" t="s">
        <v>58</v>
      </c>
      <c r="G97" s="22" t="s">
        <v>53</v>
      </c>
      <c r="H97" s="22" t="s">
        <v>30</v>
      </c>
      <c r="I97" s="22" t="s">
        <v>172</v>
      </c>
      <c r="J97" s="22" t="s">
        <v>192</v>
      </c>
      <c r="K97" s="523" t="s">
        <v>971</v>
      </c>
      <c r="L97" s="525" t="s">
        <v>1004</v>
      </c>
      <c r="M97" s="525" t="s">
        <v>1005</v>
      </c>
      <c r="N97" s="525" t="s">
        <v>817</v>
      </c>
      <c r="O97" s="22" t="s">
        <v>174</v>
      </c>
      <c r="P97" s="430">
        <v>2018</v>
      </c>
      <c r="Q97" s="418">
        <f t="shared" ca="1" si="5"/>
        <v>0</v>
      </c>
      <c r="R97" s="337" t="str">
        <f t="shared" ca="1" si="3"/>
        <v>N/A</v>
      </c>
      <c r="S97" s="337" t="str">
        <f t="shared" ca="1" si="4"/>
        <v>N/A</v>
      </c>
      <c r="T97" s="433" t="s">
        <v>901</v>
      </c>
      <c r="U97" s="22" t="str">
        <f>Definitions!C$22</f>
        <v>AL 3826. Natural gas procurement for MF accomodations supply Baseline uses through one meter. Such as service will be billed under rates designated for GM-E, GM-BE or GM-BEC, as appropriate.</v>
      </c>
      <c r="V97" s="24"/>
      <c r="W97" s="21"/>
      <c r="Y97" s="494"/>
    </row>
    <row r="98" spans="1:25" ht="60">
      <c r="A98" s="31">
        <v>95</v>
      </c>
      <c r="B98" s="22" t="s">
        <v>39</v>
      </c>
      <c r="C98" s="22" t="s">
        <v>40</v>
      </c>
      <c r="D98" s="22" t="s">
        <v>170</v>
      </c>
      <c r="E98" s="23" t="s">
        <v>187</v>
      </c>
      <c r="F98" s="22" t="s">
        <v>60</v>
      </c>
      <c r="G98" s="22" t="s">
        <v>53</v>
      </c>
      <c r="H98" s="22" t="s">
        <v>30</v>
      </c>
      <c r="I98" s="22" t="s">
        <v>172</v>
      </c>
      <c r="J98" s="22" t="s">
        <v>193</v>
      </c>
      <c r="K98" s="523" t="s">
        <v>971</v>
      </c>
      <c r="L98" s="525" t="s">
        <v>1006</v>
      </c>
      <c r="M98" s="525" t="s">
        <v>1007</v>
      </c>
      <c r="N98" s="525" t="s">
        <v>817</v>
      </c>
      <c r="O98" s="22" t="s">
        <v>174</v>
      </c>
      <c r="P98" s="430">
        <v>2018</v>
      </c>
      <c r="Q98" s="418">
        <f t="shared" ca="1" si="5"/>
        <v>0</v>
      </c>
      <c r="R98" s="337" t="str">
        <f t="shared" ca="1" si="3"/>
        <v>N/A</v>
      </c>
      <c r="S98" s="337" t="str">
        <f t="shared" ca="1" si="4"/>
        <v>N/A</v>
      </c>
      <c r="T98" s="433" t="s">
        <v>901</v>
      </c>
      <c r="U98" s="22" t="str">
        <f>Definitions!C$22</f>
        <v>AL 3826. Natural gas procurement for MF accomodations supply Baseline uses through one meter. Such as service will be billed under rates designated for GM-E, GM-BE or GM-BEC, as appropriate.</v>
      </c>
      <c r="V98" s="24"/>
      <c r="W98" s="21"/>
      <c r="Y98" s="494"/>
    </row>
    <row r="99" spans="1:25" ht="60">
      <c r="A99" s="31">
        <v>96</v>
      </c>
      <c r="B99" s="22" t="s">
        <v>39</v>
      </c>
      <c r="C99" s="22" t="s">
        <v>40</v>
      </c>
      <c r="D99" s="22" t="s">
        <v>170</v>
      </c>
      <c r="E99" s="23" t="s">
        <v>187</v>
      </c>
      <c r="F99" s="22" t="s">
        <v>61</v>
      </c>
      <c r="G99" s="22" t="s">
        <v>53</v>
      </c>
      <c r="H99" s="22" t="s">
        <v>30</v>
      </c>
      <c r="I99" s="22" t="s">
        <v>172</v>
      </c>
      <c r="J99" s="22" t="s">
        <v>194</v>
      </c>
      <c r="K99" s="523" t="s">
        <v>971</v>
      </c>
      <c r="L99" s="525" t="s">
        <v>1008</v>
      </c>
      <c r="M99" s="525" t="s">
        <v>1009</v>
      </c>
      <c r="N99" s="525" t="s">
        <v>817</v>
      </c>
      <c r="O99" s="22" t="s">
        <v>174</v>
      </c>
      <c r="P99" s="430">
        <v>2018</v>
      </c>
      <c r="Q99" s="418">
        <f t="shared" ca="1" si="5"/>
        <v>0</v>
      </c>
      <c r="R99" s="337" t="str">
        <f t="shared" ca="1" si="3"/>
        <v>N/A</v>
      </c>
      <c r="S99" s="337" t="str">
        <f t="shared" ca="1" si="4"/>
        <v>N/A</v>
      </c>
      <c r="T99" s="433" t="s">
        <v>901</v>
      </c>
      <c r="U99" s="22"/>
      <c r="V99" s="24"/>
      <c r="W99" s="21"/>
      <c r="Y99" s="494"/>
    </row>
    <row r="100" spans="1:25" ht="60">
      <c r="A100" s="31">
        <v>97</v>
      </c>
      <c r="B100" s="22" t="s">
        <v>39</v>
      </c>
      <c r="C100" s="22" t="s">
        <v>40</v>
      </c>
      <c r="D100" s="22" t="s">
        <v>170</v>
      </c>
      <c r="E100" s="23" t="s">
        <v>187</v>
      </c>
      <c r="F100" s="22" t="s">
        <v>62</v>
      </c>
      <c r="G100" s="22" t="s">
        <v>53</v>
      </c>
      <c r="H100" s="22" t="s">
        <v>30</v>
      </c>
      <c r="I100" s="22" t="s">
        <v>172</v>
      </c>
      <c r="J100" s="22" t="s">
        <v>195</v>
      </c>
      <c r="K100" s="523" t="s">
        <v>971</v>
      </c>
      <c r="L100" s="525" t="s">
        <v>1010</v>
      </c>
      <c r="M100" s="525" t="s">
        <v>1011</v>
      </c>
      <c r="N100" s="525" t="s">
        <v>817</v>
      </c>
      <c r="O100" s="22" t="s">
        <v>174</v>
      </c>
      <c r="P100" s="430">
        <v>2018</v>
      </c>
      <c r="Q100" s="418">
        <f t="shared" ca="1" si="5"/>
        <v>0</v>
      </c>
      <c r="R100" s="337" t="str">
        <f t="shared" ca="1" si="3"/>
        <v>N/A</v>
      </c>
      <c r="S100" s="337" t="str">
        <f t="shared" ca="1" si="4"/>
        <v>N/A</v>
      </c>
      <c r="T100" s="433" t="s">
        <v>901</v>
      </c>
      <c r="U100" s="22"/>
      <c r="V100" s="24"/>
      <c r="W100" s="21"/>
      <c r="Y100" s="494"/>
    </row>
    <row r="101" spans="1:25" ht="60">
      <c r="A101" s="31">
        <v>98</v>
      </c>
      <c r="B101" s="22" t="s">
        <v>39</v>
      </c>
      <c r="C101" s="22" t="s">
        <v>40</v>
      </c>
      <c r="D101" s="22" t="s">
        <v>170</v>
      </c>
      <c r="E101" s="23" t="s">
        <v>187</v>
      </c>
      <c r="F101" s="22" t="s">
        <v>63</v>
      </c>
      <c r="G101" s="22" t="s">
        <v>53</v>
      </c>
      <c r="H101" s="22" t="s">
        <v>30</v>
      </c>
      <c r="I101" s="22" t="s">
        <v>172</v>
      </c>
      <c r="J101" s="22" t="s">
        <v>196</v>
      </c>
      <c r="K101" s="523" t="s">
        <v>971</v>
      </c>
      <c r="L101" s="525" t="s">
        <v>1012</v>
      </c>
      <c r="M101" s="525" t="s">
        <v>1013</v>
      </c>
      <c r="N101" s="525" t="s">
        <v>817</v>
      </c>
      <c r="O101" s="22" t="s">
        <v>174</v>
      </c>
      <c r="P101" s="430">
        <v>2018</v>
      </c>
      <c r="Q101" s="418">
        <f t="shared" ca="1" si="5"/>
        <v>0</v>
      </c>
      <c r="R101" s="337" t="str">
        <f t="shared" ca="1" si="3"/>
        <v>N/A</v>
      </c>
      <c r="S101" s="337" t="str">
        <f t="shared" ca="1" si="4"/>
        <v>N/A</v>
      </c>
      <c r="T101" s="433" t="s">
        <v>901</v>
      </c>
      <c r="U101" s="22"/>
      <c r="V101" s="24"/>
      <c r="W101" s="21"/>
      <c r="Y101" s="494"/>
    </row>
    <row r="102" spans="1:25" ht="60">
      <c r="A102" s="31">
        <v>99</v>
      </c>
      <c r="B102" s="22" t="s">
        <v>39</v>
      </c>
      <c r="C102" s="22" t="s">
        <v>40</v>
      </c>
      <c r="D102" s="22" t="s">
        <v>170</v>
      </c>
      <c r="E102" s="23" t="s">
        <v>187</v>
      </c>
      <c r="F102" s="22" t="s">
        <v>64</v>
      </c>
      <c r="G102" s="22" t="s">
        <v>53</v>
      </c>
      <c r="H102" s="22" t="s">
        <v>30</v>
      </c>
      <c r="I102" s="22" t="s">
        <v>172</v>
      </c>
      <c r="J102" s="22" t="s">
        <v>197</v>
      </c>
      <c r="K102" s="523" t="s">
        <v>971</v>
      </c>
      <c r="L102" s="525" t="s">
        <v>1014</v>
      </c>
      <c r="M102" s="525" t="s">
        <v>1015</v>
      </c>
      <c r="N102" s="525" t="s">
        <v>817</v>
      </c>
      <c r="O102" s="22" t="s">
        <v>174</v>
      </c>
      <c r="P102" s="430">
        <v>2018</v>
      </c>
      <c r="Q102" s="418">
        <f t="shared" ca="1" si="5"/>
        <v>0</v>
      </c>
      <c r="R102" s="337" t="str">
        <f t="shared" ca="1" si="3"/>
        <v>N/A</v>
      </c>
      <c r="S102" s="337" t="str">
        <f t="shared" ca="1" si="4"/>
        <v>N/A</v>
      </c>
      <c r="T102" s="433" t="s">
        <v>901</v>
      </c>
      <c r="U102" s="22"/>
      <c r="V102" s="24"/>
      <c r="W102" s="21"/>
      <c r="Y102" s="494"/>
    </row>
    <row r="103" spans="1:25" ht="60">
      <c r="A103" s="31">
        <v>100</v>
      </c>
      <c r="B103" s="22" t="s">
        <v>39</v>
      </c>
      <c r="C103" s="22" t="s">
        <v>40</v>
      </c>
      <c r="D103" s="22" t="s">
        <v>170</v>
      </c>
      <c r="E103" s="23" t="s">
        <v>187</v>
      </c>
      <c r="F103" s="22" t="s">
        <v>65</v>
      </c>
      <c r="G103" s="22" t="s">
        <v>53</v>
      </c>
      <c r="H103" s="22" t="s">
        <v>30</v>
      </c>
      <c r="I103" s="22" t="s">
        <v>172</v>
      </c>
      <c r="J103" s="22" t="s">
        <v>198</v>
      </c>
      <c r="K103" s="523" t="s">
        <v>971</v>
      </c>
      <c r="L103" s="525" t="s">
        <v>1016</v>
      </c>
      <c r="M103" s="525" t="s">
        <v>1017</v>
      </c>
      <c r="N103" s="525" t="s">
        <v>817</v>
      </c>
      <c r="O103" s="22" t="s">
        <v>174</v>
      </c>
      <c r="P103" s="430">
        <v>2018</v>
      </c>
      <c r="Q103" s="418">
        <f t="shared" ca="1" si="5"/>
        <v>0</v>
      </c>
      <c r="R103" s="337" t="str">
        <f t="shared" ca="1" si="3"/>
        <v>N/A</v>
      </c>
      <c r="S103" s="337" t="str">
        <f t="shared" ca="1" si="4"/>
        <v>N/A</v>
      </c>
      <c r="T103" s="433" t="s">
        <v>901</v>
      </c>
      <c r="U103" s="22" t="str">
        <f>Definitions!C$22</f>
        <v>AL 3826. Natural gas procurement for MF accomodations supply Baseline uses through one meter. Such as service will be billed under rates designated for GM-E, GM-BE or GM-BEC, as appropriate.</v>
      </c>
      <c r="V103" s="24"/>
      <c r="W103" s="21"/>
      <c r="Y103" s="494"/>
    </row>
    <row r="104" spans="1:25" ht="60">
      <c r="A104" s="31">
        <v>101</v>
      </c>
      <c r="B104" s="22" t="s">
        <v>39</v>
      </c>
      <c r="C104" s="22" t="s">
        <v>40</v>
      </c>
      <c r="D104" s="22" t="s">
        <v>170</v>
      </c>
      <c r="E104" s="23" t="s">
        <v>187</v>
      </c>
      <c r="F104" s="22" t="s">
        <v>66</v>
      </c>
      <c r="G104" s="22" t="s">
        <v>53</v>
      </c>
      <c r="H104" s="22" t="s">
        <v>30</v>
      </c>
      <c r="I104" s="22" t="s">
        <v>172</v>
      </c>
      <c r="J104" s="22" t="s">
        <v>199</v>
      </c>
      <c r="K104" s="523" t="s">
        <v>971</v>
      </c>
      <c r="L104" s="525" t="s">
        <v>1018</v>
      </c>
      <c r="M104" s="525" t="s">
        <v>1019</v>
      </c>
      <c r="N104" s="525" t="s">
        <v>817</v>
      </c>
      <c r="O104" s="22" t="s">
        <v>174</v>
      </c>
      <c r="P104" s="430">
        <v>2018</v>
      </c>
      <c r="Q104" s="418">
        <f t="shared" ca="1" si="5"/>
        <v>0</v>
      </c>
      <c r="R104" s="337" t="str">
        <f t="shared" ca="1" si="3"/>
        <v>N/A</v>
      </c>
      <c r="S104" s="337" t="str">
        <f t="shared" ca="1" si="4"/>
        <v>N/A</v>
      </c>
      <c r="T104" s="433" t="s">
        <v>901</v>
      </c>
      <c r="U104" s="22" t="str">
        <f>Definitions!C$22</f>
        <v>AL 3826. Natural gas procurement for MF accomodations supply Baseline uses through one meter. Such as service will be billed under rates designated for GM-E, GM-BE or GM-BEC, as appropriate.</v>
      </c>
      <c r="V104" s="24"/>
      <c r="W104" s="21"/>
      <c r="Y104" s="494"/>
    </row>
    <row r="105" spans="1:25" ht="60">
      <c r="A105" s="31">
        <v>102</v>
      </c>
      <c r="B105" s="22" t="s">
        <v>39</v>
      </c>
      <c r="C105" s="22" t="s">
        <v>40</v>
      </c>
      <c r="D105" s="22" t="s">
        <v>170</v>
      </c>
      <c r="E105" s="23" t="s">
        <v>200</v>
      </c>
      <c r="F105" s="22" t="s">
        <v>52</v>
      </c>
      <c r="G105" s="22" t="s">
        <v>53</v>
      </c>
      <c r="H105" s="22" t="s">
        <v>30</v>
      </c>
      <c r="I105" s="22" t="s">
        <v>172</v>
      </c>
      <c r="J105" s="22" t="s">
        <v>201</v>
      </c>
      <c r="K105" s="523" t="s">
        <v>971</v>
      </c>
      <c r="L105" s="525" t="s">
        <v>1020</v>
      </c>
      <c r="M105" s="525" t="s">
        <v>1021</v>
      </c>
      <c r="N105" s="525" t="s">
        <v>817</v>
      </c>
      <c r="O105" s="22" t="s">
        <v>174</v>
      </c>
      <c r="P105" s="430">
        <v>2018</v>
      </c>
      <c r="Q105" s="418">
        <f t="shared" ca="1" si="5"/>
        <v>532.70939885066502</v>
      </c>
      <c r="R105" s="337" t="str">
        <f t="shared" ca="1" si="3"/>
        <v>N/A</v>
      </c>
      <c r="S105" s="337" t="str">
        <f t="shared" ca="1" si="4"/>
        <v>N/A</v>
      </c>
      <c r="T105" s="433" t="s">
        <v>901</v>
      </c>
      <c r="U105" s="22"/>
      <c r="V105" s="24"/>
      <c r="W105" s="21"/>
      <c r="Y105" s="494"/>
    </row>
    <row r="106" spans="1:25" ht="60">
      <c r="A106" s="31">
        <v>103</v>
      </c>
      <c r="B106" s="22" t="s">
        <v>39</v>
      </c>
      <c r="C106" s="22" t="s">
        <v>40</v>
      </c>
      <c r="D106" s="22" t="s">
        <v>170</v>
      </c>
      <c r="E106" s="23" t="s">
        <v>200</v>
      </c>
      <c r="F106" s="22" t="s">
        <v>55</v>
      </c>
      <c r="G106" s="22" t="s">
        <v>53</v>
      </c>
      <c r="H106" s="22" t="s">
        <v>30</v>
      </c>
      <c r="I106" s="22" t="s">
        <v>172</v>
      </c>
      <c r="J106" s="22" t="s">
        <v>202</v>
      </c>
      <c r="K106" s="523" t="s">
        <v>971</v>
      </c>
      <c r="L106" s="525" t="s">
        <v>1022</v>
      </c>
      <c r="M106" s="525" t="s">
        <v>1023</v>
      </c>
      <c r="N106" s="525" t="s">
        <v>817</v>
      </c>
      <c r="O106" s="22" t="s">
        <v>174</v>
      </c>
      <c r="P106" s="430">
        <v>2018</v>
      </c>
      <c r="Q106" s="418">
        <f t="shared" ca="1" si="5"/>
        <v>404.66758912006918</v>
      </c>
      <c r="R106" s="337" t="str">
        <f t="shared" ca="1" si="3"/>
        <v>N/A</v>
      </c>
      <c r="S106" s="337" t="str">
        <f t="shared" ca="1" si="4"/>
        <v>N/A</v>
      </c>
      <c r="T106" s="433" t="s">
        <v>901</v>
      </c>
      <c r="U106" s="22"/>
      <c r="V106" s="24"/>
      <c r="W106" s="21"/>
      <c r="Y106" s="494"/>
    </row>
    <row r="107" spans="1:25" ht="60">
      <c r="A107" s="31">
        <v>104</v>
      </c>
      <c r="B107" s="22" t="s">
        <v>39</v>
      </c>
      <c r="C107" s="22" t="s">
        <v>40</v>
      </c>
      <c r="D107" s="22" t="s">
        <v>170</v>
      </c>
      <c r="E107" s="23" t="s">
        <v>200</v>
      </c>
      <c r="F107" s="22" t="s">
        <v>56</v>
      </c>
      <c r="G107" s="22" t="s">
        <v>53</v>
      </c>
      <c r="H107" s="22" t="s">
        <v>30</v>
      </c>
      <c r="I107" s="22" t="s">
        <v>172</v>
      </c>
      <c r="J107" s="22" t="s">
        <v>203</v>
      </c>
      <c r="K107" s="523" t="s">
        <v>971</v>
      </c>
      <c r="L107" s="525" t="s">
        <v>1024</v>
      </c>
      <c r="M107" s="525" t="s">
        <v>1025</v>
      </c>
      <c r="N107" s="525" t="s">
        <v>817</v>
      </c>
      <c r="O107" s="22" t="s">
        <v>174</v>
      </c>
      <c r="P107" s="430">
        <v>2018</v>
      </c>
      <c r="Q107" s="418">
        <f t="shared" ca="1" si="5"/>
        <v>1810305.6616795</v>
      </c>
      <c r="R107" s="337" t="str">
        <f t="shared" ca="1" si="3"/>
        <v>N/A</v>
      </c>
      <c r="S107" s="337" t="str">
        <f t="shared" ca="1" si="4"/>
        <v>N/A</v>
      </c>
      <c r="T107" s="433" t="s">
        <v>901</v>
      </c>
      <c r="U107" s="22"/>
      <c r="V107" s="24"/>
      <c r="W107" s="21"/>
      <c r="Y107" s="494"/>
    </row>
    <row r="108" spans="1:25" ht="60">
      <c r="A108" s="31">
        <v>105</v>
      </c>
      <c r="B108" s="22" t="s">
        <v>39</v>
      </c>
      <c r="C108" s="22" t="s">
        <v>40</v>
      </c>
      <c r="D108" s="22" t="s">
        <v>170</v>
      </c>
      <c r="E108" s="23" t="s">
        <v>200</v>
      </c>
      <c r="F108" s="22" t="s">
        <v>57</v>
      </c>
      <c r="G108" s="22" t="s">
        <v>53</v>
      </c>
      <c r="H108" s="22" t="s">
        <v>30</v>
      </c>
      <c r="I108" s="22" t="s">
        <v>172</v>
      </c>
      <c r="J108" s="22" t="s">
        <v>204</v>
      </c>
      <c r="K108" s="523" t="s">
        <v>971</v>
      </c>
      <c r="L108" s="525" t="s">
        <v>1026</v>
      </c>
      <c r="M108" s="525" t="s">
        <v>1027</v>
      </c>
      <c r="N108" s="525" t="s">
        <v>817</v>
      </c>
      <c r="O108" s="22" t="s">
        <v>174</v>
      </c>
      <c r="P108" s="430">
        <v>2018</v>
      </c>
      <c r="Q108" s="418">
        <f t="shared" ca="1" si="5"/>
        <v>1229103.758879758</v>
      </c>
      <c r="R108" s="337" t="str">
        <f t="shared" ca="1" si="3"/>
        <v>N/A</v>
      </c>
      <c r="S108" s="337" t="str">
        <f t="shared" ca="1" si="4"/>
        <v>N/A</v>
      </c>
      <c r="T108" s="433" t="s">
        <v>901</v>
      </c>
      <c r="U108" s="22"/>
      <c r="V108" s="24"/>
      <c r="W108" s="21"/>
      <c r="Y108" s="494"/>
    </row>
    <row r="109" spans="1:25" ht="60">
      <c r="A109" s="31">
        <v>106</v>
      </c>
      <c r="B109" s="22" t="s">
        <v>39</v>
      </c>
      <c r="C109" s="22" t="s">
        <v>40</v>
      </c>
      <c r="D109" s="22" t="s">
        <v>170</v>
      </c>
      <c r="E109" s="23" t="s">
        <v>200</v>
      </c>
      <c r="F109" s="22" t="s">
        <v>58</v>
      </c>
      <c r="G109" s="22" t="s">
        <v>53</v>
      </c>
      <c r="H109" s="22" t="s">
        <v>30</v>
      </c>
      <c r="I109" s="22" t="s">
        <v>172</v>
      </c>
      <c r="J109" s="22" t="s">
        <v>205</v>
      </c>
      <c r="K109" s="523" t="s">
        <v>971</v>
      </c>
      <c r="L109" s="525" t="s">
        <v>1028</v>
      </c>
      <c r="M109" s="525" t="s">
        <v>1029</v>
      </c>
      <c r="N109" s="525" t="s">
        <v>817</v>
      </c>
      <c r="O109" s="22" t="s">
        <v>174</v>
      </c>
      <c r="P109" s="430">
        <v>2018</v>
      </c>
      <c r="Q109" s="418">
        <f t="shared" ca="1" si="5"/>
        <v>183358.90166458068</v>
      </c>
      <c r="R109" s="337" t="str">
        <f t="shared" ca="1" si="3"/>
        <v>N/A</v>
      </c>
      <c r="S109" s="337" t="str">
        <f t="shared" ca="1" si="4"/>
        <v>N/A</v>
      </c>
      <c r="T109" s="433" t="s">
        <v>901</v>
      </c>
      <c r="U109" s="22" t="str">
        <f>Definitions!C$21</f>
        <v>AL 3826. Natural gas supplied through a single meter to common facilities only, will be billed under rates GM-C, GM-BC or GM-BCC, as appropriate.</v>
      </c>
      <c r="V109" s="24"/>
      <c r="W109" s="21"/>
      <c r="Y109" s="494"/>
    </row>
    <row r="110" spans="1:25" ht="60">
      <c r="A110" s="31">
        <v>107</v>
      </c>
      <c r="B110" s="22" t="s">
        <v>39</v>
      </c>
      <c r="C110" s="22" t="s">
        <v>40</v>
      </c>
      <c r="D110" s="22" t="s">
        <v>170</v>
      </c>
      <c r="E110" s="23" t="s">
        <v>200</v>
      </c>
      <c r="F110" s="22" t="s">
        <v>60</v>
      </c>
      <c r="G110" s="22" t="s">
        <v>53</v>
      </c>
      <c r="H110" s="22" t="s">
        <v>30</v>
      </c>
      <c r="I110" s="22" t="s">
        <v>172</v>
      </c>
      <c r="J110" s="22" t="s">
        <v>206</v>
      </c>
      <c r="K110" s="523" t="s">
        <v>971</v>
      </c>
      <c r="L110" s="525" t="s">
        <v>1030</v>
      </c>
      <c r="M110" s="525" t="s">
        <v>1031</v>
      </c>
      <c r="N110" s="525" t="s">
        <v>817</v>
      </c>
      <c r="O110" s="22" t="s">
        <v>174</v>
      </c>
      <c r="P110" s="430">
        <v>2018</v>
      </c>
      <c r="Q110" s="418">
        <f t="shared" ca="1" si="5"/>
        <v>114802.08959769846</v>
      </c>
      <c r="R110" s="337" t="str">
        <f t="shared" ca="1" si="3"/>
        <v>N/A</v>
      </c>
      <c r="S110" s="337" t="str">
        <f t="shared" ca="1" si="4"/>
        <v>N/A</v>
      </c>
      <c r="T110" s="433" t="s">
        <v>901</v>
      </c>
      <c r="U110" s="22" t="str">
        <f>Definitions!C$21</f>
        <v>AL 3826. Natural gas supplied through a single meter to common facilities only, will be billed under rates GM-C, GM-BC or GM-BCC, as appropriate.</v>
      </c>
      <c r="V110" s="24"/>
      <c r="W110" s="21"/>
      <c r="Y110" s="494"/>
    </row>
    <row r="111" spans="1:25" ht="60">
      <c r="A111" s="31">
        <v>108</v>
      </c>
      <c r="B111" s="22" t="s">
        <v>39</v>
      </c>
      <c r="C111" s="22" t="s">
        <v>40</v>
      </c>
      <c r="D111" s="22" t="s">
        <v>170</v>
      </c>
      <c r="E111" s="23" t="s">
        <v>200</v>
      </c>
      <c r="F111" s="22" t="s">
        <v>61</v>
      </c>
      <c r="G111" s="22" t="s">
        <v>53</v>
      </c>
      <c r="H111" s="22" t="s">
        <v>30</v>
      </c>
      <c r="I111" s="22" t="s">
        <v>172</v>
      </c>
      <c r="J111" s="22" t="s">
        <v>207</v>
      </c>
      <c r="K111" s="523" t="s">
        <v>971</v>
      </c>
      <c r="L111" s="525" t="s">
        <v>1032</v>
      </c>
      <c r="M111" s="525" t="s">
        <v>1033</v>
      </c>
      <c r="N111" s="525" t="s">
        <v>817</v>
      </c>
      <c r="O111" s="22" t="s">
        <v>174</v>
      </c>
      <c r="P111" s="430">
        <v>2018</v>
      </c>
      <c r="Q111" s="418">
        <f t="shared" ca="1" si="5"/>
        <v>3226.0769265078825</v>
      </c>
      <c r="R111" s="337" t="str">
        <f t="shared" ca="1" si="3"/>
        <v>N/A</v>
      </c>
      <c r="S111" s="337" t="str">
        <f t="shared" ca="1" si="4"/>
        <v>N/A</v>
      </c>
      <c r="T111" s="433" t="s">
        <v>901</v>
      </c>
      <c r="U111" s="22"/>
      <c r="V111" s="24"/>
      <c r="W111" s="21"/>
      <c r="Y111" s="494"/>
    </row>
    <row r="112" spans="1:25" ht="60">
      <c r="A112" s="31">
        <v>109</v>
      </c>
      <c r="B112" s="22" t="s">
        <v>39</v>
      </c>
      <c r="C112" s="22" t="s">
        <v>40</v>
      </c>
      <c r="D112" s="22" t="s">
        <v>170</v>
      </c>
      <c r="E112" s="23" t="s">
        <v>200</v>
      </c>
      <c r="F112" s="22" t="s">
        <v>62</v>
      </c>
      <c r="G112" s="22" t="s">
        <v>53</v>
      </c>
      <c r="H112" s="22" t="s">
        <v>30</v>
      </c>
      <c r="I112" s="22" t="s">
        <v>172</v>
      </c>
      <c r="J112" s="22" t="s">
        <v>208</v>
      </c>
      <c r="K112" s="523" t="s">
        <v>971</v>
      </c>
      <c r="L112" s="525" t="s">
        <v>1034</v>
      </c>
      <c r="M112" s="525" t="s">
        <v>1035</v>
      </c>
      <c r="N112" s="525" t="s">
        <v>817</v>
      </c>
      <c r="O112" s="22" t="s">
        <v>174</v>
      </c>
      <c r="P112" s="430">
        <v>2018</v>
      </c>
      <c r="Q112" s="418">
        <f t="shared" ca="1" si="5"/>
        <v>2224.0404643668626</v>
      </c>
      <c r="R112" s="337" t="str">
        <f t="shared" ca="1" si="3"/>
        <v>N/A</v>
      </c>
      <c r="S112" s="337" t="str">
        <f t="shared" ca="1" si="4"/>
        <v>N/A</v>
      </c>
      <c r="T112" s="433" t="s">
        <v>901</v>
      </c>
      <c r="U112" s="22"/>
      <c r="V112" s="24"/>
      <c r="W112" s="21"/>
      <c r="Y112" s="494"/>
    </row>
    <row r="113" spans="1:25" ht="60">
      <c r="A113" s="31">
        <v>110</v>
      </c>
      <c r="B113" s="22" t="s">
        <v>39</v>
      </c>
      <c r="C113" s="22" t="s">
        <v>40</v>
      </c>
      <c r="D113" s="22" t="s">
        <v>170</v>
      </c>
      <c r="E113" s="23" t="s">
        <v>200</v>
      </c>
      <c r="F113" s="22" t="s">
        <v>63</v>
      </c>
      <c r="G113" s="22" t="s">
        <v>53</v>
      </c>
      <c r="H113" s="22" t="s">
        <v>30</v>
      </c>
      <c r="I113" s="22" t="s">
        <v>172</v>
      </c>
      <c r="J113" s="22" t="s">
        <v>209</v>
      </c>
      <c r="K113" s="523" t="s">
        <v>971</v>
      </c>
      <c r="L113" s="525" t="s">
        <v>1036</v>
      </c>
      <c r="M113" s="525" t="s">
        <v>1037</v>
      </c>
      <c r="N113" s="525" t="s">
        <v>817</v>
      </c>
      <c r="O113" s="22" t="s">
        <v>174</v>
      </c>
      <c r="P113" s="430">
        <v>2018</v>
      </c>
      <c r="Q113" s="418">
        <f t="shared" ca="1" si="5"/>
        <v>15192873.811917851</v>
      </c>
      <c r="R113" s="337" t="str">
        <f t="shared" ca="1" si="3"/>
        <v>N/A</v>
      </c>
      <c r="S113" s="337" t="str">
        <f t="shared" ca="1" si="4"/>
        <v>N/A</v>
      </c>
      <c r="T113" s="433" t="s">
        <v>901</v>
      </c>
      <c r="U113" s="22"/>
      <c r="V113" s="24"/>
      <c r="W113" s="21"/>
      <c r="Y113" s="494"/>
    </row>
    <row r="114" spans="1:25" ht="60">
      <c r="A114" s="31">
        <v>111</v>
      </c>
      <c r="B114" s="22" t="s">
        <v>39</v>
      </c>
      <c r="C114" s="22" t="s">
        <v>40</v>
      </c>
      <c r="D114" s="22" t="s">
        <v>170</v>
      </c>
      <c r="E114" s="23" t="s">
        <v>200</v>
      </c>
      <c r="F114" s="22" t="s">
        <v>64</v>
      </c>
      <c r="G114" s="22" t="s">
        <v>53</v>
      </c>
      <c r="H114" s="22" t="s">
        <v>30</v>
      </c>
      <c r="I114" s="22" t="s">
        <v>172</v>
      </c>
      <c r="J114" s="22" t="s">
        <v>210</v>
      </c>
      <c r="K114" s="523" t="s">
        <v>971</v>
      </c>
      <c r="L114" s="525" t="s">
        <v>1038</v>
      </c>
      <c r="M114" s="525" t="s">
        <v>1039</v>
      </c>
      <c r="N114" s="525" t="s">
        <v>817</v>
      </c>
      <c r="O114" s="22" t="s">
        <v>174</v>
      </c>
      <c r="P114" s="430">
        <v>2018</v>
      </c>
      <c r="Q114" s="418">
        <f t="shared" ca="1" si="5"/>
        <v>9857099.3366330154</v>
      </c>
      <c r="R114" s="337" t="str">
        <f t="shared" ca="1" si="3"/>
        <v>N/A</v>
      </c>
      <c r="S114" s="337" t="str">
        <f t="shared" ca="1" si="4"/>
        <v>N/A</v>
      </c>
      <c r="T114" s="433" t="s">
        <v>901</v>
      </c>
      <c r="U114" s="22"/>
      <c r="V114" s="24"/>
      <c r="W114" s="21"/>
      <c r="Y114" s="494"/>
    </row>
    <row r="115" spans="1:25" ht="60">
      <c r="A115" s="31">
        <v>112</v>
      </c>
      <c r="B115" s="22" t="s">
        <v>39</v>
      </c>
      <c r="C115" s="22" t="s">
        <v>40</v>
      </c>
      <c r="D115" s="22" t="s">
        <v>170</v>
      </c>
      <c r="E115" s="23" t="s">
        <v>200</v>
      </c>
      <c r="F115" s="22" t="s">
        <v>65</v>
      </c>
      <c r="G115" s="22" t="s">
        <v>53</v>
      </c>
      <c r="H115" s="22" t="s">
        <v>30</v>
      </c>
      <c r="I115" s="22" t="s">
        <v>172</v>
      </c>
      <c r="J115" s="22" t="s">
        <v>211</v>
      </c>
      <c r="K115" s="523" t="s">
        <v>971</v>
      </c>
      <c r="L115" s="525" t="s">
        <v>1040</v>
      </c>
      <c r="M115" s="525" t="s">
        <v>1041</v>
      </c>
      <c r="N115" s="525" t="s">
        <v>817</v>
      </c>
      <c r="O115" s="22" t="s">
        <v>174</v>
      </c>
      <c r="P115" s="430">
        <v>2018</v>
      </c>
      <c r="Q115" s="418">
        <f t="shared" ca="1" si="5"/>
        <v>2695915.4186337399</v>
      </c>
      <c r="R115" s="337" t="str">
        <f t="shared" ca="1" si="3"/>
        <v>N/A</v>
      </c>
      <c r="S115" s="337" t="str">
        <f t="shared" ca="1" si="4"/>
        <v>N/A</v>
      </c>
      <c r="T115" s="433" t="s">
        <v>901</v>
      </c>
      <c r="U115" s="22" t="str">
        <f>Definitions!C$21</f>
        <v>AL 3826. Natural gas supplied through a single meter to common facilities only, will be billed under rates GM-C, GM-BC or GM-BCC, as appropriate.</v>
      </c>
      <c r="V115" s="24"/>
      <c r="W115" s="21"/>
      <c r="Y115" s="494"/>
    </row>
    <row r="116" spans="1:25" ht="60">
      <c r="A116" s="31">
        <v>113</v>
      </c>
      <c r="B116" s="22" t="s">
        <v>39</v>
      </c>
      <c r="C116" s="22" t="s">
        <v>40</v>
      </c>
      <c r="D116" s="22" t="s">
        <v>170</v>
      </c>
      <c r="E116" s="23" t="s">
        <v>200</v>
      </c>
      <c r="F116" s="22" t="s">
        <v>66</v>
      </c>
      <c r="G116" s="22" t="s">
        <v>53</v>
      </c>
      <c r="H116" s="22" t="s">
        <v>30</v>
      </c>
      <c r="I116" s="22" t="s">
        <v>172</v>
      </c>
      <c r="J116" s="22" t="s">
        <v>212</v>
      </c>
      <c r="K116" s="523" t="s">
        <v>971</v>
      </c>
      <c r="L116" s="525" t="s">
        <v>1042</v>
      </c>
      <c r="M116" s="525" t="s">
        <v>1043</v>
      </c>
      <c r="N116" s="525" t="s">
        <v>817</v>
      </c>
      <c r="O116" s="22" t="s">
        <v>174</v>
      </c>
      <c r="P116" s="430">
        <v>2018</v>
      </c>
      <c r="Q116" s="418">
        <f t="shared" ca="1" si="5"/>
        <v>1668568.3275053771</v>
      </c>
      <c r="R116" s="337" t="str">
        <f t="shared" ca="1" si="3"/>
        <v>N/A</v>
      </c>
      <c r="S116" s="337" t="str">
        <f t="shared" ca="1" si="4"/>
        <v>N/A</v>
      </c>
      <c r="T116" s="433" t="s">
        <v>901</v>
      </c>
      <c r="U116" s="22" t="str">
        <f>Definitions!C$21</f>
        <v>AL 3826. Natural gas supplied through a single meter to common facilities only, will be billed under rates GM-C, GM-BC or GM-BCC, as appropriate.</v>
      </c>
      <c r="V116" s="24"/>
      <c r="W116" s="21"/>
      <c r="Y116" s="494"/>
    </row>
    <row r="117" spans="1:25" ht="30">
      <c r="A117" s="31">
        <v>114</v>
      </c>
      <c r="B117" s="22" t="s">
        <v>39</v>
      </c>
      <c r="C117" s="22" t="s">
        <v>40</v>
      </c>
      <c r="D117" s="22" t="s">
        <v>213</v>
      </c>
      <c r="E117" s="23" t="s">
        <v>42</v>
      </c>
      <c r="F117" s="22" t="s">
        <v>43</v>
      </c>
      <c r="G117" s="22" t="s">
        <v>44</v>
      </c>
      <c r="H117" s="22" t="s">
        <v>30</v>
      </c>
      <c r="I117" s="22" t="s">
        <v>214</v>
      </c>
      <c r="J117" s="19" t="s">
        <v>46</v>
      </c>
      <c r="K117" s="523" t="s">
        <v>971</v>
      </c>
      <c r="L117" s="525" t="s">
        <v>1044</v>
      </c>
      <c r="M117" s="525" t="s">
        <v>1045</v>
      </c>
      <c r="N117" s="525" t="s">
        <v>817</v>
      </c>
      <c r="O117" s="22" t="s">
        <v>174</v>
      </c>
      <c r="P117" s="430">
        <v>2018</v>
      </c>
      <c r="Q117" s="418">
        <f t="shared" ca="1" si="5"/>
        <v>2092.4401557868309</v>
      </c>
      <c r="R117" s="337" t="str">
        <f t="shared" ca="1" si="3"/>
        <v>N/A</v>
      </c>
      <c r="S117" s="337" t="str">
        <f t="shared" ca="1" si="4"/>
        <v>N/A</v>
      </c>
      <c r="T117" s="433" t="s">
        <v>48</v>
      </c>
      <c r="U117" s="22" t="s">
        <v>215</v>
      </c>
      <c r="V117" s="24"/>
      <c r="W117" s="21"/>
      <c r="Y117" s="494"/>
    </row>
    <row r="118" spans="1:25" ht="45">
      <c r="A118" s="31">
        <v>115</v>
      </c>
      <c r="B118" s="22" t="s">
        <v>39</v>
      </c>
      <c r="C118" s="22" t="s">
        <v>216</v>
      </c>
      <c r="D118" s="22" t="s">
        <v>217</v>
      </c>
      <c r="E118" s="23" t="s">
        <v>218</v>
      </c>
      <c r="F118" s="22" t="s">
        <v>108</v>
      </c>
      <c r="G118" s="22" t="s">
        <v>219</v>
      </c>
      <c r="H118" s="22" t="s">
        <v>30</v>
      </c>
      <c r="I118" s="22" t="s">
        <v>220</v>
      </c>
      <c r="J118" s="22" t="s">
        <v>221</v>
      </c>
      <c r="K118" s="523" t="s">
        <v>971</v>
      </c>
      <c r="L118" s="525" t="s">
        <v>1046</v>
      </c>
      <c r="M118" s="525" t="s">
        <v>1047</v>
      </c>
      <c r="N118" s="525" t="s">
        <v>887</v>
      </c>
      <c r="O118" s="22" t="s">
        <v>174</v>
      </c>
      <c r="P118" s="430">
        <v>2018</v>
      </c>
      <c r="Q118" s="418">
        <f t="shared" ca="1" si="5"/>
        <v>2.3069873997709047</v>
      </c>
      <c r="R118" s="337">
        <f t="shared" ca="1" si="3"/>
        <v>4028</v>
      </c>
      <c r="S118" s="337">
        <f t="shared" ca="1" si="4"/>
        <v>1746</v>
      </c>
      <c r="T118" s="433"/>
      <c r="U118" s="22"/>
      <c r="V118" s="24"/>
      <c r="W118" s="21"/>
      <c r="Y118" s="494"/>
    </row>
    <row r="119" spans="1:25" ht="45">
      <c r="A119" s="31">
        <v>116</v>
      </c>
      <c r="B119" s="22" t="s">
        <v>39</v>
      </c>
      <c r="C119" s="22" t="s">
        <v>216</v>
      </c>
      <c r="D119" s="22" t="s">
        <v>217</v>
      </c>
      <c r="E119" s="23" t="s">
        <v>218</v>
      </c>
      <c r="F119" s="22" t="s">
        <v>112</v>
      </c>
      <c r="G119" s="22" t="s">
        <v>219</v>
      </c>
      <c r="H119" s="22" t="s">
        <v>30</v>
      </c>
      <c r="I119" s="22" t="s">
        <v>220</v>
      </c>
      <c r="J119" s="22" t="s">
        <v>222</v>
      </c>
      <c r="K119" s="523" t="s">
        <v>971</v>
      </c>
      <c r="L119" s="525" t="s">
        <v>1048</v>
      </c>
      <c r="M119" s="525" t="s">
        <v>1049</v>
      </c>
      <c r="N119" s="525" t="s">
        <v>887</v>
      </c>
      <c r="O119" s="22" t="s">
        <v>174</v>
      </c>
      <c r="P119" s="430">
        <v>2018</v>
      </c>
      <c r="Q119" s="418">
        <f t="shared" ca="1" si="5"/>
        <v>11554.678835533767</v>
      </c>
      <c r="R119" s="337">
        <f t="shared" ca="1" si="3"/>
        <v>20174469.246841956</v>
      </c>
      <c r="S119" s="337">
        <f t="shared" ca="1" si="4"/>
        <v>1746</v>
      </c>
      <c r="T119" s="433"/>
      <c r="U119" s="22"/>
      <c r="V119" s="24"/>
      <c r="W119" s="21"/>
      <c r="Y119" s="494"/>
    </row>
    <row r="120" spans="1:25" ht="90">
      <c r="A120" s="31">
        <v>117</v>
      </c>
      <c r="B120" s="22" t="s">
        <v>39</v>
      </c>
      <c r="C120" s="22" t="s">
        <v>216</v>
      </c>
      <c r="D120" s="22" t="s">
        <v>217</v>
      </c>
      <c r="E120" s="23" t="s">
        <v>218</v>
      </c>
      <c r="F120" s="22" t="s">
        <v>114</v>
      </c>
      <c r="G120" s="22" t="s">
        <v>219</v>
      </c>
      <c r="H120" s="22" t="s">
        <v>30</v>
      </c>
      <c r="I120" s="22" t="s">
        <v>220</v>
      </c>
      <c r="J120" s="22" t="s">
        <v>223</v>
      </c>
      <c r="K120" s="523" t="s">
        <v>971</v>
      </c>
      <c r="L120" s="525" t="s">
        <v>1050</v>
      </c>
      <c r="M120" s="525" t="s">
        <v>1051</v>
      </c>
      <c r="N120" s="525" t="s">
        <v>887</v>
      </c>
      <c r="O120" s="22" t="s">
        <v>174</v>
      </c>
      <c r="P120" s="430">
        <v>2018</v>
      </c>
      <c r="Q120" s="418">
        <f t="shared" ca="1" si="5"/>
        <v>1012.8361450994053</v>
      </c>
      <c r="R120" s="337">
        <f t="shared" ca="1" si="3"/>
        <v>1768411.9093435616</v>
      </c>
      <c r="S120" s="337">
        <f t="shared" ca="1" si="4"/>
        <v>1746</v>
      </c>
      <c r="T120" s="433" t="s">
        <v>224</v>
      </c>
      <c r="U120" s="22" t="s">
        <v>225</v>
      </c>
      <c r="V120" s="24"/>
      <c r="W120" s="21"/>
      <c r="Y120" s="494"/>
    </row>
    <row r="121" spans="1:25" ht="45">
      <c r="A121" s="31">
        <v>118</v>
      </c>
      <c r="B121" s="22" t="s">
        <v>39</v>
      </c>
      <c r="C121" s="22" t="s">
        <v>216</v>
      </c>
      <c r="D121" s="22" t="s">
        <v>217</v>
      </c>
      <c r="E121" s="23" t="s">
        <v>226</v>
      </c>
      <c r="F121" s="22" t="s">
        <v>108</v>
      </c>
      <c r="G121" s="22" t="s">
        <v>227</v>
      </c>
      <c r="H121" s="22" t="s">
        <v>30</v>
      </c>
      <c r="I121" s="22" t="s">
        <v>228</v>
      </c>
      <c r="J121" s="102" t="s">
        <v>229</v>
      </c>
      <c r="K121" s="523" t="s">
        <v>971</v>
      </c>
      <c r="L121" s="525" t="s">
        <v>1052</v>
      </c>
      <c r="M121" s="525" t="s">
        <v>1053</v>
      </c>
      <c r="N121" s="525" t="s">
        <v>887</v>
      </c>
      <c r="O121" s="22" t="s">
        <v>174</v>
      </c>
      <c r="P121" s="430">
        <v>2018</v>
      </c>
      <c r="Q121" s="418">
        <f t="shared" ca="1" si="5"/>
        <v>12.24668734474648</v>
      </c>
      <c r="R121" s="337">
        <f t="shared" ca="1" si="3"/>
        <v>2375.857344880817</v>
      </c>
      <c r="S121" s="337">
        <f t="shared" ca="1" si="4"/>
        <v>194</v>
      </c>
      <c r="T121" s="433"/>
      <c r="U121" s="22"/>
      <c r="V121" s="24"/>
      <c r="W121" s="21"/>
      <c r="Y121" s="494"/>
    </row>
    <row r="122" spans="1:25" ht="45">
      <c r="A122" s="31">
        <v>119</v>
      </c>
      <c r="B122" s="22" t="s">
        <v>39</v>
      </c>
      <c r="C122" s="22" t="s">
        <v>216</v>
      </c>
      <c r="D122" s="22" t="s">
        <v>217</v>
      </c>
      <c r="E122" s="23" t="s">
        <v>226</v>
      </c>
      <c r="F122" s="22" t="s">
        <v>112</v>
      </c>
      <c r="G122" s="22" t="s">
        <v>227</v>
      </c>
      <c r="H122" s="22" t="s">
        <v>30</v>
      </c>
      <c r="I122" s="22" t="s">
        <v>228</v>
      </c>
      <c r="J122" s="102" t="s">
        <v>230</v>
      </c>
      <c r="K122" s="523" t="s">
        <v>971</v>
      </c>
      <c r="L122" s="525" t="s">
        <v>1054</v>
      </c>
      <c r="M122" s="525" t="s">
        <v>1055</v>
      </c>
      <c r="N122" s="525" t="s">
        <v>887</v>
      </c>
      <c r="O122" s="22" t="s">
        <v>174</v>
      </c>
      <c r="P122" s="430">
        <v>2018</v>
      </c>
      <c r="Q122" s="418">
        <f t="shared" ca="1" si="5"/>
        <v>60820.487255878936</v>
      </c>
      <c r="R122" s="337">
        <f t="shared" ca="1" si="3"/>
        <v>11799174.527640514</v>
      </c>
      <c r="S122" s="337">
        <f t="shared" ca="1" si="4"/>
        <v>194</v>
      </c>
      <c r="T122" s="433"/>
      <c r="U122" s="22"/>
      <c r="V122" s="24"/>
      <c r="W122" s="21"/>
      <c r="Y122" s="494"/>
    </row>
    <row r="123" spans="1:25" ht="45">
      <c r="A123" s="31">
        <v>120</v>
      </c>
      <c r="B123" s="22" t="s">
        <v>39</v>
      </c>
      <c r="C123" s="22" t="s">
        <v>216</v>
      </c>
      <c r="D123" s="22" t="s">
        <v>217</v>
      </c>
      <c r="E123" s="23" t="s">
        <v>226</v>
      </c>
      <c r="F123" s="22" t="s">
        <v>114</v>
      </c>
      <c r="G123" s="22" t="s">
        <v>227</v>
      </c>
      <c r="H123" s="22" t="s">
        <v>30</v>
      </c>
      <c r="I123" s="22" t="s">
        <v>228</v>
      </c>
      <c r="J123" s="102" t="s">
        <v>231</v>
      </c>
      <c r="K123" s="523" t="s">
        <v>971</v>
      </c>
      <c r="L123" s="525" t="s">
        <v>1056</v>
      </c>
      <c r="M123" s="525" t="s">
        <v>1057</v>
      </c>
      <c r="N123" s="525" t="s">
        <v>887</v>
      </c>
      <c r="O123" s="22" t="s">
        <v>174</v>
      </c>
      <c r="P123" s="430">
        <v>2018</v>
      </c>
      <c r="Q123" s="418">
        <f t="shared" ca="1" si="5"/>
        <v>9099.5842183728782</v>
      </c>
      <c r="R123" s="337">
        <f t="shared" ca="1" si="3"/>
        <v>1765319.3383643385</v>
      </c>
      <c r="S123" s="337">
        <f t="shared" ca="1" si="4"/>
        <v>194</v>
      </c>
      <c r="T123" s="433" t="s">
        <v>232</v>
      </c>
      <c r="U123" s="22" t="s">
        <v>233</v>
      </c>
      <c r="V123" s="24"/>
      <c r="W123" s="21"/>
      <c r="Y123" s="494"/>
    </row>
    <row r="124" spans="1:25" ht="45">
      <c r="A124" s="31">
        <v>121</v>
      </c>
      <c r="B124" s="22" t="s">
        <v>39</v>
      </c>
      <c r="C124" s="22" t="s">
        <v>216</v>
      </c>
      <c r="D124" s="22" t="s">
        <v>217</v>
      </c>
      <c r="E124" s="23" t="s">
        <v>234</v>
      </c>
      <c r="F124" s="22" t="s">
        <v>108</v>
      </c>
      <c r="G124" s="22" t="s">
        <v>235</v>
      </c>
      <c r="H124" s="22" t="s">
        <v>30</v>
      </c>
      <c r="I124" s="22" t="s">
        <v>236</v>
      </c>
      <c r="J124" s="102" t="s">
        <v>237</v>
      </c>
      <c r="K124" s="523" t="s">
        <v>971</v>
      </c>
      <c r="L124" s="525" t="s">
        <v>1058</v>
      </c>
      <c r="M124" s="525" t="s">
        <v>1059</v>
      </c>
      <c r="N124" s="525" t="s">
        <v>887</v>
      </c>
      <c r="O124" s="22" t="s">
        <v>174</v>
      </c>
      <c r="P124" s="430">
        <v>2018</v>
      </c>
      <c r="Q124" s="418">
        <f t="shared" ca="1" si="5"/>
        <v>1.4808569945279902E-2</v>
      </c>
      <c r="R124" s="337">
        <f t="shared" ca="1" si="3"/>
        <v>2375.857344880817</v>
      </c>
      <c r="S124" s="337">
        <f t="shared" ca="1" si="4"/>
        <v>160438</v>
      </c>
      <c r="T124" s="433"/>
      <c r="U124" s="22"/>
      <c r="V124" s="24"/>
      <c r="W124" s="21"/>
      <c r="Y124" s="494"/>
    </row>
    <row r="125" spans="1:25" ht="45">
      <c r="A125" s="31">
        <v>122</v>
      </c>
      <c r="B125" s="22" t="s">
        <v>39</v>
      </c>
      <c r="C125" s="22" t="s">
        <v>216</v>
      </c>
      <c r="D125" s="22" t="s">
        <v>217</v>
      </c>
      <c r="E125" s="23" t="s">
        <v>234</v>
      </c>
      <c r="F125" s="22" t="s">
        <v>112</v>
      </c>
      <c r="G125" s="22" t="s">
        <v>235</v>
      </c>
      <c r="H125" s="22" t="s">
        <v>30</v>
      </c>
      <c r="I125" s="22" t="s">
        <v>236</v>
      </c>
      <c r="J125" s="102" t="s">
        <v>238</v>
      </c>
      <c r="K125" s="523" t="s">
        <v>971</v>
      </c>
      <c r="L125" s="525" t="s">
        <v>1060</v>
      </c>
      <c r="M125" s="525" t="s">
        <v>1061</v>
      </c>
      <c r="N125" s="525" t="s">
        <v>887</v>
      </c>
      <c r="O125" s="22" t="s">
        <v>174</v>
      </c>
      <c r="P125" s="430">
        <v>2018</v>
      </c>
      <c r="Q125" s="418">
        <f t="shared" ca="1" si="5"/>
        <v>73.543515424279249</v>
      </c>
      <c r="R125" s="337">
        <f t="shared" ca="1" si="3"/>
        <v>11799174.527640514</v>
      </c>
      <c r="S125" s="337">
        <f t="shared" ca="1" si="4"/>
        <v>160438</v>
      </c>
      <c r="T125" s="433"/>
      <c r="U125" s="22"/>
      <c r="V125" s="24"/>
      <c r="W125" s="21"/>
      <c r="Y125" s="494"/>
    </row>
    <row r="126" spans="1:25" ht="45">
      <c r="A126" s="31">
        <v>123</v>
      </c>
      <c r="B126" s="22" t="s">
        <v>39</v>
      </c>
      <c r="C126" s="22" t="s">
        <v>216</v>
      </c>
      <c r="D126" s="22" t="s">
        <v>217</v>
      </c>
      <c r="E126" s="23" t="s">
        <v>234</v>
      </c>
      <c r="F126" s="22" t="s">
        <v>114</v>
      </c>
      <c r="G126" s="22" t="s">
        <v>235</v>
      </c>
      <c r="H126" s="22" t="s">
        <v>30</v>
      </c>
      <c r="I126" s="22" t="s">
        <v>236</v>
      </c>
      <c r="J126" s="102" t="s">
        <v>239</v>
      </c>
      <c r="K126" s="523" t="s">
        <v>971</v>
      </c>
      <c r="L126" s="525" t="s">
        <v>1062</v>
      </c>
      <c r="M126" s="525" t="s">
        <v>1063</v>
      </c>
      <c r="N126" s="525" t="s">
        <v>887</v>
      </c>
      <c r="O126" s="22" t="s">
        <v>174</v>
      </c>
      <c r="P126" s="430">
        <v>2018</v>
      </c>
      <c r="Q126" s="418">
        <f t="shared" ca="1" si="5"/>
        <v>11.003124810608076</v>
      </c>
      <c r="R126" s="337">
        <f t="shared" ca="1" si="3"/>
        <v>1765319.3383643385</v>
      </c>
      <c r="S126" s="337">
        <f t="shared" ca="1" si="4"/>
        <v>160438</v>
      </c>
      <c r="T126" s="433" t="s">
        <v>240</v>
      </c>
      <c r="U126" s="22" t="s">
        <v>117</v>
      </c>
      <c r="V126" s="24"/>
      <c r="W126" s="21"/>
      <c r="Y126" s="494"/>
    </row>
    <row r="127" spans="1:25" ht="75">
      <c r="A127" s="31">
        <v>124</v>
      </c>
      <c r="B127" s="22" t="s">
        <v>39</v>
      </c>
      <c r="C127" s="22" t="s">
        <v>216</v>
      </c>
      <c r="D127" s="22" t="s">
        <v>241</v>
      </c>
      <c r="E127" s="23" t="s">
        <v>242</v>
      </c>
      <c r="F127" s="22" t="s">
        <v>142</v>
      </c>
      <c r="G127" s="22" t="s">
        <v>143</v>
      </c>
      <c r="H127" s="22" t="s">
        <v>30</v>
      </c>
      <c r="I127" s="22" t="s">
        <v>243</v>
      </c>
      <c r="J127" s="22" t="s">
        <v>244</v>
      </c>
      <c r="K127" s="523" t="s">
        <v>971</v>
      </c>
      <c r="L127" s="525" t="s">
        <v>1064</v>
      </c>
      <c r="M127" s="525" t="s">
        <v>1065</v>
      </c>
      <c r="N127" s="525" t="s">
        <v>887</v>
      </c>
      <c r="O127" s="22" t="s">
        <v>174</v>
      </c>
      <c r="P127" s="430">
        <v>2018</v>
      </c>
      <c r="Q127" s="538">
        <f t="shared" ca="1" si="5"/>
        <v>3.4948027582373115E-4</v>
      </c>
      <c r="R127" s="337">
        <f t="shared" ca="1" si="3"/>
        <v>171</v>
      </c>
      <c r="S127" s="337">
        <f t="shared" ca="1" si="4"/>
        <v>489298</v>
      </c>
      <c r="T127" s="433" t="s">
        <v>245</v>
      </c>
      <c r="U127" s="22" t="s">
        <v>246</v>
      </c>
      <c r="V127" s="24"/>
      <c r="W127" s="21"/>
      <c r="Y127" s="494"/>
    </row>
    <row r="128" spans="1:25" ht="75">
      <c r="A128" s="31">
        <v>125</v>
      </c>
      <c r="B128" s="22" t="s">
        <v>39</v>
      </c>
      <c r="C128" s="22" t="s">
        <v>216</v>
      </c>
      <c r="D128" s="22" t="s">
        <v>241</v>
      </c>
      <c r="E128" s="23" t="s">
        <v>247</v>
      </c>
      <c r="F128" s="22" t="s">
        <v>142</v>
      </c>
      <c r="G128" s="22" t="s">
        <v>143</v>
      </c>
      <c r="H128" s="22" t="s">
        <v>30</v>
      </c>
      <c r="I128" s="22" t="s">
        <v>248</v>
      </c>
      <c r="J128" s="22" t="s">
        <v>249</v>
      </c>
      <c r="K128" s="523" t="s">
        <v>971</v>
      </c>
      <c r="L128" s="525" t="s">
        <v>1066</v>
      </c>
      <c r="M128" s="525" t="s">
        <v>1067</v>
      </c>
      <c r="N128" s="525" t="s">
        <v>887</v>
      </c>
      <c r="O128" s="22" t="s">
        <v>174</v>
      </c>
      <c r="P128" s="430">
        <v>2018</v>
      </c>
      <c r="Q128" s="538">
        <f t="shared" ca="1" si="5"/>
        <v>8.2360588010079149E-5</v>
      </c>
      <c r="R128" s="337">
        <f t="shared" ca="1" si="3"/>
        <v>37</v>
      </c>
      <c r="S128" s="337">
        <f t="shared" ca="1" si="4"/>
        <v>449244</v>
      </c>
      <c r="T128" s="433" t="s">
        <v>250</v>
      </c>
      <c r="U128" s="22" t="s">
        <v>251</v>
      </c>
      <c r="V128" s="24"/>
      <c r="W128" s="21"/>
      <c r="Y128" s="494"/>
    </row>
    <row r="129" spans="1:25" ht="75">
      <c r="A129" s="31">
        <v>126</v>
      </c>
      <c r="B129" s="22" t="s">
        <v>39</v>
      </c>
      <c r="C129" s="22" t="s">
        <v>216</v>
      </c>
      <c r="D129" s="22" t="s">
        <v>241</v>
      </c>
      <c r="E129" s="23" t="s">
        <v>252</v>
      </c>
      <c r="F129" s="22" t="s">
        <v>142</v>
      </c>
      <c r="G129" s="22" t="s">
        <v>253</v>
      </c>
      <c r="H129" s="22" t="s">
        <v>30</v>
      </c>
      <c r="I129" s="22" t="s">
        <v>254</v>
      </c>
      <c r="J129" s="22" t="s">
        <v>255</v>
      </c>
      <c r="K129" s="523" t="s">
        <v>971</v>
      </c>
      <c r="L129" s="525" t="s">
        <v>1068</v>
      </c>
      <c r="M129" s="525" t="s">
        <v>1069</v>
      </c>
      <c r="N129" s="525" t="s">
        <v>887</v>
      </c>
      <c r="O129" s="22" t="s">
        <v>174</v>
      </c>
      <c r="P129" s="430">
        <v>2018</v>
      </c>
      <c r="Q129" s="538">
        <f t="shared" ca="1" si="5"/>
        <v>8.2360588010079149E-5</v>
      </c>
      <c r="R129" s="337">
        <f t="shared" ca="1" si="3"/>
        <v>30599</v>
      </c>
      <c r="S129" s="337">
        <f t="shared" ca="1" si="4"/>
        <v>371524788</v>
      </c>
      <c r="T129" s="433" t="s">
        <v>256</v>
      </c>
      <c r="U129" s="22"/>
      <c r="V129" s="24"/>
      <c r="W129" s="21"/>
      <c r="Y129" s="494"/>
    </row>
    <row r="130" spans="1:25" ht="60">
      <c r="A130" s="31">
        <v>127</v>
      </c>
      <c r="B130" s="22" t="s">
        <v>39</v>
      </c>
      <c r="C130" s="22" t="s">
        <v>216</v>
      </c>
      <c r="D130" s="22" t="s">
        <v>241</v>
      </c>
      <c r="E130" s="23" t="s">
        <v>257</v>
      </c>
      <c r="F130" s="22" t="s">
        <v>142</v>
      </c>
      <c r="G130" s="22" t="s">
        <v>149</v>
      </c>
      <c r="H130" s="22" t="s">
        <v>30</v>
      </c>
      <c r="I130" s="22" t="s">
        <v>258</v>
      </c>
      <c r="J130" s="22" t="s">
        <v>151</v>
      </c>
      <c r="K130" s="523" t="s">
        <v>971</v>
      </c>
      <c r="L130" s="525" t="s">
        <v>1070</v>
      </c>
      <c r="M130" s="525" t="s">
        <v>1071</v>
      </c>
      <c r="N130" s="525" t="s">
        <v>887</v>
      </c>
      <c r="O130" s="22" t="s">
        <v>174</v>
      </c>
      <c r="P130" s="430">
        <v>2018</v>
      </c>
      <c r="Q130" s="538">
        <f t="shared" ca="1" si="5"/>
        <v>2.6106252447461169E-4</v>
      </c>
      <c r="R130" s="337">
        <f t="shared" ca="1" si="3"/>
        <v>8</v>
      </c>
      <c r="S130" s="337">
        <f t="shared" ca="1" si="4"/>
        <v>30644</v>
      </c>
      <c r="T130" s="433" t="s">
        <v>259</v>
      </c>
      <c r="U130" s="22" t="s">
        <v>260</v>
      </c>
      <c r="V130" s="24"/>
      <c r="W130" s="21"/>
      <c r="Y130" s="494"/>
    </row>
    <row r="131" spans="1:25" ht="90">
      <c r="A131" s="31">
        <v>128</v>
      </c>
      <c r="B131" s="22" t="s">
        <v>39</v>
      </c>
      <c r="C131" s="22" t="s">
        <v>216</v>
      </c>
      <c r="D131" s="22" t="s">
        <v>241</v>
      </c>
      <c r="E131" s="23" t="s">
        <v>261</v>
      </c>
      <c r="F131" s="22" t="s">
        <v>142</v>
      </c>
      <c r="G131" s="22" t="s">
        <v>154</v>
      </c>
      <c r="H131" s="22" t="s">
        <v>30</v>
      </c>
      <c r="I131" s="22" t="s">
        <v>262</v>
      </c>
      <c r="J131" s="22" t="s">
        <v>263</v>
      </c>
      <c r="K131" s="523" t="s">
        <v>971</v>
      </c>
      <c r="L131" s="525" t="s">
        <v>1072</v>
      </c>
      <c r="M131" s="525" t="s">
        <v>1073</v>
      </c>
      <c r="N131" s="525" t="s">
        <v>887</v>
      </c>
      <c r="O131" s="22" t="s">
        <v>174</v>
      </c>
      <c r="P131" s="430">
        <v>2018</v>
      </c>
      <c r="Q131" s="538">
        <f t="shared" ca="1" si="5"/>
        <v>1.0761366693570084E-4</v>
      </c>
      <c r="R131" s="337">
        <f t="shared" ref="R131:R194" ca="1" si="6">IF($N131 = "N","N/A",SUMIF(INDIRECT("'"&amp;K131&amp;"'!h:h"),L131,INDIRECT("'"&amp;K131&amp;"'!l:l")))</f>
        <v>6</v>
      </c>
      <c r="S131" s="337">
        <f t="shared" ref="S131:S194" ca="1" si="7">IF($N131 = "N","N/A",SUMIF(INDIRECT("'"&amp;K131&amp;"'!h:h"),M131,INDIRECT("'"&amp;K131&amp;"'!l:l")))</f>
        <v>55755</v>
      </c>
      <c r="T131" s="433" t="s">
        <v>157</v>
      </c>
      <c r="U131"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31" s="24"/>
      <c r="W131" s="21"/>
      <c r="Y131" s="494"/>
    </row>
    <row r="132" spans="1:25" ht="60">
      <c r="A132" s="31">
        <v>129</v>
      </c>
      <c r="B132" s="22" t="s">
        <v>39</v>
      </c>
      <c r="C132" s="22" t="s">
        <v>216</v>
      </c>
      <c r="D132" s="22" t="s">
        <v>264</v>
      </c>
      <c r="E132" s="23" t="s">
        <v>265</v>
      </c>
      <c r="F132" s="22" t="s">
        <v>142</v>
      </c>
      <c r="G132" s="22" t="s">
        <v>266</v>
      </c>
      <c r="H132" s="22" t="s">
        <v>30</v>
      </c>
      <c r="I132" s="22" t="s">
        <v>267</v>
      </c>
      <c r="J132" s="22" t="s">
        <v>268</v>
      </c>
      <c r="K132" s="523" t="s">
        <v>971</v>
      </c>
      <c r="L132" s="525" t="s">
        <v>1074</v>
      </c>
      <c r="M132" s="525" t="s">
        <v>1075</v>
      </c>
      <c r="N132" s="525" t="s">
        <v>887</v>
      </c>
      <c r="O132" s="22" t="s">
        <v>174</v>
      </c>
      <c r="P132" s="430">
        <v>2018</v>
      </c>
      <c r="Q132" s="538">
        <f t="shared" ref="Q132:Q195" ca="1" si="8">SUMIF(INDIRECT("'"&amp;K132&amp;"'!c:c"),A132,INDIRECT("'"&amp;K132&amp;"'!f:f"))</f>
        <v>4.7545172476729333E-2</v>
      </c>
      <c r="R132" s="337">
        <f t="shared" ca="1" si="6"/>
        <v>521</v>
      </c>
      <c r="S132" s="337">
        <f t="shared" ca="1" si="7"/>
        <v>10958</v>
      </c>
      <c r="T132" s="433" t="s">
        <v>269</v>
      </c>
      <c r="U132" s="22"/>
      <c r="V132" s="24"/>
      <c r="W132" s="21"/>
      <c r="Y132" s="494"/>
    </row>
    <row r="133" spans="1:25" ht="30">
      <c r="A133" s="31">
        <v>130</v>
      </c>
      <c r="B133" s="22" t="s">
        <v>39</v>
      </c>
      <c r="C133" s="22" t="s">
        <v>216</v>
      </c>
      <c r="D133" s="22" t="s">
        <v>264</v>
      </c>
      <c r="E133" s="23" t="s">
        <v>270</v>
      </c>
      <c r="F133" s="22" t="s">
        <v>142</v>
      </c>
      <c r="G133" s="22" t="s">
        <v>271</v>
      </c>
      <c r="H133" s="22" t="s">
        <v>30</v>
      </c>
      <c r="I133" s="22" t="s">
        <v>272</v>
      </c>
      <c r="J133" s="22" t="s">
        <v>273</v>
      </c>
      <c r="K133" s="523" t="s">
        <v>971</v>
      </c>
      <c r="L133" s="525" t="s">
        <v>1076</v>
      </c>
      <c r="M133" s="525" t="s">
        <v>1077</v>
      </c>
      <c r="N133" s="525" t="s">
        <v>887</v>
      </c>
      <c r="O133" s="22" t="s">
        <v>174</v>
      </c>
      <c r="P133" s="430">
        <v>2018</v>
      </c>
      <c r="Q133" s="538">
        <f t="shared" ca="1" si="8"/>
        <v>8.2892255277727075E-2</v>
      </c>
      <c r="R133" s="337">
        <f t="shared" ca="1" si="6"/>
        <v>109</v>
      </c>
      <c r="S133" s="337">
        <f t="shared" ca="1" si="7"/>
        <v>1314.96</v>
      </c>
      <c r="T133" s="433" t="s">
        <v>274</v>
      </c>
      <c r="U133" s="22"/>
      <c r="V133" s="24"/>
      <c r="W133" s="21"/>
      <c r="Y133" s="494"/>
    </row>
    <row r="134" spans="1:25" ht="30">
      <c r="A134" s="31">
        <v>131</v>
      </c>
      <c r="B134" s="22" t="s">
        <v>39</v>
      </c>
      <c r="C134" s="22" t="s">
        <v>216</v>
      </c>
      <c r="D134" s="22" t="s">
        <v>275</v>
      </c>
      <c r="E134" s="23" t="s">
        <v>91</v>
      </c>
      <c r="F134" s="22" t="s">
        <v>92</v>
      </c>
      <c r="G134" s="22" t="s">
        <v>93</v>
      </c>
      <c r="H134" s="22" t="s">
        <v>30</v>
      </c>
      <c r="I134" s="22" t="s">
        <v>276</v>
      </c>
      <c r="J134" s="22" t="s">
        <v>92</v>
      </c>
      <c r="K134" s="523" t="s">
        <v>971</v>
      </c>
      <c r="L134" s="525" t="s">
        <v>1078</v>
      </c>
      <c r="M134" s="525" t="s">
        <v>1079</v>
      </c>
      <c r="N134" s="525" t="s">
        <v>887</v>
      </c>
      <c r="O134" s="22" t="s">
        <v>174</v>
      </c>
      <c r="P134" s="430">
        <v>2018</v>
      </c>
      <c r="Q134" s="418">
        <f t="shared" ca="1" si="8"/>
        <v>1065.2143373617291</v>
      </c>
      <c r="R134" s="337">
        <f t="shared" ca="1" si="6"/>
        <v>4290265.2904259609</v>
      </c>
      <c r="S134" s="337">
        <f t="shared" ca="1" si="7"/>
        <v>4027.6075339465301</v>
      </c>
      <c r="T134" s="433"/>
      <c r="U134" s="22"/>
      <c r="V134" s="24"/>
      <c r="W134" s="21"/>
      <c r="Y134" s="494"/>
    </row>
    <row r="135" spans="1:25" ht="30">
      <c r="A135" s="31">
        <v>132</v>
      </c>
      <c r="B135" s="22" t="s">
        <v>39</v>
      </c>
      <c r="C135" s="22" t="s">
        <v>216</v>
      </c>
      <c r="D135" s="22" t="s">
        <v>275</v>
      </c>
      <c r="E135" s="23" t="s">
        <v>91</v>
      </c>
      <c r="F135" s="22" t="s">
        <v>95</v>
      </c>
      <c r="G135" s="22" t="s">
        <v>93</v>
      </c>
      <c r="H135" s="22" t="s">
        <v>30</v>
      </c>
      <c r="I135" s="22" t="s">
        <v>276</v>
      </c>
      <c r="J135" s="22" t="s">
        <v>95</v>
      </c>
      <c r="K135" s="523" t="s">
        <v>971</v>
      </c>
      <c r="L135" s="525" t="s">
        <v>1080</v>
      </c>
      <c r="M135" s="525" t="s">
        <v>1081</v>
      </c>
      <c r="N135" s="525" t="s">
        <v>887</v>
      </c>
      <c r="O135" s="22" t="s">
        <v>174</v>
      </c>
      <c r="P135" s="430">
        <v>2018</v>
      </c>
      <c r="Q135" s="418">
        <f t="shared" ca="1" si="8"/>
        <v>0.21265814916531481</v>
      </c>
      <c r="R135" s="337">
        <f t="shared" ca="1" si="6"/>
        <v>4290265.2904259609</v>
      </c>
      <c r="S135" s="337">
        <f t="shared" ca="1" si="7"/>
        <v>20174469.2468419</v>
      </c>
      <c r="T135" s="433"/>
      <c r="U135" s="22"/>
      <c r="V135" s="24"/>
      <c r="W135" s="21"/>
      <c r="Y135" s="494"/>
    </row>
    <row r="136" spans="1:25" ht="30">
      <c r="A136" s="31">
        <v>133</v>
      </c>
      <c r="B136" s="22" t="s">
        <v>39</v>
      </c>
      <c r="C136" s="22" t="s">
        <v>216</v>
      </c>
      <c r="D136" s="22" t="s">
        <v>275</v>
      </c>
      <c r="E136" s="23" t="s">
        <v>91</v>
      </c>
      <c r="F136" s="22" t="s">
        <v>96</v>
      </c>
      <c r="G136" s="22" t="s">
        <v>93</v>
      </c>
      <c r="H136" s="22" t="s">
        <v>30</v>
      </c>
      <c r="I136" s="22" t="s">
        <v>276</v>
      </c>
      <c r="J136" s="22" t="s">
        <v>96</v>
      </c>
      <c r="K136" s="523" t="s">
        <v>971</v>
      </c>
      <c r="L136" s="525" t="s">
        <v>1082</v>
      </c>
      <c r="M136" s="525" t="s">
        <v>1083</v>
      </c>
      <c r="N136" s="525" t="s">
        <v>887</v>
      </c>
      <c r="O136" s="22" t="s">
        <v>174</v>
      </c>
      <c r="P136" s="430">
        <v>2018</v>
      </c>
      <c r="Q136" s="418">
        <f t="shared" ca="1" si="8"/>
        <v>-5.9101710527065938</v>
      </c>
      <c r="R136" s="337">
        <f t="shared" ca="1" si="6"/>
        <v>-10451616.875863906</v>
      </c>
      <c r="S136" s="337">
        <f t="shared" ca="1" si="7"/>
        <v>1768411.90934356</v>
      </c>
      <c r="T136" s="433" t="s">
        <v>48</v>
      </c>
      <c r="U136" s="22" t="s">
        <v>49</v>
      </c>
      <c r="V136" s="24"/>
      <c r="W136" s="21"/>
      <c r="Y136" s="494"/>
    </row>
    <row r="137" spans="1:25" ht="30">
      <c r="A137" s="31">
        <v>134</v>
      </c>
      <c r="B137" s="22" t="s">
        <v>39</v>
      </c>
      <c r="C137" s="22" t="s">
        <v>216</v>
      </c>
      <c r="D137" s="22" t="s">
        <v>275</v>
      </c>
      <c r="E137" s="23" t="s">
        <v>91</v>
      </c>
      <c r="F137" s="22" t="s">
        <v>97</v>
      </c>
      <c r="G137" s="22" t="s">
        <v>93</v>
      </c>
      <c r="H137" s="22" t="s">
        <v>30</v>
      </c>
      <c r="I137" s="22" t="s">
        <v>276</v>
      </c>
      <c r="J137" s="22" t="s">
        <v>97</v>
      </c>
      <c r="K137" s="523" t="s">
        <v>971</v>
      </c>
      <c r="L137" s="525" t="s">
        <v>1084</v>
      </c>
      <c r="M137" s="525" t="s">
        <v>1085</v>
      </c>
      <c r="N137" s="525" t="s">
        <v>887</v>
      </c>
      <c r="O137" s="22" t="s">
        <v>174</v>
      </c>
      <c r="P137" s="430">
        <v>2018</v>
      </c>
      <c r="Q137" s="418">
        <f t="shared" ca="1" si="8"/>
        <v>1217.9598725917929</v>
      </c>
      <c r="R137" s="337">
        <f t="shared" ca="1" si="6"/>
        <v>4905464.3588952608</v>
      </c>
      <c r="S137" s="337">
        <f t="shared" ca="1" si="7"/>
        <v>4027.6075339465301</v>
      </c>
      <c r="T137" s="433"/>
      <c r="U137" s="22"/>
      <c r="V137" s="24"/>
      <c r="W137" s="21"/>
      <c r="Y137" s="494"/>
    </row>
    <row r="138" spans="1:25" ht="30">
      <c r="A138" s="31">
        <v>135</v>
      </c>
      <c r="B138" s="22" t="s">
        <v>39</v>
      </c>
      <c r="C138" s="22" t="s">
        <v>216</v>
      </c>
      <c r="D138" s="22" t="s">
        <v>275</v>
      </c>
      <c r="E138" s="23" t="s">
        <v>91</v>
      </c>
      <c r="F138" s="22" t="s">
        <v>98</v>
      </c>
      <c r="G138" s="22" t="s">
        <v>93</v>
      </c>
      <c r="H138" s="22" t="s">
        <v>30</v>
      </c>
      <c r="I138" s="22" t="s">
        <v>276</v>
      </c>
      <c r="J138" s="22" t="s">
        <v>98</v>
      </c>
      <c r="K138" s="523" t="s">
        <v>971</v>
      </c>
      <c r="L138" s="525" t="s">
        <v>1086</v>
      </c>
      <c r="M138" s="525" t="s">
        <v>1087</v>
      </c>
      <c r="N138" s="525" t="s">
        <v>887</v>
      </c>
      <c r="O138" s="22" t="s">
        <v>174</v>
      </c>
      <c r="P138" s="430">
        <v>2018</v>
      </c>
      <c r="Q138" s="418">
        <f t="shared" ca="1" si="8"/>
        <v>0.24315208984559331</v>
      </c>
      <c r="R138" s="337">
        <f t="shared" ca="1" si="6"/>
        <v>4905464.3588952608</v>
      </c>
      <c r="S138" s="337">
        <f t="shared" ca="1" si="7"/>
        <v>20174469.2468419</v>
      </c>
      <c r="T138" s="433"/>
      <c r="U138" s="22"/>
      <c r="V138" s="24"/>
      <c r="W138" s="21"/>
      <c r="Y138" s="494"/>
    </row>
    <row r="139" spans="1:25" ht="30">
      <c r="A139" s="31">
        <v>136</v>
      </c>
      <c r="B139" s="22" t="s">
        <v>39</v>
      </c>
      <c r="C139" s="22" t="s">
        <v>216</v>
      </c>
      <c r="D139" s="22" t="s">
        <v>275</v>
      </c>
      <c r="E139" s="23" t="s">
        <v>91</v>
      </c>
      <c r="F139" s="22" t="s">
        <v>99</v>
      </c>
      <c r="G139" s="22" t="s">
        <v>93</v>
      </c>
      <c r="H139" s="22" t="s">
        <v>30</v>
      </c>
      <c r="I139" s="22" t="s">
        <v>276</v>
      </c>
      <c r="J139" s="22" t="s">
        <v>99</v>
      </c>
      <c r="K139" s="523" t="s">
        <v>971</v>
      </c>
      <c r="L139" s="525" t="s">
        <v>1088</v>
      </c>
      <c r="M139" s="525" t="s">
        <v>1089</v>
      </c>
      <c r="N139" s="525" t="s">
        <v>887</v>
      </c>
      <c r="O139" s="22" t="s">
        <v>174</v>
      </c>
      <c r="P139" s="430">
        <v>2018</v>
      </c>
      <c r="Q139" s="418">
        <f t="shared" ca="1" si="8"/>
        <v>1.626305568224182</v>
      </c>
      <c r="R139" s="337">
        <f t="shared" ca="1" si="6"/>
        <v>2875978.135079389</v>
      </c>
      <c r="S139" s="337">
        <f t="shared" ca="1" si="7"/>
        <v>1768411.90934356</v>
      </c>
      <c r="T139" s="433" t="s">
        <v>48</v>
      </c>
      <c r="U139" s="22" t="s">
        <v>49</v>
      </c>
      <c r="V139" s="24"/>
      <c r="W139" s="21"/>
      <c r="Y139" s="494"/>
    </row>
    <row r="140" spans="1:25" ht="30">
      <c r="A140" s="31">
        <v>137</v>
      </c>
      <c r="B140" s="22" t="s">
        <v>39</v>
      </c>
      <c r="C140" s="22" t="s">
        <v>216</v>
      </c>
      <c r="D140" s="22" t="s">
        <v>277</v>
      </c>
      <c r="E140" s="23" t="s">
        <v>278</v>
      </c>
      <c r="F140" s="22" t="s">
        <v>279</v>
      </c>
      <c r="G140" s="22" t="s">
        <v>280</v>
      </c>
      <c r="H140" s="22" t="s">
        <v>164</v>
      </c>
      <c r="I140" s="22" t="s">
        <v>281</v>
      </c>
      <c r="J140" s="22" t="s">
        <v>282</v>
      </c>
      <c r="K140" s="523" t="s">
        <v>971</v>
      </c>
      <c r="L140" s="525" t="s">
        <v>1090</v>
      </c>
      <c r="M140" s="525" t="s">
        <v>1091</v>
      </c>
      <c r="N140" s="525" t="s">
        <v>887</v>
      </c>
      <c r="O140" s="22" t="s">
        <v>174</v>
      </c>
      <c r="P140" s="430">
        <v>2018</v>
      </c>
      <c r="Q140" s="418">
        <f t="shared" ca="1" si="8"/>
        <v>11337.076056072163</v>
      </c>
      <c r="R140" s="337">
        <f t="shared" ca="1" si="6"/>
        <v>5547208640.0839968</v>
      </c>
      <c r="S140" s="337">
        <f t="shared" ca="1" si="7"/>
        <v>489298</v>
      </c>
      <c r="T140" s="433" t="s">
        <v>283</v>
      </c>
      <c r="U140" s="22"/>
      <c r="V140" s="24"/>
      <c r="W140" s="21"/>
      <c r="Y140" s="494"/>
    </row>
    <row r="141" spans="1:25" ht="45">
      <c r="A141" s="31">
        <v>138</v>
      </c>
      <c r="B141" s="22" t="s">
        <v>39</v>
      </c>
      <c r="C141" s="22" t="s">
        <v>216</v>
      </c>
      <c r="D141" s="22" t="s">
        <v>277</v>
      </c>
      <c r="E141" s="23" t="s">
        <v>284</v>
      </c>
      <c r="F141" s="22" t="s">
        <v>285</v>
      </c>
      <c r="G141" s="22" t="s">
        <v>286</v>
      </c>
      <c r="H141" s="22" t="s">
        <v>164</v>
      </c>
      <c r="I141" s="22" t="s">
        <v>287</v>
      </c>
      <c r="J141" s="22" t="s">
        <v>288</v>
      </c>
      <c r="K141" s="523" t="s">
        <v>971</v>
      </c>
      <c r="L141" s="525" t="s">
        <v>1092</v>
      </c>
      <c r="M141" s="525" t="s">
        <v>1093</v>
      </c>
      <c r="N141" s="525" t="s">
        <v>887</v>
      </c>
      <c r="O141" s="22" t="s">
        <v>174</v>
      </c>
      <c r="P141" s="430">
        <v>2018</v>
      </c>
      <c r="Q141" s="418">
        <f t="shared" ca="1" si="8"/>
        <v>13.708677214113861</v>
      </c>
      <c r="R141" s="337">
        <f t="shared" ca="1" si="6"/>
        <v>5547208640.0839968</v>
      </c>
      <c r="S141" s="337">
        <f t="shared" ca="1" si="7"/>
        <v>404649446</v>
      </c>
      <c r="T141" s="433" t="s">
        <v>289</v>
      </c>
      <c r="U141" s="22"/>
      <c r="V141" s="24"/>
      <c r="W141" s="21"/>
      <c r="Y141" s="494"/>
    </row>
    <row r="142" spans="1:25" ht="45">
      <c r="A142" s="31">
        <v>139</v>
      </c>
      <c r="B142" s="22" t="s">
        <v>39</v>
      </c>
      <c r="C142" s="22" t="s">
        <v>290</v>
      </c>
      <c r="D142" s="22" t="s">
        <v>291</v>
      </c>
      <c r="E142" s="23" t="s">
        <v>51</v>
      </c>
      <c r="F142" s="22" t="s">
        <v>52</v>
      </c>
      <c r="G142" s="22" t="s">
        <v>53</v>
      </c>
      <c r="H142" s="22" t="s">
        <v>30</v>
      </c>
      <c r="I142" s="22" t="s">
        <v>292</v>
      </c>
      <c r="J142" s="22" t="s">
        <v>52</v>
      </c>
      <c r="K142" s="523" t="s">
        <v>1094</v>
      </c>
      <c r="L142" s="525" t="s">
        <v>1095</v>
      </c>
      <c r="M142" s="525" t="s">
        <v>1096</v>
      </c>
      <c r="N142" s="525" t="s">
        <v>817</v>
      </c>
      <c r="O142" s="22" t="s">
        <v>293</v>
      </c>
      <c r="P142" s="430">
        <v>2018</v>
      </c>
      <c r="Q142" s="418">
        <f t="shared" ca="1" si="8"/>
        <v>17977.164602045003</v>
      </c>
      <c r="R142" s="337" t="str">
        <f t="shared" ca="1" si="6"/>
        <v>N/A</v>
      </c>
      <c r="S142" s="337" t="str">
        <f t="shared" ca="1" si="7"/>
        <v>N/A</v>
      </c>
      <c r="T142" s="433" t="s">
        <v>901</v>
      </c>
      <c r="U142" s="22"/>
      <c r="V142" s="24"/>
      <c r="W142" s="21"/>
      <c r="Y142" s="494"/>
    </row>
    <row r="143" spans="1:25" ht="45">
      <c r="A143" s="31">
        <v>140</v>
      </c>
      <c r="B143" s="22" t="s">
        <v>39</v>
      </c>
      <c r="C143" s="22" t="s">
        <v>290</v>
      </c>
      <c r="D143" s="22" t="s">
        <v>291</v>
      </c>
      <c r="E143" s="23" t="s">
        <v>51</v>
      </c>
      <c r="F143" s="22" t="s">
        <v>55</v>
      </c>
      <c r="G143" s="22" t="s">
        <v>53</v>
      </c>
      <c r="H143" s="22" t="s">
        <v>30</v>
      </c>
      <c r="I143" s="22" t="s">
        <v>292</v>
      </c>
      <c r="J143" s="22" t="s">
        <v>55</v>
      </c>
      <c r="K143" s="523" t="s">
        <v>1094</v>
      </c>
      <c r="L143" s="525" t="s">
        <v>1097</v>
      </c>
      <c r="M143" s="525" t="s">
        <v>1098</v>
      </c>
      <c r="N143" s="525" t="s">
        <v>817</v>
      </c>
      <c r="O143" s="22" t="s">
        <v>293</v>
      </c>
      <c r="P143" s="430">
        <v>2018</v>
      </c>
      <c r="Q143" s="418">
        <f t="shared" ca="1" si="8"/>
        <v>15325.22723764494</v>
      </c>
      <c r="R143" s="337" t="str">
        <f t="shared" ca="1" si="6"/>
        <v>N/A</v>
      </c>
      <c r="S143" s="337" t="str">
        <f t="shared" ca="1" si="7"/>
        <v>N/A</v>
      </c>
      <c r="T143" s="433" t="s">
        <v>901</v>
      </c>
      <c r="U143" s="22"/>
      <c r="V143" s="24"/>
      <c r="W143" s="21"/>
      <c r="Y143" s="494"/>
    </row>
    <row r="144" spans="1:25" ht="45">
      <c r="A144" s="31">
        <v>141</v>
      </c>
      <c r="B144" s="22" t="s">
        <v>39</v>
      </c>
      <c r="C144" s="22" t="s">
        <v>290</v>
      </c>
      <c r="D144" s="22" t="s">
        <v>291</v>
      </c>
      <c r="E144" s="23" t="s">
        <v>51</v>
      </c>
      <c r="F144" s="22" t="s">
        <v>56</v>
      </c>
      <c r="G144" s="22" t="s">
        <v>53</v>
      </c>
      <c r="H144" s="22" t="s">
        <v>30</v>
      </c>
      <c r="I144" s="22" t="s">
        <v>292</v>
      </c>
      <c r="J144" s="22" t="s">
        <v>56</v>
      </c>
      <c r="K144" s="523" t="s">
        <v>1094</v>
      </c>
      <c r="L144" s="525" t="s">
        <v>1099</v>
      </c>
      <c r="M144" s="525" t="s">
        <v>1100</v>
      </c>
      <c r="N144" s="525" t="s">
        <v>817</v>
      </c>
      <c r="O144" s="22" t="s">
        <v>293</v>
      </c>
      <c r="P144" s="430">
        <v>2018</v>
      </c>
      <c r="Q144" s="418">
        <f t="shared" ca="1" si="8"/>
        <v>71809803.551935911</v>
      </c>
      <c r="R144" s="337" t="str">
        <f t="shared" ca="1" si="6"/>
        <v>N/A</v>
      </c>
      <c r="S144" s="337" t="str">
        <f t="shared" ca="1" si="7"/>
        <v>N/A</v>
      </c>
      <c r="T144" s="433" t="s">
        <v>901</v>
      </c>
      <c r="U144" s="22"/>
      <c r="V144" s="24"/>
      <c r="W144" s="21"/>
      <c r="Y144" s="494"/>
    </row>
    <row r="145" spans="1:25" ht="45">
      <c r="A145" s="31">
        <v>142</v>
      </c>
      <c r="B145" s="22" t="s">
        <v>39</v>
      </c>
      <c r="C145" s="22" t="s">
        <v>290</v>
      </c>
      <c r="D145" s="22" t="s">
        <v>291</v>
      </c>
      <c r="E145" s="23" t="s">
        <v>51</v>
      </c>
      <c r="F145" s="22" t="s">
        <v>57</v>
      </c>
      <c r="G145" s="22" t="s">
        <v>53</v>
      </c>
      <c r="H145" s="22" t="s">
        <v>30</v>
      </c>
      <c r="I145" s="22" t="s">
        <v>292</v>
      </c>
      <c r="J145" s="22" t="s">
        <v>57</v>
      </c>
      <c r="K145" s="523" t="s">
        <v>1094</v>
      </c>
      <c r="L145" s="525" t="s">
        <v>1101</v>
      </c>
      <c r="M145" s="525" t="s">
        <v>1102</v>
      </c>
      <c r="N145" s="525" t="s">
        <v>817</v>
      </c>
      <c r="O145" s="22" t="s">
        <v>293</v>
      </c>
      <c r="P145" s="430">
        <v>2018</v>
      </c>
      <c r="Q145" s="418">
        <f t="shared" ca="1" si="8"/>
        <v>60445200.336516038</v>
      </c>
      <c r="R145" s="337" t="str">
        <f t="shared" ca="1" si="6"/>
        <v>N/A</v>
      </c>
      <c r="S145" s="337" t="str">
        <f t="shared" ca="1" si="7"/>
        <v>N/A</v>
      </c>
      <c r="T145" s="433" t="s">
        <v>901</v>
      </c>
      <c r="U145" s="22"/>
      <c r="V145" s="24"/>
      <c r="W145" s="21"/>
      <c r="Y145" s="494"/>
    </row>
    <row r="146" spans="1:25" ht="45">
      <c r="A146" s="31">
        <v>143</v>
      </c>
      <c r="B146" s="22" t="s">
        <v>39</v>
      </c>
      <c r="C146" s="22" t="s">
        <v>290</v>
      </c>
      <c r="D146" s="22" t="s">
        <v>291</v>
      </c>
      <c r="E146" s="23" t="s">
        <v>51</v>
      </c>
      <c r="F146" s="22" t="s">
        <v>58</v>
      </c>
      <c r="G146" s="22" t="s">
        <v>53</v>
      </c>
      <c r="H146" s="22" t="s">
        <v>30</v>
      </c>
      <c r="I146" s="22" t="s">
        <v>292</v>
      </c>
      <c r="J146" s="22" t="s">
        <v>58</v>
      </c>
      <c r="K146" s="523" t="s">
        <v>1094</v>
      </c>
      <c r="L146" s="525" t="s">
        <v>1103</v>
      </c>
      <c r="M146" s="525" t="s">
        <v>1104</v>
      </c>
      <c r="N146" s="525" t="s">
        <v>817</v>
      </c>
      <c r="O146" s="22" t="s">
        <v>293</v>
      </c>
      <c r="P146" s="430">
        <v>2018</v>
      </c>
      <c r="Q146" s="418">
        <f t="shared" ca="1" si="8"/>
        <v>197407.13417670046</v>
      </c>
      <c r="R146" s="337" t="str">
        <f t="shared" ca="1" si="6"/>
        <v>N/A</v>
      </c>
      <c r="S146" s="337" t="str">
        <f t="shared" ca="1" si="7"/>
        <v>N/A</v>
      </c>
      <c r="T146" s="433" t="s">
        <v>901</v>
      </c>
      <c r="U146" s="22" t="s">
        <v>295</v>
      </c>
      <c r="V146" s="24"/>
      <c r="W146" s="21"/>
      <c r="Y146" s="494"/>
    </row>
    <row r="147" spans="1:25" ht="45">
      <c r="A147" s="31">
        <v>144</v>
      </c>
      <c r="B147" s="22" t="s">
        <v>39</v>
      </c>
      <c r="C147" s="22" t="s">
        <v>290</v>
      </c>
      <c r="D147" s="22" t="s">
        <v>291</v>
      </c>
      <c r="E147" s="23" t="s">
        <v>51</v>
      </c>
      <c r="F147" s="22" t="s">
        <v>60</v>
      </c>
      <c r="G147" s="22" t="s">
        <v>53</v>
      </c>
      <c r="H147" s="22" t="s">
        <v>30</v>
      </c>
      <c r="I147" s="22" t="s">
        <v>292</v>
      </c>
      <c r="J147" s="22" t="s">
        <v>60</v>
      </c>
      <c r="K147" s="523" t="s">
        <v>1094</v>
      </c>
      <c r="L147" s="525" t="s">
        <v>1105</v>
      </c>
      <c r="M147" s="525" t="s">
        <v>1106</v>
      </c>
      <c r="N147" s="525" t="s">
        <v>817</v>
      </c>
      <c r="O147" s="22" t="s">
        <v>293</v>
      </c>
      <c r="P147" s="430">
        <v>2018</v>
      </c>
      <c r="Q147" s="418">
        <f t="shared" ca="1" si="8"/>
        <v>38041.337353056893</v>
      </c>
      <c r="R147" s="337" t="str">
        <f t="shared" ca="1" si="6"/>
        <v>N/A</v>
      </c>
      <c r="S147" s="337" t="str">
        <f t="shared" ca="1" si="7"/>
        <v>N/A</v>
      </c>
      <c r="T147" s="433" t="s">
        <v>901</v>
      </c>
      <c r="U147" s="22" t="s">
        <v>49</v>
      </c>
      <c r="V147" s="24"/>
      <c r="W147" s="21"/>
      <c r="Y147" s="494"/>
    </row>
    <row r="148" spans="1:25" ht="45">
      <c r="A148" s="31">
        <v>145</v>
      </c>
      <c r="B148" s="22" t="s">
        <v>39</v>
      </c>
      <c r="C148" s="22" t="s">
        <v>290</v>
      </c>
      <c r="D148" s="22" t="s">
        <v>291</v>
      </c>
      <c r="E148" s="23" t="s">
        <v>51</v>
      </c>
      <c r="F148" s="22" t="s">
        <v>61</v>
      </c>
      <c r="G148" s="22" t="s">
        <v>53</v>
      </c>
      <c r="H148" s="22" t="s">
        <v>30</v>
      </c>
      <c r="I148" s="22" t="s">
        <v>292</v>
      </c>
      <c r="J148" s="22" t="s">
        <v>61</v>
      </c>
      <c r="K148" s="523" t="s">
        <v>1094</v>
      </c>
      <c r="L148" s="525" t="s">
        <v>1107</v>
      </c>
      <c r="M148" s="525" t="s">
        <v>1108</v>
      </c>
      <c r="N148" s="525" t="s">
        <v>817</v>
      </c>
      <c r="O148" s="22" t="s">
        <v>293</v>
      </c>
      <c r="P148" s="430">
        <v>2018</v>
      </c>
      <c r="Q148" s="418">
        <f t="shared" ca="1" si="8"/>
        <v>130331.78629003785</v>
      </c>
      <c r="R148" s="337" t="str">
        <f t="shared" ca="1" si="6"/>
        <v>N/A</v>
      </c>
      <c r="S148" s="337" t="str">
        <f t="shared" ca="1" si="7"/>
        <v>N/A</v>
      </c>
      <c r="T148" s="433" t="s">
        <v>901</v>
      </c>
      <c r="U148" s="22"/>
      <c r="V148" s="24"/>
      <c r="W148" s="21"/>
      <c r="Y148" s="494"/>
    </row>
    <row r="149" spans="1:25" ht="45">
      <c r="A149" s="31">
        <v>146</v>
      </c>
      <c r="B149" s="22" t="s">
        <v>39</v>
      </c>
      <c r="C149" s="22" t="s">
        <v>290</v>
      </c>
      <c r="D149" s="22" t="s">
        <v>291</v>
      </c>
      <c r="E149" s="23" t="s">
        <v>51</v>
      </c>
      <c r="F149" s="22" t="s">
        <v>62</v>
      </c>
      <c r="G149" s="22" t="s">
        <v>53</v>
      </c>
      <c r="H149" s="22" t="s">
        <v>30</v>
      </c>
      <c r="I149" s="22" t="s">
        <v>292</v>
      </c>
      <c r="J149" s="22" t="s">
        <v>62</v>
      </c>
      <c r="K149" s="523" t="s">
        <v>1094</v>
      </c>
      <c r="L149" s="525" t="s">
        <v>1109</v>
      </c>
      <c r="M149" s="525" t="s">
        <v>1110</v>
      </c>
      <c r="N149" s="525" t="s">
        <v>817</v>
      </c>
      <c r="O149" s="22" t="s">
        <v>293</v>
      </c>
      <c r="P149" s="430">
        <v>2018</v>
      </c>
      <c r="Q149" s="418">
        <f t="shared" ca="1" si="8"/>
        <v>113966.1670359182</v>
      </c>
      <c r="R149" s="337" t="str">
        <f t="shared" ca="1" si="6"/>
        <v>N/A</v>
      </c>
      <c r="S149" s="337" t="str">
        <f t="shared" ca="1" si="7"/>
        <v>N/A</v>
      </c>
      <c r="T149" s="433" t="s">
        <v>901</v>
      </c>
      <c r="U149" s="22"/>
      <c r="V149" s="24"/>
      <c r="W149" s="21"/>
      <c r="Y149" s="494"/>
    </row>
    <row r="150" spans="1:25" ht="45">
      <c r="A150" s="31">
        <v>147</v>
      </c>
      <c r="B150" s="22" t="s">
        <v>39</v>
      </c>
      <c r="C150" s="22" t="s">
        <v>290</v>
      </c>
      <c r="D150" s="22" t="s">
        <v>291</v>
      </c>
      <c r="E150" s="23" t="s">
        <v>51</v>
      </c>
      <c r="F150" s="22" t="s">
        <v>63</v>
      </c>
      <c r="G150" s="22" t="s">
        <v>53</v>
      </c>
      <c r="H150" s="22" t="s">
        <v>30</v>
      </c>
      <c r="I150" s="22" t="s">
        <v>292</v>
      </c>
      <c r="J150" s="22" t="s">
        <v>63</v>
      </c>
      <c r="K150" s="523" t="s">
        <v>1094</v>
      </c>
      <c r="L150" s="525" t="s">
        <v>1111</v>
      </c>
      <c r="M150" s="525" t="s">
        <v>1112</v>
      </c>
      <c r="N150" s="525" t="s">
        <v>817</v>
      </c>
      <c r="O150" s="22" t="s">
        <v>293</v>
      </c>
      <c r="P150" s="430">
        <v>2018</v>
      </c>
      <c r="Q150" s="418">
        <f t="shared" ca="1" si="8"/>
        <v>550622819.52010953</v>
      </c>
      <c r="R150" s="337" t="str">
        <f t="shared" ca="1" si="6"/>
        <v>N/A</v>
      </c>
      <c r="S150" s="337" t="str">
        <f t="shared" ca="1" si="7"/>
        <v>N/A</v>
      </c>
      <c r="T150" s="433" t="s">
        <v>901</v>
      </c>
      <c r="U150" s="22"/>
      <c r="V150" s="24"/>
      <c r="W150" s="21"/>
      <c r="Y150" s="494"/>
    </row>
    <row r="151" spans="1:25" ht="45">
      <c r="A151" s="31">
        <v>148</v>
      </c>
      <c r="B151" s="22" t="s">
        <v>39</v>
      </c>
      <c r="C151" s="22" t="s">
        <v>290</v>
      </c>
      <c r="D151" s="22" t="s">
        <v>291</v>
      </c>
      <c r="E151" s="23" t="s">
        <v>51</v>
      </c>
      <c r="F151" s="22" t="s">
        <v>64</v>
      </c>
      <c r="G151" s="22" t="s">
        <v>53</v>
      </c>
      <c r="H151" s="22" t="s">
        <v>30</v>
      </c>
      <c r="I151" s="22" t="s">
        <v>292</v>
      </c>
      <c r="J151" s="22" t="s">
        <v>64</v>
      </c>
      <c r="K151" s="523" t="s">
        <v>1094</v>
      </c>
      <c r="L151" s="525" t="s">
        <v>1113</v>
      </c>
      <c r="M151" s="525" t="s">
        <v>1114</v>
      </c>
      <c r="N151" s="525" t="s">
        <v>817</v>
      </c>
      <c r="O151" s="22" t="s">
        <v>293</v>
      </c>
      <c r="P151" s="430">
        <v>2018</v>
      </c>
      <c r="Q151" s="418">
        <f t="shared" ca="1" si="8"/>
        <v>471792053.97521979</v>
      </c>
      <c r="R151" s="337" t="str">
        <f t="shared" ca="1" si="6"/>
        <v>N/A</v>
      </c>
      <c r="S151" s="337" t="str">
        <f t="shared" ca="1" si="7"/>
        <v>N/A</v>
      </c>
      <c r="T151" s="433" t="s">
        <v>901</v>
      </c>
      <c r="U151" s="22"/>
      <c r="V151" s="24"/>
      <c r="W151" s="21"/>
      <c r="Y151" s="494"/>
    </row>
    <row r="152" spans="1:25" ht="45">
      <c r="A152" s="31">
        <v>149</v>
      </c>
      <c r="B152" s="22" t="s">
        <v>39</v>
      </c>
      <c r="C152" s="22" t="s">
        <v>290</v>
      </c>
      <c r="D152" s="22" t="s">
        <v>291</v>
      </c>
      <c r="E152" s="23" t="s">
        <v>51</v>
      </c>
      <c r="F152" s="22" t="s">
        <v>65</v>
      </c>
      <c r="G152" s="22" t="s">
        <v>53</v>
      </c>
      <c r="H152" s="22" t="s">
        <v>30</v>
      </c>
      <c r="I152" s="22" t="s">
        <v>292</v>
      </c>
      <c r="J152" s="22" t="s">
        <v>65</v>
      </c>
      <c r="K152" s="523" t="s">
        <v>1094</v>
      </c>
      <c r="L152" s="525" t="s">
        <v>1115</v>
      </c>
      <c r="M152" s="525" t="s">
        <v>1116</v>
      </c>
      <c r="N152" s="525" t="s">
        <v>817</v>
      </c>
      <c r="O152" s="22" t="s">
        <v>293</v>
      </c>
      <c r="P152" s="430">
        <v>2018</v>
      </c>
      <c r="Q152" s="418">
        <f t="shared" ca="1" si="8"/>
        <v>4996277.7143258769</v>
      </c>
      <c r="R152" s="337" t="str">
        <f t="shared" ca="1" si="6"/>
        <v>N/A</v>
      </c>
      <c r="S152" s="337" t="str">
        <f t="shared" ca="1" si="7"/>
        <v>N/A</v>
      </c>
      <c r="T152" s="433" t="s">
        <v>901</v>
      </c>
      <c r="U152" s="22" t="s">
        <v>49</v>
      </c>
      <c r="V152" s="24"/>
      <c r="W152" s="21"/>
      <c r="Y152" s="494"/>
    </row>
    <row r="153" spans="1:25" ht="45">
      <c r="A153" s="31">
        <v>150</v>
      </c>
      <c r="B153" s="22" t="s">
        <v>39</v>
      </c>
      <c r="C153" s="22" t="s">
        <v>290</v>
      </c>
      <c r="D153" s="22" t="s">
        <v>291</v>
      </c>
      <c r="E153" s="23" t="s">
        <v>51</v>
      </c>
      <c r="F153" s="22" t="s">
        <v>66</v>
      </c>
      <c r="G153" s="22" t="s">
        <v>53</v>
      </c>
      <c r="H153" s="22" t="s">
        <v>30</v>
      </c>
      <c r="I153" s="22" t="s">
        <v>292</v>
      </c>
      <c r="J153" s="22" t="s">
        <v>66</v>
      </c>
      <c r="K153" s="523" t="s">
        <v>1094</v>
      </c>
      <c r="L153" s="525" t="s">
        <v>1117</v>
      </c>
      <c r="M153" s="525" t="s">
        <v>1118</v>
      </c>
      <c r="N153" s="525" t="s">
        <v>817</v>
      </c>
      <c r="O153" s="22" t="s">
        <v>293</v>
      </c>
      <c r="P153" s="430">
        <v>2018</v>
      </c>
      <c r="Q153" s="418">
        <f t="shared" ca="1" si="8"/>
        <v>2254121.2592335637</v>
      </c>
      <c r="R153" s="337" t="str">
        <f t="shared" ca="1" si="6"/>
        <v>N/A</v>
      </c>
      <c r="S153" s="337" t="str">
        <f t="shared" ca="1" si="7"/>
        <v>N/A</v>
      </c>
      <c r="T153" s="433" t="s">
        <v>901</v>
      </c>
      <c r="U153" s="22" t="s">
        <v>49</v>
      </c>
      <c r="V153" s="24"/>
      <c r="W153" s="21"/>
      <c r="Y153" s="494"/>
    </row>
    <row r="154" spans="1:25" ht="45">
      <c r="A154" s="31">
        <v>151</v>
      </c>
      <c r="B154" s="22" t="s">
        <v>39</v>
      </c>
      <c r="C154" s="22" t="s">
        <v>290</v>
      </c>
      <c r="D154" s="22" t="s">
        <v>291</v>
      </c>
      <c r="E154" s="23" t="s">
        <v>296</v>
      </c>
      <c r="F154" s="22" t="s">
        <v>297</v>
      </c>
      <c r="G154" s="22" t="s">
        <v>298</v>
      </c>
      <c r="H154" s="22" t="s">
        <v>30</v>
      </c>
      <c r="I154" s="22" t="s">
        <v>299</v>
      </c>
      <c r="J154" s="22" t="s">
        <v>297</v>
      </c>
      <c r="K154" s="523" t="s">
        <v>1094</v>
      </c>
      <c r="L154" s="525" t="s">
        <v>1119</v>
      </c>
      <c r="M154" s="525" t="s">
        <v>1120</v>
      </c>
      <c r="N154" s="525" t="s">
        <v>887</v>
      </c>
      <c r="O154" s="22" t="s">
        <v>293</v>
      </c>
      <c r="P154" s="430">
        <v>2018</v>
      </c>
      <c r="Q154" s="538">
        <f t="shared" ca="1" si="8"/>
        <v>1.3093636258644636E-2</v>
      </c>
      <c r="R154" s="337">
        <f t="shared" ca="1" si="6"/>
        <v>17977.164602045003</v>
      </c>
      <c r="S154" s="337">
        <f t="shared" ca="1" si="7"/>
        <v>1372969.605</v>
      </c>
      <c r="T154" s="433"/>
      <c r="U154" s="22"/>
      <c r="V154" s="24"/>
      <c r="W154" s="21"/>
      <c r="Y154" s="494"/>
    </row>
    <row r="155" spans="1:25" ht="45">
      <c r="A155" s="31">
        <v>152</v>
      </c>
      <c r="B155" s="22" t="s">
        <v>39</v>
      </c>
      <c r="C155" s="22" t="s">
        <v>290</v>
      </c>
      <c r="D155" s="22" t="s">
        <v>291</v>
      </c>
      <c r="E155" s="23" t="s">
        <v>296</v>
      </c>
      <c r="F155" s="22" t="s">
        <v>300</v>
      </c>
      <c r="G155" s="22" t="s">
        <v>298</v>
      </c>
      <c r="H155" s="22" t="s">
        <v>30</v>
      </c>
      <c r="I155" s="22" t="s">
        <v>299</v>
      </c>
      <c r="J155" s="22" t="s">
        <v>300</v>
      </c>
      <c r="K155" s="523" t="s">
        <v>1094</v>
      </c>
      <c r="L155" s="525" t="s">
        <v>1121</v>
      </c>
      <c r="M155" s="525" t="s">
        <v>1122</v>
      </c>
      <c r="N155" s="525" t="s">
        <v>887</v>
      </c>
      <c r="O155" s="22" t="s">
        <v>293</v>
      </c>
      <c r="P155" s="430">
        <v>2018</v>
      </c>
      <c r="Q155" s="538">
        <f t="shared" ca="1" si="8"/>
        <v>1.116210233776074E-2</v>
      </c>
      <c r="R155" s="337">
        <f t="shared" ca="1" si="6"/>
        <v>15325.22723764494</v>
      </c>
      <c r="S155" s="337">
        <f t="shared" ca="1" si="7"/>
        <v>1372969.605</v>
      </c>
      <c r="T155" s="433"/>
      <c r="U155" s="22"/>
      <c r="V155" s="24"/>
      <c r="W155" s="21"/>
      <c r="Y155" s="494"/>
    </row>
    <row r="156" spans="1:25" ht="45">
      <c r="A156" s="31">
        <v>153</v>
      </c>
      <c r="B156" s="22" t="s">
        <v>39</v>
      </c>
      <c r="C156" s="22" t="s">
        <v>290</v>
      </c>
      <c r="D156" s="22" t="s">
        <v>291</v>
      </c>
      <c r="E156" s="23" t="s">
        <v>296</v>
      </c>
      <c r="F156" s="22" t="s">
        <v>301</v>
      </c>
      <c r="G156" s="22" t="s">
        <v>298</v>
      </c>
      <c r="H156" s="22" t="s">
        <v>30</v>
      </c>
      <c r="I156" s="22" t="s">
        <v>299</v>
      </c>
      <c r="J156" s="22" t="s">
        <v>301</v>
      </c>
      <c r="K156" s="523" t="s">
        <v>1094</v>
      </c>
      <c r="L156" s="525" t="s">
        <v>1123</v>
      </c>
      <c r="M156" s="525" t="s">
        <v>1124</v>
      </c>
      <c r="N156" s="525" t="s">
        <v>887</v>
      </c>
      <c r="O156" s="22" t="s">
        <v>293</v>
      </c>
      <c r="P156" s="430">
        <v>2018</v>
      </c>
      <c r="Q156" s="538">
        <f t="shared" ca="1" si="8"/>
        <v>1.0701845320799602E-2</v>
      </c>
      <c r="R156" s="337">
        <f t="shared" ca="1" si="6"/>
        <v>71809803.551935911</v>
      </c>
      <c r="S156" s="337">
        <f t="shared" ca="1" si="7"/>
        <v>6710039381</v>
      </c>
      <c r="T156" s="433"/>
      <c r="U156" s="22"/>
      <c r="V156" s="24"/>
      <c r="W156" s="21"/>
      <c r="Y156" s="494"/>
    </row>
    <row r="157" spans="1:25" ht="45">
      <c r="A157" s="31">
        <v>154</v>
      </c>
      <c r="B157" s="22" t="s">
        <v>39</v>
      </c>
      <c r="C157" s="22" t="s">
        <v>290</v>
      </c>
      <c r="D157" s="22" t="s">
        <v>291</v>
      </c>
      <c r="E157" s="23" t="s">
        <v>296</v>
      </c>
      <c r="F157" s="22" t="s">
        <v>302</v>
      </c>
      <c r="G157" s="22" t="s">
        <v>298</v>
      </c>
      <c r="H157" s="22" t="s">
        <v>30</v>
      </c>
      <c r="I157" s="22" t="s">
        <v>299</v>
      </c>
      <c r="J157" s="22" t="s">
        <v>302</v>
      </c>
      <c r="K157" s="523" t="s">
        <v>1094</v>
      </c>
      <c r="L157" s="525" t="s">
        <v>1125</v>
      </c>
      <c r="M157" s="525" t="s">
        <v>1126</v>
      </c>
      <c r="N157" s="525" t="s">
        <v>887</v>
      </c>
      <c r="O157" s="22" t="s">
        <v>293</v>
      </c>
      <c r="P157" s="430">
        <v>2018</v>
      </c>
      <c r="Q157" s="538">
        <f t="shared" ca="1" si="8"/>
        <v>9.0081737087372889E-3</v>
      </c>
      <c r="R157" s="337">
        <f t="shared" ca="1" si="6"/>
        <v>60445200.336516038</v>
      </c>
      <c r="S157" s="337">
        <f t="shared" ca="1" si="7"/>
        <v>6710039381</v>
      </c>
      <c r="T157" s="433"/>
      <c r="U157" s="22"/>
      <c r="V157" s="24"/>
      <c r="W157" s="21"/>
      <c r="Y157" s="494"/>
    </row>
    <row r="158" spans="1:25" ht="45">
      <c r="A158" s="31">
        <v>155</v>
      </c>
      <c r="B158" s="22" t="s">
        <v>39</v>
      </c>
      <c r="C158" s="22" t="s">
        <v>290</v>
      </c>
      <c r="D158" s="22" t="s">
        <v>291</v>
      </c>
      <c r="E158" s="23" t="s">
        <v>296</v>
      </c>
      <c r="F158" s="22" t="s">
        <v>303</v>
      </c>
      <c r="G158" s="22" t="s">
        <v>298</v>
      </c>
      <c r="H158" s="22" t="s">
        <v>30</v>
      </c>
      <c r="I158" s="22" t="s">
        <v>299</v>
      </c>
      <c r="J158" s="22" t="s">
        <v>303</v>
      </c>
      <c r="K158" s="523" t="s">
        <v>1094</v>
      </c>
      <c r="L158" s="525" t="s">
        <v>1127</v>
      </c>
      <c r="M158" s="525" t="s">
        <v>1128</v>
      </c>
      <c r="N158" s="525" t="s">
        <v>887</v>
      </c>
      <c r="O158" s="22" t="s">
        <v>293</v>
      </c>
      <c r="P158" s="430">
        <v>2018</v>
      </c>
      <c r="Q158" s="538">
        <f t="shared" ca="1" si="8"/>
        <v>9.6261642648832763E-4</v>
      </c>
      <c r="R158" s="337">
        <f t="shared" ca="1" si="6"/>
        <v>197407.13417670046</v>
      </c>
      <c r="S158" s="337">
        <f t="shared" ca="1" si="7"/>
        <v>205073515</v>
      </c>
      <c r="T158" s="433" t="s">
        <v>304</v>
      </c>
      <c r="U158" s="22" t="s">
        <v>49</v>
      </c>
      <c r="V158" s="24"/>
      <c r="W158" s="21"/>
      <c r="Y158" s="494"/>
    </row>
    <row r="159" spans="1:25" ht="45">
      <c r="A159" s="31">
        <v>156</v>
      </c>
      <c r="B159" s="22" t="s">
        <v>39</v>
      </c>
      <c r="C159" s="22" t="s">
        <v>290</v>
      </c>
      <c r="D159" s="22" t="s">
        <v>291</v>
      </c>
      <c r="E159" s="23" t="s">
        <v>296</v>
      </c>
      <c r="F159" s="22" t="s">
        <v>305</v>
      </c>
      <c r="G159" s="22" t="s">
        <v>298</v>
      </c>
      <c r="H159" s="22" t="s">
        <v>30</v>
      </c>
      <c r="I159" s="22" t="s">
        <v>299</v>
      </c>
      <c r="J159" s="22" t="s">
        <v>305</v>
      </c>
      <c r="K159" s="523" t="s">
        <v>1094</v>
      </c>
      <c r="L159" s="525" t="s">
        <v>1129</v>
      </c>
      <c r="M159" s="525" t="s">
        <v>1130</v>
      </c>
      <c r="N159" s="525" t="s">
        <v>887</v>
      </c>
      <c r="O159" s="22" t="s">
        <v>293</v>
      </c>
      <c r="P159" s="430">
        <v>2018</v>
      </c>
      <c r="Q159" s="538">
        <f t="shared" ca="1" si="8"/>
        <v>1.8550097682314994E-4</v>
      </c>
      <c r="R159" s="337">
        <f t="shared" ca="1" si="6"/>
        <v>38041.337353056893</v>
      </c>
      <c r="S159" s="337">
        <f t="shared" ca="1" si="7"/>
        <v>206446484.60499999</v>
      </c>
      <c r="T159" s="433" t="s">
        <v>304</v>
      </c>
      <c r="U159" s="22" t="s">
        <v>49</v>
      </c>
      <c r="V159" s="24"/>
      <c r="W159" s="21"/>
      <c r="Y159" s="494"/>
    </row>
    <row r="160" spans="1:25" ht="45">
      <c r="A160" s="31">
        <v>157</v>
      </c>
      <c r="B160" s="22" t="s">
        <v>39</v>
      </c>
      <c r="C160" s="22" t="s">
        <v>290</v>
      </c>
      <c r="D160" s="22" t="s">
        <v>291</v>
      </c>
      <c r="E160" s="23" t="s">
        <v>296</v>
      </c>
      <c r="F160" s="22" t="s">
        <v>306</v>
      </c>
      <c r="G160" s="22" t="s">
        <v>298</v>
      </c>
      <c r="H160" s="22" t="s">
        <v>30</v>
      </c>
      <c r="I160" s="22" t="s">
        <v>299</v>
      </c>
      <c r="J160" s="22" t="s">
        <v>306</v>
      </c>
      <c r="K160" s="523" t="s">
        <v>1094</v>
      </c>
      <c r="L160" s="525" t="s">
        <v>1131</v>
      </c>
      <c r="M160" s="525" t="s">
        <v>1132</v>
      </c>
      <c r="N160" s="525" t="s">
        <v>887</v>
      </c>
      <c r="O160" s="22" t="s">
        <v>293</v>
      </c>
      <c r="P160" s="430">
        <v>2018</v>
      </c>
      <c r="Q160" s="538">
        <f t="shared" ca="1" si="8"/>
        <v>9.4926927599418967E-2</v>
      </c>
      <c r="R160" s="337">
        <f t="shared" ca="1" si="6"/>
        <v>130331.78629003785</v>
      </c>
      <c r="S160" s="337">
        <f t="shared" ca="1" si="7"/>
        <v>0</v>
      </c>
      <c r="T160" s="433"/>
      <c r="U160" s="22"/>
      <c r="V160" s="24"/>
      <c r="W160" s="21"/>
      <c r="Y160" s="494"/>
    </row>
    <row r="161" spans="1:25" ht="45">
      <c r="A161" s="31">
        <v>158</v>
      </c>
      <c r="B161" s="22" t="s">
        <v>39</v>
      </c>
      <c r="C161" s="22" t="s">
        <v>290</v>
      </c>
      <c r="D161" s="22" t="s">
        <v>291</v>
      </c>
      <c r="E161" s="23" t="s">
        <v>296</v>
      </c>
      <c r="F161" s="22" t="s">
        <v>307</v>
      </c>
      <c r="G161" s="22" t="s">
        <v>298</v>
      </c>
      <c r="H161" s="22" t="s">
        <v>30</v>
      </c>
      <c r="I161" s="22" t="s">
        <v>299</v>
      </c>
      <c r="J161" s="22" t="s">
        <v>307</v>
      </c>
      <c r="K161" s="523" t="s">
        <v>1094</v>
      </c>
      <c r="L161" s="525" t="s">
        <v>1133</v>
      </c>
      <c r="M161" s="525" t="s">
        <v>1134</v>
      </c>
      <c r="N161" s="525" t="s">
        <v>887</v>
      </c>
      <c r="O161" s="22" t="s">
        <v>293</v>
      </c>
      <c r="P161" s="430">
        <v>2018</v>
      </c>
      <c r="Q161" s="538">
        <f t="shared" ca="1" si="8"/>
        <v>8.3007057564044334E-2</v>
      </c>
      <c r="R161" s="337">
        <f t="shared" ca="1" si="6"/>
        <v>113966.1670359182</v>
      </c>
      <c r="S161" s="337">
        <f t="shared" ca="1" si="7"/>
        <v>1372969.605</v>
      </c>
      <c r="T161" s="433"/>
      <c r="U161" s="22"/>
      <c r="V161" s="24"/>
      <c r="W161" s="21"/>
      <c r="Y161" s="494"/>
    </row>
    <row r="162" spans="1:25" ht="45">
      <c r="A162" s="31">
        <v>159</v>
      </c>
      <c r="B162" s="22" t="s">
        <v>39</v>
      </c>
      <c r="C162" s="22" t="s">
        <v>290</v>
      </c>
      <c r="D162" s="22" t="s">
        <v>291</v>
      </c>
      <c r="E162" s="23" t="s">
        <v>296</v>
      </c>
      <c r="F162" s="22" t="s">
        <v>308</v>
      </c>
      <c r="G162" s="22" t="s">
        <v>298</v>
      </c>
      <c r="H162" s="22" t="s">
        <v>30</v>
      </c>
      <c r="I162" s="22" t="s">
        <v>299</v>
      </c>
      <c r="J162" s="22" t="s">
        <v>308</v>
      </c>
      <c r="K162" s="523" t="s">
        <v>1094</v>
      </c>
      <c r="L162" s="525" t="s">
        <v>1135</v>
      </c>
      <c r="M162" s="525" t="s">
        <v>1136</v>
      </c>
      <c r="N162" s="525" t="s">
        <v>887</v>
      </c>
      <c r="O162" s="22" t="s">
        <v>293</v>
      </c>
      <c r="P162" s="430">
        <v>2018</v>
      </c>
      <c r="Q162" s="538">
        <f t="shared" ca="1" si="8"/>
        <v>8.2059551107738798E-2</v>
      </c>
      <c r="R162" s="337">
        <f t="shared" ca="1" si="6"/>
        <v>550622819.52010953</v>
      </c>
      <c r="S162" s="337">
        <f t="shared" ca="1" si="7"/>
        <v>6710039381</v>
      </c>
      <c r="T162" s="433"/>
      <c r="U162" s="22"/>
      <c r="V162" s="24"/>
      <c r="W162" s="21"/>
      <c r="Y162" s="494"/>
    </row>
    <row r="163" spans="1:25" ht="45">
      <c r="A163" s="31">
        <v>160</v>
      </c>
      <c r="B163" s="22" t="s">
        <v>39</v>
      </c>
      <c r="C163" s="22" t="s">
        <v>290</v>
      </c>
      <c r="D163" s="22" t="s">
        <v>291</v>
      </c>
      <c r="E163" s="23" t="s">
        <v>296</v>
      </c>
      <c r="F163" s="22" t="s">
        <v>309</v>
      </c>
      <c r="G163" s="22" t="s">
        <v>298</v>
      </c>
      <c r="H163" s="22" t="s">
        <v>30</v>
      </c>
      <c r="I163" s="22" t="s">
        <v>299</v>
      </c>
      <c r="J163" s="22" t="s">
        <v>309</v>
      </c>
      <c r="K163" s="523" t="s">
        <v>1094</v>
      </c>
      <c r="L163" s="525" t="s">
        <v>1137</v>
      </c>
      <c r="M163" s="525" t="s">
        <v>1138</v>
      </c>
      <c r="N163" s="525" t="s">
        <v>887</v>
      </c>
      <c r="O163" s="22" t="s">
        <v>293</v>
      </c>
      <c r="P163" s="430">
        <v>2018</v>
      </c>
      <c r="Q163" s="538">
        <f t="shared" ca="1" si="8"/>
        <v>7.0311368858897577E-2</v>
      </c>
      <c r="R163" s="337">
        <f t="shared" ca="1" si="6"/>
        <v>471792053.97521979</v>
      </c>
      <c r="S163" s="337">
        <f t="shared" ca="1" si="7"/>
        <v>6710039381</v>
      </c>
      <c r="T163" s="433"/>
      <c r="U163" s="22"/>
      <c r="V163" s="24"/>
      <c r="W163" s="21"/>
      <c r="Y163" s="494"/>
    </row>
    <row r="164" spans="1:25" ht="45">
      <c r="A164" s="31">
        <v>161</v>
      </c>
      <c r="B164" s="22" t="s">
        <v>39</v>
      </c>
      <c r="C164" s="22" t="s">
        <v>290</v>
      </c>
      <c r="D164" s="22" t="s">
        <v>291</v>
      </c>
      <c r="E164" s="23" t="s">
        <v>296</v>
      </c>
      <c r="F164" s="22" t="s">
        <v>310</v>
      </c>
      <c r="G164" s="22" t="s">
        <v>298</v>
      </c>
      <c r="H164" s="22" t="s">
        <v>30</v>
      </c>
      <c r="I164" s="22" t="s">
        <v>299</v>
      </c>
      <c r="J164" s="22" t="s">
        <v>310</v>
      </c>
      <c r="K164" s="523" t="s">
        <v>1094</v>
      </c>
      <c r="L164" s="525" t="s">
        <v>1139</v>
      </c>
      <c r="M164" s="525" t="s">
        <v>1140</v>
      </c>
      <c r="N164" s="525" t="s">
        <v>887</v>
      </c>
      <c r="O164" s="22" t="s">
        <v>293</v>
      </c>
      <c r="P164" s="430">
        <v>2018</v>
      </c>
      <c r="Q164" s="538">
        <f t="shared" ca="1" si="8"/>
        <v>2.4363349476532244E-2</v>
      </c>
      <c r="R164" s="337">
        <f t="shared" ca="1" si="6"/>
        <v>4996277.7143258769</v>
      </c>
      <c r="S164" s="337">
        <f t="shared" ca="1" si="7"/>
        <v>205073515</v>
      </c>
      <c r="T164" s="433" t="s">
        <v>304</v>
      </c>
      <c r="U164" s="22" t="s">
        <v>49</v>
      </c>
      <c r="V164" s="24"/>
      <c r="W164" s="21"/>
      <c r="Y164" s="494"/>
    </row>
    <row r="165" spans="1:25" ht="45">
      <c r="A165" s="31">
        <v>162</v>
      </c>
      <c r="B165" s="22" t="s">
        <v>39</v>
      </c>
      <c r="C165" s="22" t="s">
        <v>290</v>
      </c>
      <c r="D165" s="22" t="s">
        <v>291</v>
      </c>
      <c r="E165" s="23" t="s">
        <v>296</v>
      </c>
      <c r="F165" s="22" t="s">
        <v>311</v>
      </c>
      <c r="G165" s="22" t="s">
        <v>298</v>
      </c>
      <c r="H165" s="22" t="s">
        <v>30</v>
      </c>
      <c r="I165" s="22" t="s">
        <v>299</v>
      </c>
      <c r="J165" s="22" t="s">
        <v>311</v>
      </c>
      <c r="K165" s="523" t="s">
        <v>1094</v>
      </c>
      <c r="L165" s="525" t="s">
        <v>1141</v>
      </c>
      <c r="M165" s="525" t="s">
        <v>1142</v>
      </c>
      <c r="N165" s="525" t="s">
        <v>887</v>
      </c>
      <c r="O165" s="22" t="s">
        <v>293</v>
      </c>
      <c r="P165" s="430">
        <v>2018</v>
      </c>
      <c r="Q165" s="538">
        <f t="shared" ca="1" si="8"/>
        <v>1.099177170310639E-2</v>
      </c>
      <c r="R165" s="337">
        <f t="shared" ca="1" si="6"/>
        <v>2254121.2592335637</v>
      </c>
      <c r="S165" s="337">
        <f t="shared" ca="1" si="7"/>
        <v>205073515</v>
      </c>
      <c r="T165" s="433" t="s">
        <v>304</v>
      </c>
      <c r="U165" s="22" t="s">
        <v>49</v>
      </c>
      <c r="V165" s="24"/>
      <c r="W165" s="21"/>
      <c r="Y165" s="494"/>
    </row>
    <row r="166" spans="1:25" ht="30">
      <c r="A166" s="31">
        <v>163</v>
      </c>
      <c r="B166" s="22" t="s">
        <v>39</v>
      </c>
      <c r="C166" s="22" t="s">
        <v>290</v>
      </c>
      <c r="D166" s="22" t="s">
        <v>312</v>
      </c>
      <c r="E166" s="23" t="s">
        <v>42</v>
      </c>
      <c r="F166" s="22" t="s">
        <v>43</v>
      </c>
      <c r="G166" s="22" t="s">
        <v>44</v>
      </c>
      <c r="H166" s="22" t="s">
        <v>30</v>
      </c>
      <c r="I166" s="22" t="s">
        <v>313</v>
      </c>
      <c r="J166" s="22" t="s">
        <v>314</v>
      </c>
      <c r="K166" s="523" t="s">
        <v>1094</v>
      </c>
      <c r="L166" s="525" t="s">
        <v>1143</v>
      </c>
      <c r="M166" s="525" t="s">
        <v>1144</v>
      </c>
      <c r="N166" s="525" t="s">
        <v>817</v>
      </c>
      <c r="O166" s="22" t="s">
        <v>293</v>
      </c>
      <c r="P166" s="430">
        <v>2018</v>
      </c>
      <c r="Q166" s="418">
        <f t="shared" ca="1" si="8"/>
        <v>42936.375725888036</v>
      </c>
      <c r="R166" s="337" t="str">
        <f t="shared" ca="1" si="6"/>
        <v>N/A</v>
      </c>
      <c r="S166" s="337" t="str">
        <f t="shared" ca="1" si="7"/>
        <v>N/A</v>
      </c>
      <c r="T166" s="433" t="s">
        <v>48</v>
      </c>
      <c r="U166" s="22"/>
      <c r="V166" s="24"/>
      <c r="W166" s="21"/>
      <c r="Y166" s="494"/>
    </row>
    <row r="167" spans="1:25" ht="45">
      <c r="A167" s="31">
        <v>164</v>
      </c>
      <c r="B167" s="22" t="s">
        <v>39</v>
      </c>
      <c r="C167" s="22" t="s">
        <v>290</v>
      </c>
      <c r="D167" s="22" t="s">
        <v>315</v>
      </c>
      <c r="E167" s="23" t="s">
        <v>316</v>
      </c>
      <c r="F167" s="22" t="s">
        <v>317</v>
      </c>
      <c r="G167" s="22" t="s">
        <v>318</v>
      </c>
      <c r="H167" s="22" t="s">
        <v>30</v>
      </c>
      <c r="I167" s="22" t="s">
        <v>319</v>
      </c>
      <c r="J167" s="22" t="s">
        <v>317</v>
      </c>
      <c r="K167" s="523" t="s">
        <v>1094</v>
      </c>
      <c r="L167" s="525" t="s">
        <v>1145</v>
      </c>
      <c r="M167" s="525" t="s">
        <v>1146</v>
      </c>
      <c r="N167" s="525" t="s">
        <v>887</v>
      </c>
      <c r="O167" s="22" t="s">
        <v>293</v>
      </c>
      <c r="P167" s="430">
        <v>2018</v>
      </c>
      <c r="Q167" s="538">
        <f t="shared" ca="1" si="8"/>
        <v>0</v>
      </c>
      <c r="R167" s="337">
        <f t="shared" ca="1" si="6"/>
        <v>0</v>
      </c>
      <c r="S167" s="337">
        <f t="shared" ca="1" si="7"/>
        <v>0</v>
      </c>
      <c r="T167" s="433"/>
      <c r="U167" s="22"/>
      <c r="V167" s="24"/>
      <c r="W167" s="21"/>
      <c r="Y167" s="494"/>
    </row>
    <row r="168" spans="1:25" ht="45">
      <c r="A168" s="31">
        <v>165</v>
      </c>
      <c r="B168" s="22" t="s">
        <v>39</v>
      </c>
      <c r="C168" s="22" t="s">
        <v>290</v>
      </c>
      <c r="D168" s="22" t="s">
        <v>315</v>
      </c>
      <c r="E168" s="23" t="s">
        <v>316</v>
      </c>
      <c r="F168" s="22" t="s">
        <v>320</v>
      </c>
      <c r="G168" s="22" t="s">
        <v>318</v>
      </c>
      <c r="H168" s="22" t="s">
        <v>30</v>
      </c>
      <c r="I168" s="22" t="s">
        <v>319</v>
      </c>
      <c r="J168" s="22" t="s">
        <v>320</v>
      </c>
      <c r="K168" s="523" t="s">
        <v>1094</v>
      </c>
      <c r="L168" s="525" t="s">
        <v>1147</v>
      </c>
      <c r="M168" s="525" t="s">
        <v>1148</v>
      </c>
      <c r="N168" s="525" t="s">
        <v>887</v>
      </c>
      <c r="O168" s="22" t="s">
        <v>293</v>
      </c>
      <c r="P168" s="430">
        <v>2018</v>
      </c>
      <c r="Q168" s="538">
        <f t="shared" ca="1" si="8"/>
        <v>0.29803950384441308</v>
      </c>
      <c r="R168" s="337">
        <f t="shared" ca="1" si="6"/>
        <v>550622819.52010953</v>
      </c>
      <c r="S168" s="337">
        <f t="shared" ca="1" si="7"/>
        <v>1847482674</v>
      </c>
      <c r="T168" s="433"/>
      <c r="U168" s="22"/>
      <c r="V168" s="24"/>
      <c r="W168" s="21"/>
      <c r="Y168" s="494"/>
    </row>
    <row r="169" spans="1:25" ht="105">
      <c r="A169" s="31">
        <v>166</v>
      </c>
      <c r="B169" s="22" t="s">
        <v>39</v>
      </c>
      <c r="C169" s="22" t="s">
        <v>290</v>
      </c>
      <c r="D169" s="22" t="s">
        <v>315</v>
      </c>
      <c r="E169" s="23" t="s">
        <v>316</v>
      </c>
      <c r="F169" s="22" t="s">
        <v>321</v>
      </c>
      <c r="G169" s="22" t="s">
        <v>318</v>
      </c>
      <c r="H169" s="22" t="s">
        <v>30</v>
      </c>
      <c r="I169" s="22" t="s">
        <v>319</v>
      </c>
      <c r="J169" s="22" t="s">
        <v>321</v>
      </c>
      <c r="K169" s="523" t="s">
        <v>1094</v>
      </c>
      <c r="L169" s="525" t="s">
        <v>1149</v>
      </c>
      <c r="M169" s="525" t="s">
        <v>1150</v>
      </c>
      <c r="N169" s="525" t="s">
        <v>887</v>
      </c>
      <c r="O169" s="22" t="s">
        <v>293</v>
      </c>
      <c r="P169" s="430">
        <v>2018</v>
      </c>
      <c r="Q169" s="538">
        <f t="shared" ca="1" si="8"/>
        <v>2.4319729335962388E-2</v>
      </c>
      <c r="R169" s="337">
        <f t="shared" ca="1" si="6"/>
        <v>197407.13417670046</v>
      </c>
      <c r="S169" s="337">
        <f t="shared" ca="1" si="7"/>
        <v>8117160</v>
      </c>
      <c r="T169" s="433" t="s">
        <v>322</v>
      </c>
      <c r="U169" s="22"/>
      <c r="V169" s="24" t="s">
        <v>323</v>
      </c>
      <c r="W169" s="21"/>
      <c r="Y169" s="494"/>
    </row>
    <row r="170" spans="1:25" ht="75">
      <c r="A170" s="31">
        <v>167</v>
      </c>
      <c r="B170" s="22" t="s">
        <v>39</v>
      </c>
      <c r="C170" s="22" t="s">
        <v>290</v>
      </c>
      <c r="D170" s="22" t="s">
        <v>324</v>
      </c>
      <c r="E170" s="23" t="s">
        <v>325</v>
      </c>
      <c r="F170" s="22" t="s">
        <v>142</v>
      </c>
      <c r="G170" s="22" t="s">
        <v>143</v>
      </c>
      <c r="H170" s="22" t="s">
        <v>30</v>
      </c>
      <c r="I170" s="22" t="s">
        <v>326</v>
      </c>
      <c r="J170" s="22" t="s">
        <v>327</v>
      </c>
      <c r="K170" s="523" t="s">
        <v>1094</v>
      </c>
      <c r="L170" s="525" t="s">
        <v>1151</v>
      </c>
      <c r="M170" s="525" t="s">
        <v>1152</v>
      </c>
      <c r="N170" s="525" t="s">
        <v>887</v>
      </c>
      <c r="O170" s="22" t="s">
        <v>293</v>
      </c>
      <c r="P170" s="430">
        <v>2018</v>
      </c>
      <c r="Q170" s="538">
        <f t="shared" ca="1" si="8"/>
        <v>0.13900414937759337</v>
      </c>
      <c r="R170" s="337">
        <f t="shared" ca="1" si="6"/>
        <v>201</v>
      </c>
      <c r="S170" s="337">
        <f t="shared" ca="1" si="7"/>
        <v>1446</v>
      </c>
      <c r="T170" s="433" t="s">
        <v>328</v>
      </c>
      <c r="U170" s="22" t="s">
        <v>246</v>
      </c>
      <c r="V170" s="24"/>
      <c r="W170" s="21"/>
      <c r="Y170" s="494"/>
    </row>
    <row r="171" spans="1:25" ht="75">
      <c r="A171" s="31">
        <v>168</v>
      </c>
      <c r="B171" s="22" t="s">
        <v>39</v>
      </c>
      <c r="C171" s="22" t="s">
        <v>290</v>
      </c>
      <c r="D171" s="22" t="s">
        <v>324</v>
      </c>
      <c r="E171" s="23" t="s">
        <v>329</v>
      </c>
      <c r="F171" s="22" t="s">
        <v>142</v>
      </c>
      <c r="G171" s="22" t="s">
        <v>143</v>
      </c>
      <c r="H171" s="22" t="s">
        <v>30</v>
      </c>
      <c r="I171" s="22" t="s">
        <v>326</v>
      </c>
      <c r="J171" s="22" t="s">
        <v>330</v>
      </c>
      <c r="K171" s="523" t="s">
        <v>1094</v>
      </c>
      <c r="L171" s="525" t="s">
        <v>1153</v>
      </c>
      <c r="M171" s="525" t="s">
        <v>1154</v>
      </c>
      <c r="N171" s="525" t="s">
        <v>887</v>
      </c>
      <c r="O171" s="22" t="s">
        <v>293</v>
      </c>
      <c r="P171" s="430">
        <v>2018</v>
      </c>
      <c r="Q171" s="538">
        <f t="shared" ca="1" si="8"/>
        <v>5.598802395209581E-2</v>
      </c>
      <c r="R171" s="337">
        <f t="shared" ca="1" si="6"/>
        <v>1309</v>
      </c>
      <c r="S171" s="337">
        <f t="shared" ca="1" si="7"/>
        <v>23380</v>
      </c>
      <c r="T171" s="433" t="s">
        <v>328</v>
      </c>
      <c r="U171" s="22" t="s">
        <v>246</v>
      </c>
      <c r="V171" s="24"/>
      <c r="W171" s="21"/>
      <c r="Y171" s="494"/>
    </row>
    <row r="172" spans="1:25" ht="75">
      <c r="A172" s="31">
        <v>169</v>
      </c>
      <c r="B172" s="22" t="s">
        <v>39</v>
      </c>
      <c r="C172" s="22" t="s">
        <v>290</v>
      </c>
      <c r="D172" s="22" t="s">
        <v>324</v>
      </c>
      <c r="E172" s="23" t="s">
        <v>331</v>
      </c>
      <c r="F172" s="22" t="s">
        <v>142</v>
      </c>
      <c r="G172" s="22" t="s">
        <v>143</v>
      </c>
      <c r="H172" s="22" t="s">
        <v>30</v>
      </c>
      <c r="I172" s="22" t="s">
        <v>332</v>
      </c>
      <c r="J172" s="22" t="s">
        <v>333</v>
      </c>
      <c r="K172" s="523" t="s">
        <v>1094</v>
      </c>
      <c r="L172" s="525" t="s">
        <v>1155</v>
      </c>
      <c r="M172" s="525" t="s">
        <v>1156</v>
      </c>
      <c r="N172" s="525" t="s">
        <v>887</v>
      </c>
      <c r="O172" s="22" t="s">
        <v>293</v>
      </c>
      <c r="P172" s="430">
        <v>2018</v>
      </c>
      <c r="Q172" s="538">
        <f t="shared" ca="1" si="8"/>
        <v>2.1564372988066231E-2</v>
      </c>
      <c r="R172" s="337">
        <f t="shared" ca="1" si="6"/>
        <v>2425</v>
      </c>
      <c r="S172" s="337">
        <f t="shared" ca="1" si="7"/>
        <v>112454</v>
      </c>
      <c r="T172" s="433" t="s">
        <v>328</v>
      </c>
      <c r="U172" s="22" t="s">
        <v>246</v>
      </c>
      <c r="V172" s="24"/>
      <c r="W172" s="21"/>
      <c r="Y172" s="494"/>
    </row>
    <row r="173" spans="1:25" ht="120">
      <c r="A173" s="31">
        <v>170</v>
      </c>
      <c r="B173" s="22" t="s">
        <v>39</v>
      </c>
      <c r="C173" s="22" t="s">
        <v>290</v>
      </c>
      <c r="D173" s="22" t="s">
        <v>324</v>
      </c>
      <c r="E173" s="23" t="s">
        <v>252</v>
      </c>
      <c r="F173" s="22" t="s">
        <v>142</v>
      </c>
      <c r="G173" s="22" t="s">
        <v>253</v>
      </c>
      <c r="H173" s="22" t="s">
        <v>30</v>
      </c>
      <c r="I173" s="22" t="s">
        <v>334</v>
      </c>
      <c r="J173" s="22" t="s">
        <v>335</v>
      </c>
      <c r="K173" s="523" t="s">
        <v>1094</v>
      </c>
      <c r="L173" s="525" t="s">
        <v>1157</v>
      </c>
      <c r="M173" s="525" t="s">
        <v>1158</v>
      </c>
      <c r="N173" s="525" t="s">
        <v>887</v>
      </c>
      <c r="O173" s="22" t="s">
        <v>293</v>
      </c>
      <c r="P173" s="430">
        <v>2018</v>
      </c>
      <c r="Q173" s="538">
        <f t="shared" ca="1" si="8"/>
        <v>2.3596968231056791E-2</v>
      </c>
      <c r="R173" s="337">
        <f t="shared" ca="1" si="6"/>
        <v>65805005</v>
      </c>
      <c r="S173" s="337">
        <f t="shared" ca="1" si="7"/>
        <v>2788705920</v>
      </c>
      <c r="T173" s="433" t="s">
        <v>336</v>
      </c>
      <c r="U173" s="97" t="s">
        <v>337</v>
      </c>
      <c r="V173" s="24" t="s">
        <v>338</v>
      </c>
      <c r="W173" s="21"/>
      <c r="Y173" s="494"/>
    </row>
    <row r="174" spans="1:25" ht="90">
      <c r="A174" s="31">
        <v>171</v>
      </c>
      <c r="B174" s="22" t="s">
        <v>39</v>
      </c>
      <c r="C174" s="22" t="s">
        <v>290</v>
      </c>
      <c r="D174" s="22" t="s">
        <v>324</v>
      </c>
      <c r="E174" s="23" t="s">
        <v>153</v>
      </c>
      <c r="F174" s="22" t="s">
        <v>142</v>
      </c>
      <c r="G174" s="22" t="s">
        <v>154</v>
      </c>
      <c r="H174" s="22" t="s">
        <v>30</v>
      </c>
      <c r="I174" s="22" t="s">
        <v>339</v>
      </c>
      <c r="J174" s="22" t="s">
        <v>156</v>
      </c>
      <c r="K174" s="523" t="s">
        <v>1094</v>
      </c>
      <c r="L174" s="525" t="s">
        <v>1159</v>
      </c>
      <c r="M174" s="525" t="s">
        <v>1160</v>
      </c>
      <c r="N174" s="525" t="s">
        <v>887</v>
      </c>
      <c r="O174" s="22" t="s">
        <v>293</v>
      </c>
      <c r="P174" s="430">
        <v>2018</v>
      </c>
      <c r="Q174" s="538">
        <f t="shared" ca="1" si="8"/>
        <v>2.7390044772188569E-2</v>
      </c>
      <c r="R174" s="337">
        <f t="shared" ca="1" si="6"/>
        <v>208</v>
      </c>
      <c r="S174" s="337">
        <f t="shared" ca="1" si="7"/>
        <v>7594</v>
      </c>
      <c r="T174" s="433" t="s">
        <v>340</v>
      </c>
      <c r="U174"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74" s="24"/>
      <c r="W174" s="21"/>
      <c r="Y174" s="494"/>
    </row>
    <row r="175" spans="1:25" ht="120">
      <c r="A175" s="31">
        <v>172</v>
      </c>
      <c r="B175" s="22" t="s">
        <v>39</v>
      </c>
      <c r="C175" s="22" t="s">
        <v>290</v>
      </c>
      <c r="D175" s="22" t="s">
        <v>341</v>
      </c>
      <c r="E175" s="23" t="s">
        <v>342</v>
      </c>
      <c r="F175" s="22" t="s">
        <v>142</v>
      </c>
      <c r="G175" s="22" t="s">
        <v>343</v>
      </c>
      <c r="H175" s="22" t="s">
        <v>30</v>
      </c>
      <c r="I175" s="22" t="s">
        <v>344</v>
      </c>
      <c r="J175" s="22" t="s">
        <v>345</v>
      </c>
      <c r="K175" s="523" t="s">
        <v>1094</v>
      </c>
      <c r="L175" s="525" t="s">
        <v>1161</v>
      </c>
      <c r="M175" s="525" t="s">
        <v>1162</v>
      </c>
      <c r="N175" s="525" t="s">
        <v>887</v>
      </c>
      <c r="O175" s="22" t="s">
        <v>293</v>
      </c>
      <c r="P175" s="430">
        <v>2018</v>
      </c>
      <c r="Q175" s="538">
        <f t="shared" ca="1" si="8"/>
        <v>5.0820587780012312E-2</v>
      </c>
      <c r="R175" s="337">
        <f t="shared" ca="1" si="6"/>
        <v>141723674</v>
      </c>
      <c r="S175" s="337">
        <f t="shared" ca="1" si="7"/>
        <v>2788705920</v>
      </c>
      <c r="T175" s="433" t="s">
        <v>336</v>
      </c>
      <c r="U175" s="97" t="s">
        <v>337</v>
      </c>
      <c r="V175" s="24" t="s">
        <v>338</v>
      </c>
      <c r="W175" s="21"/>
      <c r="Y175" s="494"/>
    </row>
    <row r="176" spans="1:25" ht="60">
      <c r="A176" s="31">
        <v>173</v>
      </c>
      <c r="B176" s="22" t="s">
        <v>39</v>
      </c>
      <c r="C176" s="22" t="s">
        <v>290</v>
      </c>
      <c r="D176" s="22" t="s">
        <v>341</v>
      </c>
      <c r="E176" s="23" t="s">
        <v>346</v>
      </c>
      <c r="F176" s="22" t="s">
        <v>142</v>
      </c>
      <c r="G176" s="22" t="s">
        <v>347</v>
      </c>
      <c r="H176" s="22" t="s">
        <v>30</v>
      </c>
      <c r="I176" s="22" t="s">
        <v>348</v>
      </c>
      <c r="J176" s="22" t="s">
        <v>349</v>
      </c>
      <c r="K176" s="523" t="s">
        <v>1094</v>
      </c>
      <c r="L176" s="525" t="s">
        <v>1163</v>
      </c>
      <c r="M176" s="525" t="s">
        <v>1164</v>
      </c>
      <c r="N176" s="525" t="s">
        <v>887</v>
      </c>
      <c r="O176" s="22" t="s">
        <v>293</v>
      </c>
      <c r="P176" s="430">
        <v>2018</v>
      </c>
      <c r="Q176" s="538">
        <f t="shared" ca="1" si="8"/>
        <v>5.8091286307053944E-2</v>
      </c>
      <c r="R176" s="337">
        <f t="shared" ca="1" si="6"/>
        <v>84</v>
      </c>
      <c r="S176" s="337">
        <f t="shared" ca="1" si="7"/>
        <v>1446</v>
      </c>
      <c r="T176" s="433" t="s">
        <v>350</v>
      </c>
      <c r="U176" s="97" t="s">
        <v>351</v>
      </c>
      <c r="V176" s="24"/>
      <c r="W176" s="21"/>
      <c r="Y176" s="494"/>
    </row>
    <row r="177" spans="1:25" ht="60">
      <c r="A177" s="31">
        <v>174</v>
      </c>
      <c r="B177" s="22" t="s">
        <v>39</v>
      </c>
      <c r="C177" s="22" t="s">
        <v>290</v>
      </c>
      <c r="D177" s="22" t="s">
        <v>341</v>
      </c>
      <c r="E177" s="23" t="s">
        <v>352</v>
      </c>
      <c r="F177" s="22" t="s">
        <v>142</v>
      </c>
      <c r="G177" s="22" t="s">
        <v>347</v>
      </c>
      <c r="H177" s="22" t="s">
        <v>30</v>
      </c>
      <c r="I177" s="22" t="s">
        <v>353</v>
      </c>
      <c r="J177" s="22" t="s">
        <v>354</v>
      </c>
      <c r="K177" s="523" t="s">
        <v>1094</v>
      </c>
      <c r="L177" s="525" t="s">
        <v>1165</v>
      </c>
      <c r="M177" s="525" t="s">
        <v>1166</v>
      </c>
      <c r="N177" s="525" t="s">
        <v>887</v>
      </c>
      <c r="O177" s="22" t="s">
        <v>293</v>
      </c>
      <c r="P177" s="430">
        <v>2018</v>
      </c>
      <c r="Q177" s="538">
        <f t="shared" ca="1" si="8"/>
        <v>3.6655260906757914E-2</v>
      </c>
      <c r="R177" s="337">
        <f t="shared" ca="1" si="6"/>
        <v>857</v>
      </c>
      <c r="S177" s="337">
        <f t="shared" ca="1" si="7"/>
        <v>23380</v>
      </c>
      <c r="T177" s="433" t="s">
        <v>355</v>
      </c>
      <c r="U177" s="97" t="s">
        <v>351</v>
      </c>
      <c r="V177" s="24"/>
      <c r="W177" s="21"/>
      <c r="Y177" s="494"/>
    </row>
    <row r="178" spans="1:25" ht="60">
      <c r="A178" s="31">
        <v>175</v>
      </c>
      <c r="B178" s="22" t="s">
        <v>39</v>
      </c>
      <c r="C178" s="22" t="s">
        <v>290</v>
      </c>
      <c r="D178" s="22" t="s">
        <v>341</v>
      </c>
      <c r="E178" s="23" t="s">
        <v>356</v>
      </c>
      <c r="F178" s="22" t="s">
        <v>142</v>
      </c>
      <c r="G178" s="22" t="s">
        <v>347</v>
      </c>
      <c r="H178" s="22" t="s">
        <v>30</v>
      </c>
      <c r="I178" s="22" t="s">
        <v>357</v>
      </c>
      <c r="J178" s="22" t="s">
        <v>358</v>
      </c>
      <c r="K178" s="523" t="s">
        <v>1094</v>
      </c>
      <c r="L178" s="525" t="s">
        <v>1167</v>
      </c>
      <c r="M178" s="525" t="s">
        <v>1168</v>
      </c>
      <c r="N178" s="525" t="s">
        <v>887</v>
      </c>
      <c r="O178" s="22" t="s">
        <v>293</v>
      </c>
      <c r="P178" s="430">
        <v>2018</v>
      </c>
      <c r="Q178" s="538">
        <f t="shared" ca="1" si="8"/>
        <v>2.220463478400057E-2</v>
      </c>
      <c r="R178" s="337">
        <f t="shared" ca="1" si="6"/>
        <v>2497</v>
      </c>
      <c r="S178" s="337">
        <f t="shared" ca="1" si="7"/>
        <v>112454</v>
      </c>
      <c r="T178" s="433" t="s">
        <v>359</v>
      </c>
      <c r="U178" s="97" t="s">
        <v>351</v>
      </c>
      <c r="V178" s="24"/>
      <c r="W178" s="21"/>
      <c r="Y178" s="494"/>
    </row>
    <row r="179" spans="1:25" ht="75">
      <c r="A179" s="31">
        <v>176</v>
      </c>
      <c r="B179" s="22" t="s">
        <v>39</v>
      </c>
      <c r="C179" s="22" t="s">
        <v>290</v>
      </c>
      <c r="D179" s="22" t="s">
        <v>341</v>
      </c>
      <c r="E179" s="23" t="s">
        <v>270</v>
      </c>
      <c r="F179" s="22" t="s">
        <v>142</v>
      </c>
      <c r="G179" s="22" t="s">
        <v>360</v>
      </c>
      <c r="H179" s="22" t="s">
        <v>30</v>
      </c>
      <c r="I179" s="22" t="s">
        <v>361</v>
      </c>
      <c r="J179" s="22" t="s">
        <v>362</v>
      </c>
      <c r="K179" s="523" t="s">
        <v>1094</v>
      </c>
      <c r="L179" s="525" t="s">
        <v>1169</v>
      </c>
      <c r="M179" s="525" t="s">
        <v>1170</v>
      </c>
      <c r="N179" s="525" t="s">
        <v>887</v>
      </c>
      <c r="O179" s="22" t="s">
        <v>293</v>
      </c>
      <c r="P179" s="430">
        <v>2018</v>
      </c>
      <c r="Q179" s="538">
        <f t="shared" ca="1" si="8"/>
        <v>1.7901803343425036E-2</v>
      </c>
      <c r="R179" s="337">
        <f t="shared" ca="1" si="6"/>
        <v>136</v>
      </c>
      <c r="S179" s="337">
        <f t="shared" ca="1" si="7"/>
        <v>7597</v>
      </c>
      <c r="T179" s="433" t="s">
        <v>363</v>
      </c>
      <c r="U179" s="22"/>
      <c r="V179" s="24"/>
      <c r="W179" s="21"/>
      <c r="Y179" s="494"/>
    </row>
    <row r="180" spans="1:25" ht="30">
      <c r="A180" s="31">
        <v>177</v>
      </c>
      <c r="B180" s="22" t="s">
        <v>39</v>
      </c>
      <c r="C180" s="22" t="s">
        <v>290</v>
      </c>
      <c r="D180" s="22" t="s">
        <v>364</v>
      </c>
      <c r="E180" s="23" t="s">
        <v>91</v>
      </c>
      <c r="F180" s="22" t="s">
        <v>92</v>
      </c>
      <c r="G180" s="22" t="s">
        <v>93</v>
      </c>
      <c r="H180" s="22" t="s">
        <v>30</v>
      </c>
      <c r="I180" s="22" t="s">
        <v>365</v>
      </c>
      <c r="J180" s="22" t="s">
        <v>92</v>
      </c>
      <c r="K180" s="523" t="s">
        <v>1094</v>
      </c>
      <c r="L180" s="525" t="s">
        <v>1171</v>
      </c>
      <c r="M180" s="525" t="s">
        <v>1172</v>
      </c>
      <c r="N180" s="525" t="s">
        <v>887</v>
      </c>
      <c r="O180" s="22" t="s">
        <v>293</v>
      </c>
      <c r="P180" s="430">
        <v>2018</v>
      </c>
      <c r="Q180" s="418">
        <f t="shared" ca="1" si="8"/>
        <v>126.72592204790902</v>
      </c>
      <c r="R180" s="337">
        <f t="shared" ca="1" si="6"/>
        <v>14442467.599892978</v>
      </c>
      <c r="S180" s="337">
        <f t="shared" ca="1" si="7"/>
        <v>113966.16703592001</v>
      </c>
      <c r="T180" s="433"/>
      <c r="U180" s="22"/>
      <c r="V180" s="24"/>
      <c r="W180" s="21"/>
      <c r="Y180" s="494"/>
    </row>
    <row r="181" spans="1:25" ht="30">
      <c r="A181" s="31">
        <v>178</v>
      </c>
      <c r="B181" s="22" t="s">
        <v>39</v>
      </c>
      <c r="C181" s="22" t="s">
        <v>290</v>
      </c>
      <c r="D181" s="22" t="s">
        <v>364</v>
      </c>
      <c r="E181" s="23" t="s">
        <v>91</v>
      </c>
      <c r="F181" s="22" t="s">
        <v>95</v>
      </c>
      <c r="G181" s="22" t="s">
        <v>93</v>
      </c>
      <c r="H181" s="22" t="s">
        <v>30</v>
      </c>
      <c r="I181" s="22" t="s">
        <v>365</v>
      </c>
      <c r="J181" s="22" t="s">
        <v>95</v>
      </c>
      <c r="K181" s="523" t="s">
        <v>1094</v>
      </c>
      <c r="L181" s="525" t="s">
        <v>1173</v>
      </c>
      <c r="M181" s="525" t="s">
        <v>1174</v>
      </c>
      <c r="N181" s="525" t="s">
        <v>887</v>
      </c>
      <c r="O181" s="22" t="s">
        <v>293</v>
      </c>
      <c r="P181" s="430">
        <v>2018</v>
      </c>
      <c r="Q181" s="418">
        <f t="shared" ca="1" si="8"/>
        <v>3.0611934809421856E-2</v>
      </c>
      <c r="R181" s="337">
        <f t="shared" ca="1" si="6"/>
        <v>14442467.599892978</v>
      </c>
      <c r="S181" s="337">
        <f t="shared" ca="1" si="7"/>
        <v>471792053.97522998</v>
      </c>
      <c r="T181" s="433"/>
      <c r="U181" s="22"/>
      <c r="V181" s="24"/>
      <c r="W181" s="21"/>
      <c r="Y181" s="494"/>
    </row>
    <row r="182" spans="1:25" ht="30">
      <c r="A182" s="31">
        <v>179</v>
      </c>
      <c r="B182" s="22" t="s">
        <v>39</v>
      </c>
      <c r="C182" s="22" t="s">
        <v>290</v>
      </c>
      <c r="D182" s="22" t="s">
        <v>364</v>
      </c>
      <c r="E182" s="23" t="s">
        <v>91</v>
      </c>
      <c r="F182" s="22" t="s">
        <v>96</v>
      </c>
      <c r="G182" s="22" t="s">
        <v>93</v>
      </c>
      <c r="H182" s="22" t="s">
        <v>30</v>
      </c>
      <c r="I182" s="22" t="s">
        <v>365</v>
      </c>
      <c r="J182" s="22" t="s">
        <v>96</v>
      </c>
      <c r="K182" s="523" t="s">
        <v>1094</v>
      </c>
      <c r="L182" s="525" t="s">
        <v>1175</v>
      </c>
      <c r="M182" s="525" t="s">
        <v>1176</v>
      </c>
      <c r="N182" s="525" t="s">
        <v>887</v>
      </c>
      <c r="O182" s="22" t="s">
        <v>293</v>
      </c>
      <c r="P182" s="430">
        <v>2018</v>
      </c>
      <c r="Q182" s="418">
        <f t="shared" ca="1" si="8"/>
        <v>0.29694917736404691</v>
      </c>
      <c r="R182" s="337">
        <f t="shared" ca="1" si="6"/>
        <v>669359.45360822114</v>
      </c>
      <c r="S182" s="337">
        <f t="shared" ca="1" si="7"/>
        <v>2254121.25923358</v>
      </c>
      <c r="T182" s="433" t="s">
        <v>48</v>
      </c>
      <c r="U182" s="22" t="s">
        <v>49</v>
      </c>
      <c r="V182" s="24"/>
      <c r="W182" s="21"/>
      <c r="Y182" s="494"/>
    </row>
    <row r="183" spans="1:25" ht="30">
      <c r="A183" s="31">
        <v>180</v>
      </c>
      <c r="B183" s="22" t="s">
        <v>39</v>
      </c>
      <c r="C183" s="22" t="s">
        <v>290</v>
      </c>
      <c r="D183" s="22" t="s">
        <v>364</v>
      </c>
      <c r="E183" s="23" t="s">
        <v>91</v>
      </c>
      <c r="F183" s="22" t="s">
        <v>97</v>
      </c>
      <c r="G183" s="22" t="s">
        <v>93</v>
      </c>
      <c r="H183" s="22" t="s">
        <v>30</v>
      </c>
      <c r="I183" s="22" t="s">
        <v>365</v>
      </c>
      <c r="J183" s="22" t="s">
        <v>97</v>
      </c>
      <c r="K183" s="523" t="s">
        <v>1094</v>
      </c>
      <c r="L183" s="525" t="s">
        <v>1177</v>
      </c>
      <c r="M183" s="525" t="s">
        <v>1178</v>
      </c>
      <c r="N183" s="525" t="s">
        <v>887</v>
      </c>
      <c r="O183" s="22" t="s">
        <v>293</v>
      </c>
      <c r="P183" s="430">
        <v>2018</v>
      </c>
      <c r="Q183" s="418">
        <f t="shared" ca="1" si="8"/>
        <v>176.21722775693706</v>
      </c>
      <c r="R183" s="337">
        <f t="shared" ca="1" si="6"/>
        <v>20082802.013153847</v>
      </c>
      <c r="S183" s="337">
        <f t="shared" ca="1" si="7"/>
        <v>113966.16703592001</v>
      </c>
      <c r="T183" s="433"/>
      <c r="U183" s="22"/>
      <c r="V183" s="24"/>
      <c r="W183" s="21"/>
      <c r="Y183" s="494"/>
    </row>
    <row r="184" spans="1:25" ht="30">
      <c r="A184" s="31">
        <v>181</v>
      </c>
      <c r="B184" s="22" t="s">
        <v>39</v>
      </c>
      <c r="C184" s="22" t="s">
        <v>290</v>
      </c>
      <c r="D184" s="22" t="s">
        <v>364</v>
      </c>
      <c r="E184" s="23" t="s">
        <v>91</v>
      </c>
      <c r="F184" s="22" t="s">
        <v>98</v>
      </c>
      <c r="G184" s="22" t="s">
        <v>93</v>
      </c>
      <c r="H184" s="22" t="s">
        <v>30</v>
      </c>
      <c r="I184" s="22" t="s">
        <v>365</v>
      </c>
      <c r="J184" s="22" t="s">
        <v>98</v>
      </c>
      <c r="K184" s="523" t="s">
        <v>1094</v>
      </c>
      <c r="L184" s="525" t="s">
        <v>1179</v>
      </c>
      <c r="M184" s="525" t="s">
        <v>1180</v>
      </c>
      <c r="N184" s="525" t="s">
        <v>887</v>
      </c>
      <c r="O184" s="22" t="s">
        <v>293</v>
      </c>
      <c r="P184" s="430">
        <v>2018</v>
      </c>
      <c r="Q184" s="418">
        <f t="shared" ca="1" si="8"/>
        <v>4.2567062848854663E-2</v>
      </c>
      <c r="R184" s="337">
        <f t="shared" ca="1" si="6"/>
        <v>20082802.013153847</v>
      </c>
      <c r="S184" s="337">
        <f t="shared" ca="1" si="7"/>
        <v>471792053.97522998</v>
      </c>
      <c r="T184" s="433"/>
      <c r="U184" s="22"/>
      <c r="V184" s="24"/>
      <c r="W184" s="21"/>
      <c r="Y184" s="494"/>
    </row>
    <row r="185" spans="1:25" ht="30">
      <c r="A185" s="31">
        <v>182</v>
      </c>
      <c r="B185" s="22" t="s">
        <v>39</v>
      </c>
      <c r="C185" s="22" t="s">
        <v>290</v>
      </c>
      <c r="D185" s="22" t="s">
        <v>364</v>
      </c>
      <c r="E185" s="23" t="s">
        <v>91</v>
      </c>
      <c r="F185" s="22" t="s">
        <v>99</v>
      </c>
      <c r="G185" s="22" t="s">
        <v>93</v>
      </c>
      <c r="H185" s="22" t="s">
        <v>30</v>
      </c>
      <c r="I185" s="22" t="s">
        <v>365</v>
      </c>
      <c r="J185" s="22" t="s">
        <v>99</v>
      </c>
      <c r="K185" s="523" t="s">
        <v>1094</v>
      </c>
      <c r="L185" s="525" t="s">
        <v>1181</v>
      </c>
      <c r="M185" s="525" t="s">
        <v>1182</v>
      </c>
      <c r="N185" s="525" t="s">
        <v>887</v>
      </c>
      <c r="O185" s="22" t="s">
        <v>293</v>
      </c>
      <c r="P185" s="430">
        <v>2018</v>
      </c>
      <c r="Q185" s="418">
        <f t="shared" ca="1" si="8"/>
        <v>0.41291915635076459</v>
      </c>
      <c r="R185" s="337">
        <f t="shared" ca="1" si="6"/>
        <v>930769.84867505298</v>
      </c>
      <c r="S185" s="337">
        <f t="shared" ca="1" si="7"/>
        <v>2254121.25923358</v>
      </c>
      <c r="T185" s="433" t="s">
        <v>48</v>
      </c>
      <c r="U185" s="22" t="s">
        <v>49</v>
      </c>
      <c r="V185" s="24"/>
      <c r="W185" s="21"/>
      <c r="Y185" s="494"/>
    </row>
    <row r="186" spans="1:25" ht="60">
      <c r="A186" s="31">
        <v>183</v>
      </c>
      <c r="B186" s="22" t="s">
        <v>39</v>
      </c>
      <c r="C186" s="22" t="s">
        <v>366</v>
      </c>
      <c r="D186" s="22" t="s">
        <v>367</v>
      </c>
      <c r="E186" s="23" t="s">
        <v>368</v>
      </c>
      <c r="F186" s="22" t="s">
        <v>142</v>
      </c>
      <c r="G186" s="22" t="s">
        <v>369</v>
      </c>
      <c r="H186" s="22" t="s">
        <v>164</v>
      </c>
      <c r="I186" s="22" t="s">
        <v>370</v>
      </c>
      <c r="J186" s="22" t="s">
        <v>371</v>
      </c>
      <c r="K186" s="523" t="s">
        <v>1094</v>
      </c>
      <c r="L186" s="525" t="s">
        <v>1183</v>
      </c>
      <c r="M186" s="525" t="s">
        <v>1184</v>
      </c>
      <c r="N186" s="525" t="s">
        <v>887</v>
      </c>
      <c r="O186" s="22" t="s">
        <v>293</v>
      </c>
      <c r="P186" s="430">
        <v>2018</v>
      </c>
      <c r="Q186" s="538">
        <f t="shared" ca="1" si="8"/>
        <v>0</v>
      </c>
      <c r="R186" s="337">
        <f t="shared" ca="1" si="6"/>
        <v>0</v>
      </c>
      <c r="S186" s="337">
        <f t="shared" ca="1" si="7"/>
        <v>0</v>
      </c>
      <c r="T186" s="433" t="s">
        <v>372</v>
      </c>
      <c r="U186" s="22"/>
      <c r="V186" s="24"/>
      <c r="W186" s="21"/>
      <c r="Y186" s="494"/>
    </row>
    <row r="187" spans="1:25" ht="30">
      <c r="A187" s="31">
        <v>184</v>
      </c>
      <c r="B187" s="22" t="s">
        <v>39</v>
      </c>
      <c r="C187" s="22" t="s">
        <v>366</v>
      </c>
      <c r="D187" s="22" t="s">
        <v>367</v>
      </c>
      <c r="E187" s="23" t="s">
        <v>373</v>
      </c>
      <c r="F187" s="22" t="s">
        <v>142</v>
      </c>
      <c r="G187" s="22" t="s">
        <v>369</v>
      </c>
      <c r="H187" s="22" t="s">
        <v>164</v>
      </c>
      <c r="I187" s="22" t="s">
        <v>374</v>
      </c>
      <c r="J187" s="22" t="s">
        <v>375</v>
      </c>
      <c r="K187" s="523" t="s">
        <v>1094</v>
      </c>
      <c r="L187" s="525" t="s">
        <v>1185</v>
      </c>
      <c r="M187" s="525" t="s">
        <v>1186</v>
      </c>
      <c r="N187" s="525" t="s">
        <v>887</v>
      </c>
      <c r="O187" s="22" t="s">
        <v>293</v>
      </c>
      <c r="P187" s="430">
        <v>2018</v>
      </c>
      <c r="Q187" s="538">
        <f t="shared" ca="1" si="8"/>
        <v>0</v>
      </c>
      <c r="R187" s="337">
        <f t="shared" ca="1" si="6"/>
        <v>0</v>
      </c>
      <c r="S187" s="337">
        <f t="shared" ca="1" si="7"/>
        <v>0</v>
      </c>
      <c r="T187" s="433" t="s">
        <v>376</v>
      </c>
      <c r="U187" s="22"/>
      <c r="V187" s="24"/>
      <c r="W187" s="21"/>
      <c r="Y187" s="494"/>
    </row>
    <row r="188" spans="1:25" ht="30">
      <c r="A188" s="31">
        <v>185</v>
      </c>
      <c r="B188" s="22" t="s">
        <v>39</v>
      </c>
      <c r="C188" s="22" t="s">
        <v>366</v>
      </c>
      <c r="D188" s="22" t="s">
        <v>377</v>
      </c>
      <c r="E188" s="23" t="s">
        <v>378</v>
      </c>
      <c r="F188" s="22" t="s">
        <v>142</v>
      </c>
      <c r="G188" s="22" t="s">
        <v>379</v>
      </c>
      <c r="H188" s="22" t="s">
        <v>164</v>
      </c>
      <c r="I188" s="22" t="s">
        <v>380</v>
      </c>
      <c r="J188" s="22" t="s">
        <v>381</v>
      </c>
      <c r="K188" s="523" t="s">
        <v>1094</v>
      </c>
      <c r="L188" s="525" t="s">
        <v>1187</v>
      </c>
      <c r="M188" s="525" t="s">
        <v>1188</v>
      </c>
      <c r="N188" s="525" t="s">
        <v>887</v>
      </c>
      <c r="O188" s="22" t="s">
        <v>293</v>
      </c>
      <c r="P188" s="430">
        <v>2018</v>
      </c>
      <c r="Q188" s="538">
        <f t="shared" ca="1" si="8"/>
        <v>0</v>
      </c>
      <c r="R188" s="337">
        <f t="shared" ca="1" si="6"/>
        <v>0</v>
      </c>
      <c r="S188" s="337">
        <f t="shared" ca="1" si="7"/>
        <v>0</v>
      </c>
      <c r="T188" s="433" t="s">
        <v>383</v>
      </c>
      <c r="U188" s="22"/>
      <c r="V188" s="24"/>
      <c r="W188" s="21"/>
      <c r="Y188" s="494"/>
    </row>
    <row r="189" spans="1:25" ht="30">
      <c r="A189" s="31">
        <v>186</v>
      </c>
      <c r="B189" s="22" t="s">
        <v>39</v>
      </c>
      <c r="C189" s="22" t="s">
        <v>366</v>
      </c>
      <c r="D189" s="22" t="s">
        <v>377</v>
      </c>
      <c r="E189" s="23" t="s">
        <v>384</v>
      </c>
      <c r="F189" s="22" t="s">
        <v>142</v>
      </c>
      <c r="G189" s="22" t="s">
        <v>379</v>
      </c>
      <c r="H189" s="22" t="s">
        <v>164</v>
      </c>
      <c r="I189" s="22" t="s">
        <v>385</v>
      </c>
      <c r="J189" s="22" t="s">
        <v>386</v>
      </c>
      <c r="K189" s="523" t="s">
        <v>1094</v>
      </c>
      <c r="L189" s="525" t="s">
        <v>1189</v>
      </c>
      <c r="M189" s="525" t="s">
        <v>1190</v>
      </c>
      <c r="N189" s="525" t="s">
        <v>887</v>
      </c>
      <c r="O189" s="22" t="s">
        <v>293</v>
      </c>
      <c r="P189" s="430">
        <v>2018</v>
      </c>
      <c r="Q189" s="538">
        <f t="shared" ca="1" si="8"/>
        <v>0</v>
      </c>
      <c r="R189" s="337">
        <f t="shared" ca="1" si="6"/>
        <v>0</v>
      </c>
      <c r="S189" s="337">
        <f t="shared" ca="1" si="7"/>
        <v>0</v>
      </c>
      <c r="T189" s="433" t="s">
        <v>383</v>
      </c>
      <c r="U189" s="22"/>
      <c r="V189" s="24"/>
      <c r="W189" s="21"/>
      <c r="Y189" s="494"/>
    </row>
    <row r="190" spans="1:25" ht="30">
      <c r="A190" s="31">
        <v>187</v>
      </c>
      <c r="B190" s="22" t="s">
        <v>39</v>
      </c>
      <c r="C190" s="22" t="s">
        <v>366</v>
      </c>
      <c r="D190" s="22" t="s">
        <v>387</v>
      </c>
      <c r="E190" s="23" t="s">
        <v>388</v>
      </c>
      <c r="F190" s="22" t="s">
        <v>142</v>
      </c>
      <c r="G190" s="22" t="s">
        <v>389</v>
      </c>
      <c r="H190" s="22" t="s">
        <v>164</v>
      </c>
      <c r="I190" s="22" t="s">
        <v>390</v>
      </c>
      <c r="J190" s="22" t="s">
        <v>391</v>
      </c>
      <c r="K190" s="523" t="s">
        <v>1094</v>
      </c>
      <c r="L190" s="525" t="s">
        <v>1191</v>
      </c>
      <c r="M190" s="525" t="s">
        <v>1192</v>
      </c>
      <c r="N190" s="525" t="s">
        <v>887</v>
      </c>
      <c r="O190" s="22" t="s">
        <v>293</v>
      </c>
      <c r="P190" s="430">
        <v>2018</v>
      </c>
      <c r="Q190" s="538">
        <f t="shared" ca="1" si="8"/>
        <v>0</v>
      </c>
      <c r="R190" s="337">
        <f t="shared" ca="1" si="6"/>
        <v>0</v>
      </c>
      <c r="S190" s="337">
        <f t="shared" ca="1" si="7"/>
        <v>0</v>
      </c>
      <c r="T190" s="433" t="s">
        <v>392</v>
      </c>
      <c r="U190" s="22"/>
      <c r="V190" s="24"/>
      <c r="W190" s="21"/>
      <c r="Y190" s="494"/>
    </row>
    <row r="191" spans="1:25" ht="45">
      <c r="A191" s="31">
        <v>188</v>
      </c>
      <c r="B191" s="22" t="s">
        <v>39</v>
      </c>
      <c r="C191" s="22" t="s">
        <v>366</v>
      </c>
      <c r="D191" s="22" t="s">
        <v>141</v>
      </c>
      <c r="E191" s="23" t="s">
        <v>51</v>
      </c>
      <c r="F191" s="22" t="s">
        <v>52</v>
      </c>
      <c r="G191" s="22" t="s">
        <v>53</v>
      </c>
      <c r="H191" s="22" t="s">
        <v>30</v>
      </c>
      <c r="I191" s="22" t="s">
        <v>393</v>
      </c>
      <c r="J191" s="22" t="s">
        <v>52</v>
      </c>
      <c r="K191" s="523" t="s">
        <v>1193</v>
      </c>
      <c r="L191" s="525" t="s">
        <v>1194</v>
      </c>
      <c r="M191" s="525" t="s">
        <v>1195</v>
      </c>
      <c r="N191" s="525" t="s">
        <v>817</v>
      </c>
      <c r="O191" s="22" t="s">
        <v>394</v>
      </c>
      <c r="P191" s="430">
        <v>2018</v>
      </c>
      <c r="Q191" s="418">
        <f t="shared" ca="1" si="8"/>
        <v>4869.3797351635285</v>
      </c>
      <c r="R191" s="337" t="str">
        <f t="shared" ca="1" si="6"/>
        <v>N/A</v>
      </c>
      <c r="S191" s="337" t="str">
        <f t="shared" ca="1" si="7"/>
        <v>N/A</v>
      </c>
      <c r="T191" s="433" t="s">
        <v>901</v>
      </c>
      <c r="U191" s="22"/>
      <c r="V191" s="24"/>
      <c r="W191" s="21"/>
      <c r="Y191" s="494"/>
    </row>
    <row r="192" spans="1:25" ht="45">
      <c r="A192" s="31">
        <v>189</v>
      </c>
      <c r="B192" s="22" t="s">
        <v>39</v>
      </c>
      <c r="C192" s="22" t="s">
        <v>366</v>
      </c>
      <c r="D192" s="22" t="s">
        <v>141</v>
      </c>
      <c r="E192" s="23" t="s">
        <v>51</v>
      </c>
      <c r="F192" s="22" t="s">
        <v>55</v>
      </c>
      <c r="G192" s="22" t="s">
        <v>53</v>
      </c>
      <c r="H192" s="22" t="s">
        <v>30</v>
      </c>
      <c r="I192" s="22" t="s">
        <v>393</v>
      </c>
      <c r="J192" s="22" t="s">
        <v>55</v>
      </c>
      <c r="K192" s="523" t="s">
        <v>1193</v>
      </c>
      <c r="L192" s="525" t="s">
        <v>1196</v>
      </c>
      <c r="M192" s="525" t="s">
        <v>1197</v>
      </c>
      <c r="N192" s="525" t="s">
        <v>817</v>
      </c>
      <c r="O192" s="22" t="s">
        <v>394</v>
      </c>
      <c r="P192" s="430">
        <v>2018</v>
      </c>
      <c r="Q192" s="418">
        <f t="shared" ca="1" si="8"/>
        <v>3771.8348593808496</v>
      </c>
      <c r="R192" s="337" t="str">
        <f t="shared" ca="1" si="6"/>
        <v>N/A</v>
      </c>
      <c r="S192" s="337" t="str">
        <f t="shared" ca="1" si="7"/>
        <v>N/A</v>
      </c>
      <c r="T192" s="433" t="s">
        <v>901</v>
      </c>
      <c r="U192" s="22"/>
      <c r="V192" s="24"/>
      <c r="W192" s="21"/>
      <c r="Y192" s="494"/>
    </row>
    <row r="193" spans="1:25" ht="45">
      <c r="A193" s="31">
        <v>190</v>
      </c>
      <c r="B193" s="22" t="s">
        <v>39</v>
      </c>
      <c r="C193" s="22" t="s">
        <v>366</v>
      </c>
      <c r="D193" s="22" t="s">
        <v>141</v>
      </c>
      <c r="E193" s="23" t="s">
        <v>51</v>
      </c>
      <c r="F193" s="22" t="s">
        <v>56</v>
      </c>
      <c r="G193" s="22" t="s">
        <v>53</v>
      </c>
      <c r="H193" s="22" t="s">
        <v>30</v>
      </c>
      <c r="I193" s="22" t="s">
        <v>393</v>
      </c>
      <c r="J193" s="22" t="s">
        <v>56</v>
      </c>
      <c r="K193" s="523" t="s">
        <v>1193</v>
      </c>
      <c r="L193" s="525" t="s">
        <v>1198</v>
      </c>
      <c r="M193" s="525" t="s">
        <v>1199</v>
      </c>
      <c r="N193" s="525" t="s">
        <v>817</v>
      </c>
      <c r="O193" s="22" t="s">
        <v>394</v>
      </c>
      <c r="P193" s="430">
        <v>2018</v>
      </c>
      <c r="Q193" s="418">
        <f t="shared" ca="1" si="8"/>
        <v>25281292.089263417</v>
      </c>
      <c r="R193" s="337" t="str">
        <f t="shared" ca="1" si="6"/>
        <v>N/A</v>
      </c>
      <c r="S193" s="337" t="str">
        <f t="shared" ca="1" si="7"/>
        <v>N/A</v>
      </c>
      <c r="T193" s="433" t="s">
        <v>901</v>
      </c>
      <c r="U193" s="22"/>
      <c r="V193" s="24"/>
      <c r="W193" s="21"/>
      <c r="Y193" s="494"/>
    </row>
    <row r="194" spans="1:25" ht="45">
      <c r="A194" s="31">
        <v>191</v>
      </c>
      <c r="B194" s="22" t="s">
        <v>39</v>
      </c>
      <c r="C194" s="22" t="s">
        <v>366</v>
      </c>
      <c r="D194" s="22" t="s">
        <v>141</v>
      </c>
      <c r="E194" s="23" t="s">
        <v>51</v>
      </c>
      <c r="F194" s="22" t="s">
        <v>57</v>
      </c>
      <c r="G194" s="22" t="s">
        <v>53</v>
      </c>
      <c r="H194" s="22" t="s">
        <v>30</v>
      </c>
      <c r="I194" s="22" t="s">
        <v>393</v>
      </c>
      <c r="J194" s="22" t="s">
        <v>57</v>
      </c>
      <c r="K194" s="523" t="s">
        <v>1193</v>
      </c>
      <c r="L194" s="525" t="s">
        <v>1200</v>
      </c>
      <c r="M194" s="525" t="s">
        <v>1201</v>
      </c>
      <c r="N194" s="525" t="s">
        <v>817</v>
      </c>
      <c r="O194" s="22" t="s">
        <v>394</v>
      </c>
      <c r="P194" s="430">
        <v>2018</v>
      </c>
      <c r="Q194" s="418">
        <f t="shared" ca="1" si="8"/>
        <v>19629014.223912973</v>
      </c>
      <c r="R194" s="337" t="str">
        <f t="shared" ca="1" si="6"/>
        <v>N/A</v>
      </c>
      <c r="S194" s="337" t="str">
        <f t="shared" ca="1" si="7"/>
        <v>N/A</v>
      </c>
      <c r="T194" s="433" t="s">
        <v>901</v>
      </c>
      <c r="U194" s="22"/>
      <c r="V194" s="24"/>
      <c r="W194" s="21"/>
      <c r="Y194" s="494"/>
    </row>
    <row r="195" spans="1:25" ht="45">
      <c r="A195" s="31">
        <v>192</v>
      </c>
      <c r="B195" s="22" t="s">
        <v>39</v>
      </c>
      <c r="C195" s="22" t="s">
        <v>366</v>
      </c>
      <c r="D195" s="22" t="s">
        <v>141</v>
      </c>
      <c r="E195" s="23" t="s">
        <v>51</v>
      </c>
      <c r="F195" s="22" t="s">
        <v>58</v>
      </c>
      <c r="G195" s="22" t="s">
        <v>53</v>
      </c>
      <c r="H195" s="22" t="s">
        <v>30</v>
      </c>
      <c r="I195" s="22" t="s">
        <v>393</v>
      </c>
      <c r="J195" s="22" t="s">
        <v>58</v>
      </c>
      <c r="K195" s="523" t="s">
        <v>1193</v>
      </c>
      <c r="L195" s="525" t="s">
        <v>1202</v>
      </c>
      <c r="M195" s="525" t="s">
        <v>1203</v>
      </c>
      <c r="N195" s="525" t="s">
        <v>817</v>
      </c>
      <c r="O195" s="22" t="s">
        <v>394</v>
      </c>
      <c r="P195" s="430">
        <v>2018</v>
      </c>
      <c r="Q195" s="418">
        <f t="shared" ca="1" si="8"/>
        <v>165007.97731415418</v>
      </c>
      <c r="R195" s="337" t="str">
        <f t="shared" ref="R195:R258" ca="1" si="9">IF($N195 = "N","N/A",SUMIF(INDIRECT("'"&amp;K195&amp;"'!h:h"),L195,INDIRECT("'"&amp;K195&amp;"'!l:l")))</f>
        <v>N/A</v>
      </c>
      <c r="S195" s="337" t="str">
        <f t="shared" ref="S195:S258" ca="1" si="10">IF($N195 = "N","N/A",SUMIF(INDIRECT("'"&amp;K195&amp;"'!h:h"),M195,INDIRECT("'"&amp;K195&amp;"'!l:l")))</f>
        <v>N/A</v>
      </c>
      <c r="T195" s="433" t="s">
        <v>901</v>
      </c>
      <c r="U195" s="307" t="s">
        <v>395</v>
      </c>
      <c r="V195" s="24"/>
      <c r="W195" s="21"/>
      <c r="Y195" s="494"/>
    </row>
    <row r="196" spans="1:25" ht="45">
      <c r="A196" s="31">
        <v>193</v>
      </c>
      <c r="B196" s="22" t="s">
        <v>39</v>
      </c>
      <c r="C196" s="22" t="s">
        <v>366</v>
      </c>
      <c r="D196" s="22" t="s">
        <v>141</v>
      </c>
      <c r="E196" s="23" t="s">
        <v>51</v>
      </c>
      <c r="F196" s="22" t="s">
        <v>60</v>
      </c>
      <c r="G196" s="22" t="s">
        <v>53</v>
      </c>
      <c r="H196" s="22" t="s">
        <v>30</v>
      </c>
      <c r="I196" s="22" t="s">
        <v>393</v>
      </c>
      <c r="J196" s="22" t="s">
        <v>60</v>
      </c>
      <c r="K196" s="523" t="s">
        <v>1193</v>
      </c>
      <c r="L196" s="525" t="s">
        <v>1204</v>
      </c>
      <c r="M196" s="525" t="s">
        <v>1205</v>
      </c>
      <c r="N196" s="525" t="s">
        <v>817</v>
      </c>
      <c r="O196" s="22" t="s">
        <v>394</v>
      </c>
      <c r="P196" s="430">
        <v>2018</v>
      </c>
      <c r="Q196" s="418">
        <f t="shared" ref="Q196:Q259" ca="1" si="11">SUMIF(INDIRECT("'"&amp;K196&amp;"'!c:c"),A196,INDIRECT("'"&amp;K196&amp;"'!f:f"))</f>
        <v>99632.881440777332</v>
      </c>
      <c r="R196" s="337" t="str">
        <f t="shared" ca="1" si="9"/>
        <v>N/A</v>
      </c>
      <c r="S196" s="337" t="str">
        <f t="shared" ca="1" si="10"/>
        <v>N/A</v>
      </c>
      <c r="T196" s="433" t="s">
        <v>901</v>
      </c>
      <c r="U196" s="307" t="s">
        <v>395</v>
      </c>
      <c r="V196" s="24"/>
      <c r="W196" s="21"/>
      <c r="Y196" s="494"/>
    </row>
    <row r="197" spans="1:25" ht="45">
      <c r="A197" s="31">
        <v>194</v>
      </c>
      <c r="B197" s="22" t="s">
        <v>39</v>
      </c>
      <c r="C197" s="22" t="s">
        <v>366</v>
      </c>
      <c r="D197" s="22" t="s">
        <v>141</v>
      </c>
      <c r="E197" s="23" t="s">
        <v>51</v>
      </c>
      <c r="F197" s="22" t="s">
        <v>61</v>
      </c>
      <c r="G197" s="22" t="s">
        <v>53</v>
      </c>
      <c r="H197" s="22" t="s">
        <v>30</v>
      </c>
      <c r="I197" s="22" t="s">
        <v>393</v>
      </c>
      <c r="J197" s="22" t="s">
        <v>61</v>
      </c>
      <c r="K197" s="523" t="s">
        <v>1193</v>
      </c>
      <c r="L197" s="525" t="s">
        <v>1206</v>
      </c>
      <c r="M197" s="525" t="s">
        <v>1207</v>
      </c>
      <c r="N197" s="525" t="s">
        <v>817</v>
      </c>
      <c r="O197" s="22" t="s">
        <v>394</v>
      </c>
      <c r="P197" s="430">
        <v>2018</v>
      </c>
      <c r="Q197" s="418">
        <f t="shared" ca="1" si="11"/>
        <v>44541.967750757394</v>
      </c>
      <c r="R197" s="337" t="str">
        <f t="shared" ca="1" si="9"/>
        <v>N/A</v>
      </c>
      <c r="S197" s="337" t="str">
        <f t="shared" ca="1" si="10"/>
        <v>N/A</v>
      </c>
      <c r="T197" s="433" t="s">
        <v>901</v>
      </c>
      <c r="U197" s="22"/>
      <c r="V197" s="24"/>
      <c r="W197" s="21"/>
      <c r="Y197" s="494"/>
    </row>
    <row r="198" spans="1:25" ht="45">
      <c r="A198" s="31">
        <v>195</v>
      </c>
      <c r="B198" s="22" t="s">
        <v>39</v>
      </c>
      <c r="C198" s="22" t="s">
        <v>366</v>
      </c>
      <c r="D198" s="22" t="s">
        <v>141</v>
      </c>
      <c r="E198" s="23" t="s">
        <v>51</v>
      </c>
      <c r="F198" s="22" t="s">
        <v>62</v>
      </c>
      <c r="G198" s="22" t="s">
        <v>53</v>
      </c>
      <c r="H198" s="22" t="s">
        <v>30</v>
      </c>
      <c r="I198" s="22" t="s">
        <v>393</v>
      </c>
      <c r="J198" s="22" t="s">
        <v>62</v>
      </c>
      <c r="K198" s="523" t="s">
        <v>1193</v>
      </c>
      <c r="L198" s="525" t="s">
        <v>1208</v>
      </c>
      <c r="M198" s="525" t="s">
        <v>1209</v>
      </c>
      <c r="N198" s="525" t="s">
        <v>817</v>
      </c>
      <c r="O198" s="22" t="s">
        <v>394</v>
      </c>
      <c r="P198" s="430">
        <v>2018</v>
      </c>
      <c r="Q198" s="418">
        <f t="shared" ca="1" si="11"/>
        <v>34211.996240279623</v>
      </c>
      <c r="R198" s="337" t="str">
        <f t="shared" ca="1" si="9"/>
        <v>N/A</v>
      </c>
      <c r="S198" s="337" t="str">
        <f t="shared" ca="1" si="10"/>
        <v>N/A</v>
      </c>
      <c r="T198" s="433" t="s">
        <v>901</v>
      </c>
      <c r="U198" s="22"/>
      <c r="V198" s="24"/>
      <c r="W198" s="21"/>
      <c r="Y198" s="494"/>
    </row>
    <row r="199" spans="1:25" ht="45">
      <c r="A199" s="31">
        <v>196</v>
      </c>
      <c r="B199" s="22" t="s">
        <v>39</v>
      </c>
      <c r="C199" s="22" t="s">
        <v>366</v>
      </c>
      <c r="D199" s="22" t="s">
        <v>141</v>
      </c>
      <c r="E199" s="23" t="s">
        <v>51</v>
      </c>
      <c r="F199" s="22" t="s">
        <v>63</v>
      </c>
      <c r="G199" s="22" t="s">
        <v>53</v>
      </c>
      <c r="H199" s="22" t="s">
        <v>30</v>
      </c>
      <c r="I199" s="22" t="s">
        <v>393</v>
      </c>
      <c r="J199" s="22" t="s">
        <v>63</v>
      </c>
      <c r="K199" s="523" t="s">
        <v>1193</v>
      </c>
      <c r="L199" s="525" t="s">
        <v>1210</v>
      </c>
      <c r="M199" s="525" t="s">
        <v>1211</v>
      </c>
      <c r="N199" s="525" t="s">
        <v>817</v>
      </c>
      <c r="O199" s="22" t="s">
        <v>394</v>
      </c>
      <c r="P199" s="430">
        <v>2018</v>
      </c>
      <c r="Q199" s="418">
        <f t="shared" ca="1" si="11"/>
        <v>264032344.80648011</v>
      </c>
      <c r="R199" s="337" t="str">
        <f t="shared" ca="1" si="9"/>
        <v>N/A</v>
      </c>
      <c r="S199" s="337" t="str">
        <f t="shared" ca="1" si="10"/>
        <v>N/A</v>
      </c>
      <c r="T199" s="433" t="s">
        <v>901</v>
      </c>
      <c r="U199" s="22"/>
      <c r="V199" s="24"/>
      <c r="W199" s="21"/>
      <c r="Y199" s="494"/>
    </row>
    <row r="200" spans="1:25" ht="45">
      <c r="A200" s="31">
        <v>197</v>
      </c>
      <c r="B200" s="22" t="s">
        <v>39</v>
      </c>
      <c r="C200" s="22" t="s">
        <v>366</v>
      </c>
      <c r="D200" s="22" t="s">
        <v>141</v>
      </c>
      <c r="E200" s="23" t="s">
        <v>51</v>
      </c>
      <c r="F200" s="22" t="s">
        <v>64</v>
      </c>
      <c r="G200" s="22" t="s">
        <v>53</v>
      </c>
      <c r="H200" s="22" t="s">
        <v>30</v>
      </c>
      <c r="I200" s="22" t="s">
        <v>393</v>
      </c>
      <c r="J200" s="22" t="s">
        <v>64</v>
      </c>
      <c r="K200" s="523" t="s">
        <v>1193</v>
      </c>
      <c r="L200" s="525" t="s">
        <v>1212</v>
      </c>
      <c r="M200" s="525" t="s">
        <v>1213</v>
      </c>
      <c r="N200" s="525" t="s">
        <v>817</v>
      </c>
      <c r="O200" s="22" t="s">
        <v>394</v>
      </c>
      <c r="P200" s="430">
        <v>2018</v>
      </c>
      <c r="Q200" s="418">
        <f t="shared" ca="1" si="11"/>
        <v>203184949.41917124</v>
      </c>
      <c r="R200" s="337" t="str">
        <f t="shared" ca="1" si="9"/>
        <v>N/A</v>
      </c>
      <c r="S200" s="337" t="str">
        <f t="shared" ca="1" si="10"/>
        <v>N/A</v>
      </c>
      <c r="T200" s="433" t="s">
        <v>901</v>
      </c>
      <c r="U200" s="22"/>
      <c r="V200" s="24"/>
      <c r="W200" s="21"/>
      <c r="Y200" s="494"/>
    </row>
    <row r="201" spans="1:25" ht="45">
      <c r="A201" s="31">
        <v>198</v>
      </c>
      <c r="B201" s="22" t="s">
        <v>39</v>
      </c>
      <c r="C201" s="22" t="s">
        <v>366</v>
      </c>
      <c r="D201" s="22" t="s">
        <v>141</v>
      </c>
      <c r="E201" s="23" t="s">
        <v>51</v>
      </c>
      <c r="F201" s="22" t="s">
        <v>65</v>
      </c>
      <c r="G201" s="22" t="s">
        <v>53</v>
      </c>
      <c r="H201" s="22" t="s">
        <v>30</v>
      </c>
      <c r="I201" s="22" t="s">
        <v>393</v>
      </c>
      <c r="J201" s="22" t="s">
        <v>65</v>
      </c>
      <c r="K201" s="523" t="s">
        <v>1193</v>
      </c>
      <c r="L201" s="525" t="s">
        <v>1214</v>
      </c>
      <c r="M201" s="525" t="s">
        <v>1215</v>
      </c>
      <c r="N201" s="525" t="s">
        <v>817</v>
      </c>
      <c r="O201" s="22" t="s">
        <v>394</v>
      </c>
      <c r="P201" s="430">
        <v>2018</v>
      </c>
      <c r="Q201" s="418">
        <f t="shared" ca="1" si="11"/>
        <v>1457968.9561695815</v>
      </c>
      <c r="R201" s="337" t="str">
        <f t="shared" ca="1" si="9"/>
        <v>N/A</v>
      </c>
      <c r="S201" s="337" t="str">
        <f t="shared" ca="1" si="10"/>
        <v>N/A</v>
      </c>
      <c r="T201" s="433" t="s">
        <v>901</v>
      </c>
      <c r="U201" s="307"/>
      <c r="V201" s="24"/>
      <c r="W201" s="21"/>
      <c r="Y201" s="494"/>
    </row>
    <row r="202" spans="1:25" ht="45">
      <c r="A202" s="31">
        <v>199</v>
      </c>
      <c r="B202" s="22" t="s">
        <v>39</v>
      </c>
      <c r="C202" s="22" t="s">
        <v>366</v>
      </c>
      <c r="D202" s="22" t="s">
        <v>141</v>
      </c>
      <c r="E202" s="23" t="s">
        <v>51</v>
      </c>
      <c r="F202" s="22" t="s">
        <v>66</v>
      </c>
      <c r="G202" s="22" t="s">
        <v>53</v>
      </c>
      <c r="H202" s="22" t="s">
        <v>30</v>
      </c>
      <c r="I202" s="22" t="s">
        <v>393</v>
      </c>
      <c r="J202" s="22" t="s">
        <v>66</v>
      </c>
      <c r="K202" s="523" t="s">
        <v>1193</v>
      </c>
      <c r="L202" s="525" t="s">
        <v>1216</v>
      </c>
      <c r="M202" s="525" t="s">
        <v>1217</v>
      </c>
      <c r="N202" s="525" t="s">
        <v>817</v>
      </c>
      <c r="O202" s="22" t="s">
        <v>394</v>
      </c>
      <c r="P202" s="430">
        <v>2018</v>
      </c>
      <c r="Q202" s="418">
        <f t="shared" ca="1" si="11"/>
        <v>908171.25417388184</v>
      </c>
      <c r="R202" s="337" t="str">
        <f t="shared" ca="1" si="9"/>
        <v>N/A</v>
      </c>
      <c r="S202" s="337" t="str">
        <f t="shared" ca="1" si="10"/>
        <v>N/A</v>
      </c>
      <c r="T202" s="433" t="s">
        <v>901</v>
      </c>
      <c r="U202" s="307"/>
      <c r="V202" s="24"/>
      <c r="W202" s="21"/>
      <c r="Y202" s="494"/>
    </row>
    <row r="203" spans="1:25" ht="45">
      <c r="A203" s="31">
        <v>200</v>
      </c>
      <c r="B203" s="22" t="s">
        <v>39</v>
      </c>
      <c r="C203" s="22" t="s">
        <v>366</v>
      </c>
      <c r="D203" s="22" t="s">
        <v>252</v>
      </c>
      <c r="E203" s="23" t="s">
        <v>42</v>
      </c>
      <c r="F203" s="22" t="s">
        <v>43</v>
      </c>
      <c r="G203" s="22" t="s">
        <v>44</v>
      </c>
      <c r="H203" s="22" t="s">
        <v>30</v>
      </c>
      <c r="I203" s="22" t="s">
        <v>396</v>
      </c>
      <c r="J203" s="22" t="s">
        <v>314</v>
      </c>
      <c r="K203" s="523" t="s">
        <v>1193</v>
      </c>
      <c r="L203" s="525" t="s">
        <v>1218</v>
      </c>
      <c r="M203" s="525" t="s">
        <v>1219</v>
      </c>
      <c r="N203" s="525" t="s">
        <v>817</v>
      </c>
      <c r="O203" s="22" t="s">
        <v>394</v>
      </c>
      <c r="P203" s="430">
        <v>2018</v>
      </c>
      <c r="Q203" s="418">
        <f t="shared" ca="1" si="11"/>
        <v>14405.767327942591</v>
      </c>
      <c r="R203" s="337" t="str">
        <f t="shared" ca="1" si="9"/>
        <v>N/A</v>
      </c>
      <c r="S203" s="337" t="str">
        <f t="shared" ca="1" si="10"/>
        <v>N/A</v>
      </c>
      <c r="T203" s="433" t="s">
        <v>48</v>
      </c>
      <c r="U203" s="22"/>
      <c r="V203" s="24"/>
      <c r="W203" s="21"/>
      <c r="Y203" s="494"/>
    </row>
    <row r="204" spans="1:25" ht="45">
      <c r="A204" s="31">
        <v>201</v>
      </c>
      <c r="B204" s="22" t="s">
        <v>39</v>
      </c>
      <c r="C204" s="22" t="s">
        <v>366</v>
      </c>
      <c r="D204" s="22" t="s">
        <v>397</v>
      </c>
      <c r="E204" s="23" t="s">
        <v>398</v>
      </c>
      <c r="F204" s="22" t="s">
        <v>399</v>
      </c>
      <c r="G204" s="22" t="s">
        <v>219</v>
      </c>
      <c r="H204" s="22" t="s">
        <v>164</v>
      </c>
      <c r="I204" s="22" t="s">
        <v>400</v>
      </c>
      <c r="J204" s="22" t="s">
        <v>401</v>
      </c>
      <c r="K204" s="523" t="s">
        <v>1193</v>
      </c>
      <c r="L204" s="525" t="s">
        <v>1220</v>
      </c>
      <c r="M204" s="525" t="s">
        <v>1221</v>
      </c>
      <c r="N204" s="525" t="s">
        <v>887</v>
      </c>
      <c r="O204" s="22" t="s">
        <v>394</v>
      </c>
      <c r="P204" s="430">
        <v>2018</v>
      </c>
      <c r="Q204" s="538">
        <f t="shared" ca="1" si="11"/>
        <v>0</v>
      </c>
      <c r="R204" s="337">
        <f t="shared" ca="1" si="9"/>
        <v>0</v>
      </c>
      <c r="S204" s="337">
        <f t="shared" ca="1" si="10"/>
        <v>0</v>
      </c>
      <c r="T204" s="433"/>
      <c r="U204" s="22"/>
      <c r="V204" s="24"/>
      <c r="W204" s="21"/>
      <c r="Y204" s="494"/>
    </row>
    <row r="205" spans="1:25" ht="45">
      <c r="A205" s="31">
        <v>202</v>
      </c>
      <c r="B205" s="22" t="s">
        <v>39</v>
      </c>
      <c r="C205" s="22" t="s">
        <v>366</v>
      </c>
      <c r="D205" s="22" t="s">
        <v>397</v>
      </c>
      <c r="E205" s="23" t="s">
        <v>398</v>
      </c>
      <c r="F205" s="22" t="s">
        <v>402</v>
      </c>
      <c r="G205" s="22" t="s">
        <v>219</v>
      </c>
      <c r="H205" s="22" t="s">
        <v>164</v>
      </c>
      <c r="I205" s="22" t="s">
        <v>400</v>
      </c>
      <c r="J205" s="22" t="s">
        <v>403</v>
      </c>
      <c r="K205" s="523" t="s">
        <v>1193</v>
      </c>
      <c r="L205" s="525" t="s">
        <v>1222</v>
      </c>
      <c r="M205" s="525" t="s">
        <v>1223</v>
      </c>
      <c r="N205" s="525" t="s">
        <v>887</v>
      </c>
      <c r="O205" s="22" t="s">
        <v>394</v>
      </c>
      <c r="P205" s="430">
        <v>2018</v>
      </c>
      <c r="Q205" s="538">
        <f t="shared" ca="1" si="11"/>
        <v>0</v>
      </c>
      <c r="R205" s="337">
        <f t="shared" ca="1" si="9"/>
        <v>0</v>
      </c>
      <c r="S205" s="337">
        <f t="shared" ca="1" si="10"/>
        <v>0</v>
      </c>
      <c r="T205" s="433"/>
      <c r="U205" s="22"/>
      <c r="V205" s="24"/>
      <c r="W205" s="21"/>
      <c r="Y205" s="494"/>
    </row>
    <row r="206" spans="1:25" ht="75">
      <c r="A206" s="31">
        <v>203</v>
      </c>
      <c r="B206" s="22" t="s">
        <v>39</v>
      </c>
      <c r="C206" s="22" t="s">
        <v>366</v>
      </c>
      <c r="D206" s="22" t="s">
        <v>397</v>
      </c>
      <c r="E206" s="23" t="s">
        <v>398</v>
      </c>
      <c r="F206" s="22" t="s">
        <v>404</v>
      </c>
      <c r="G206" s="22" t="s">
        <v>219</v>
      </c>
      <c r="H206" s="22" t="s">
        <v>164</v>
      </c>
      <c r="I206" s="22" t="s">
        <v>400</v>
      </c>
      <c r="J206" s="22" t="s">
        <v>405</v>
      </c>
      <c r="K206" s="523" t="s">
        <v>1193</v>
      </c>
      <c r="L206" s="525" t="s">
        <v>1224</v>
      </c>
      <c r="M206" s="525" t="s">
        <v>1225</v>
      </c>
      <c r="N206" s="525" t="s">
        <v>887</v>
      </c>
      <c r="O206" s="22" t="s">
        <v>394</v>
      </c>
      <c r="P206" s="430">
        <v>2018</v>
      </c>
      <c r="Q206" s="538">
        <f t="shared" ca="1" si="11"/>
        <v>0</v>
      </c>
      <c r="R206" s="337">
        <f t="shared" ca="1" si="9"/>
        <v>0</v>
      </c>
      <c r="S206" s="337">
        <f t="shared" ca="1" si="10"/>
        <v>0</v>
      </c>
      <c r="T206" s="433" t="s">
        <v>406</v>
      </c>
      <c r="U206" s="22" t="s">
        <v>407</v>
      </c>
      <c r="V206" s="24"/>
      <c r="W206" s="21"/>
      <c r="Y206" s="494"/>
    </row>
    <row r="207" spans="1:25" ht="45">
      <c r="A207" s="31">
        <v>204</v>
      </c>
      <c r="B207" s="22" t="s">
        <v>39</v>
      </c>
      <c r="C207" s="22" t="s">
        <v>366</v>
      </c>
      <c r="D207" s="22" t="s">
        <v>397</v>
      </c>
      <c r="E207" s="23" t="s">
        <v>234</v>
      </c>
      <c r="F207" s="22" t="s">
        <v>408</v>
      </c>
      <c r="G207" s="22" t="s">
        <v>235</v>
      </c>
      <c r="H207" s="22" t="s">
        <v>164</v>
      </c>
      <c r="I207" s="22" t="s">
        <v>409</v>
      </c>
      <c r="J207" s="22" t="s">
        <v>410</v>
      </c>
      <c r="K207" s="523" t="s">
        <v>1193</v>
      </c>
      <c r="L207" s="525" t="s">
        <v>1226</v>
      </c>
      <c r="M207" s="525" t="s">
        <v>1227</v>
      </c>
      <c r="N207" s="525" t="s">
        <v>817</v>
      </c>
      <c r="O207" s="22" t="s">
        <v>394</v>
      </c>
      <c r="P207" s="430">
        <v>2018</v>
      </c>
      <c r="Q207" s="418">
        <f t="shared" ca="1" si="11"/>
        <v>0</v>
      </c>
      <c r="R207" s="337" t="str">
        <f t="shared" ca="1" si="9"/>
        <v>N/A</v>
      </c>
      <c r="S207" s="337" t="str">
        <f t="shared" ca="1" si="10"/>
        <v>N/A</v>
      </c>
      <c r="T207" s="433"/>
      <c r="U207" s="22"/>
      <c r="V207" s="24"/>
      <c r="W207" s="21"/>
      <c r="Y207" s="494"/>
    </row>
    <row r="208" spans="1:25" ht="45">
      <c r="A208" s="31">
        <v>205</v>
      </c>
      <c r="B208" s="22" t="s">
        <v>39</v>
      </c>
      <c r="C208" s="22" t="s">
        <v>366</v>
      </c>
      <c r="D208" s="22" t="s">
        <v>397</v>
      </c>
      <c r="E208" s="23" t="s">
        <v>234</v>
      </c>
      <c r="F208" s="22" t="s">
        <v>411</v>
      </c>
      <c r="G208" s="22" t="s">
        <v>235</v>
      </c>
      <c r="H208" s="22" t="s">
        <v>164</v>
      </c>
      <c r="I208" s="22" t="s">
        <v>409</v>
      </c>
      <c r="J208" s="22" t="s">
        <v>410</v>
      </c>
      <c r="K208" s="523" t="s">
        <v>1193</v>
      </c>
      <c r="L208" s="525" t="s">
        <v>1228</v>
      </c>
      <c r="M208" s="525" t="s">
        <v>1229</v>
      </c>
      <c r="N208" s="525" t="s">
        <v>817</v>
      </c>
      <c r="O208" s="22" t="s">
        <v>394</v>
      </c>
      <c r="P208" s="430">
        <v>2018</v>
      </c>
      <c r="Q208" s="418">
        <f t="shared" ca="1" si="11"/>
        <v>0</v>
      </c>
      <c r="R208" s="337" t="str">
        <f t="shared" ca="1" si="9"/>
        <v>N/A</v>
      </c>
      <c r="S208" s="337" t="str">
        <f t="shared" ca="1" si="10"/>
        <v>N/A</v>
      </c>
      <c r="T208" s="433"/>
      <c r="U208" s="22"/>
      <c r="V208" s="24"/>
      <c r="W208" s="21"/>
      <c r="Y208" s="494"/>
    </row>
    <row r="209" spans="1:25" ht="60">
      <c r="A209" s="31">
        <v>206</v>
      </c>
      <c r="B209" s="22" t="s">
        <v>39</v>
      </c>
      <c r="C209" s="22" t="s">
        <v>366</v>
      </c>
      <c r="D209" s="22" t="s">
        <v>397</v>
      </c>
      <c r="E209" s="23" t="s">
        <v>234</v>
      </c>
      <c r="F209" s="22" t="s">
        <v>412</v>
      </c>
      <c r="G209" s="22" t="s">
        <v>235</v>
      </c>
      <c r="H209" s="22" t="s">
        <v>164</v>
      </c>
      <c r="I209" s="22" t="s">
        <v>409</v>
      </c>
      <c r="J209" s="22" t="s">
        <v>413</v>
      </c>
      <c r="K209" s="523" t="s">
        <v>1193</v>
      </c>
      <c r="L209" s="525" t="s">
        <v>1230</v>
      </c>
      <c r="M209" s="525" t="s">
        <v>1231</v>
      </c>
      <c r="N209" s="525" t="s">
        <v>817</v>
      </c>
      <c r="O209" s="22" t="s">
        <v>394</v>
      </c>
      <c r="P209" s="430">
        <v>2018</v>
      </c>
      <c r="Q209" s="418">
        <f t="shared" ca="1" si="11"/>
        <v>0</v>
      </c>
      <c r="R209" s="337" t="str">
        <f t="shared" ca="1" si="9"/>
        <v>N/A</v>
      </c>
      <c r="S209" s="337" t="str">
        <f t="shared" ca="1" si="10"/>
        <v>N/A</v>
      </c>
      <c r="T209" s="433" t="s">
        <v>414</v>
      </c>
      <c r="U209" s="22"/>
      <c r="V209" s="24"/>
      <c r="W209" s="21"/>
      <c r="Y209" s="494"/>
    </row>
    <row r="210" spans="1:25" ht="45">
      <c r="A210" s="31">
        <v>207</v>
      </c>
      <c r="B210" s="22" t="s">
        <v>39</v>
      </c>
      <c r="C210" s="22" t="s">
        <v>366</v>
      </c>
      <c r="D210" s="22" t="s">
        <v>397</v>
      </c>
      <c r="E210" s="23" t="s">
        <v>415</v>
      </c>
      <c r="F210" s="22" t="s">
        <v>408</v>
      </c>
      <c r="G210" s="22" t="s">
        <v>416</v>
      </c>
      <c r="H210" s="22" t="s">
        <v>164</v>
      </c>
      <c r="I210" s="22" t="s">
        <v>417</v>
      </c>
      <c r="J210" s="22" t="s">
        <v>418</v>
      </c>
      <c r="K210" s="523" t="s">
        <v>1193</v>
      </c>
      <c r="L210" s="525" t="s">
        <v>1232</v>
      </c>
      <c r="M210" s="525" t="s">
        <v>1233</v>
      </c>
      <c r="N210" s="525" t="s">
        <v>887</v>
      </c>
      <c r="O210" s="22" t="s">
        <v>394</v>
      </c>
      <c r="P210" s="430">
        <v>2018</v>
      </c>
      <c r="Q210" s="418">
        <f t="shared" ca="1" si="11"/>
        <v>0</v>
      </c>
      <c r="R210" s="337">
        <f t="shared" ca="1" si="9"/>
        <v>0</v>
      </c>
      <c r="S210" s="337">
        <f t="shared" ca="1" si="10"/>
        <v>0</v>
      </c>
      <c r="T210" s="433"/>
      <c r="U210" s="22"/>
      <c r="V210" s="24"/>
      <c r="W210" s="21"/>
      <c r="Y210" s="494"/>
    </row>
    <row r="211" spans="1:25" ht="45">
      <c r="A211" s="31">
        <v>208</v>
      </c>
      <c r="B211" s="22" t="s">
        <v>39</v>
      </c>
      <c r="C211" s="22" t="s">
        <v>366</v>
      </c>
      <c r="D211" s="22" t="s">
        <v>397</v>
      </c>
      <c r="E211" s="23" t="s">
        <v>415</v>
      </c>
      <c r="F211" s="22" t="s">
        <v>411</v>
      </c>
      <c r="G211" s="22" t="s">
        <v>416</v>
      </c>
      <c r="H211" s="22" t="s">
        <v>164</v>
      </c>
      <c r="I211" s="22" t="s">
        <v>417</v>
      </c>
      <c r="J211" s="22" t="s">
        <v>419</v>
      </c>
      <c r="K211" s="523" t="s">
        <v>1193</v>
      </c>
      <c r="L211" s="525" t="s">
        <v>1234</v>
      </c>
      <c r="M211" s="525" t="s">
        <v>1235</v>
      </c>
      <c r="N211" s="525" t="s">
        <v>887</v>
      </c>
      <c r="O211" s="22" t="s">
        <v>394</v>
      </c>
      <c r="P211" s="430">
        <v>2018</v>
      </c>
      <c r="Q211" s="418">
        <f t="shared" ca="1" si="11"/>
        <v>0</v>
      </c>
      <c r="R211" s="337">
        <f t="shared" ca="1" si="9"/>
        <v>0</v>
      </c>
      <c r="S211" s="337">
        <f t="shared" ca="1" si="10"/>
        <v>0</v>
      </c>
      <c r="T211" s="433"/>
      <c r="U211" s="22"/>
      <c r="V211" s="24"/>
      <c r="W211" s="21"/>
      <c r="Y211" s="494"/>
    </row>
    <row r="212" spans="1:25" ht="45">
      <c r="A212" s="31">
        <v>209</v>
      </c>
      <c r="B212" s="22" t="s">
        <v>39</v>
      </c>
      <c r="C212" s="22" t="s">
        <v>366</v>
      </c>
      <c r="D212" s="22" t="s">
        <v>397</v>
      </c>
      <c r="E212" s="23" t="s">
        <v>415</v>
      </c>
      <c r="F212" s="22" t="s">
        <v>412</v>
      </c>
      <c r="G212" s="22" t="s">
        <v>416</v>
      </c>
      <c r="H212" s="22" t="s">
        <v>164</v>
      </c>
      <c r="I212" s="22" t="s">
        <v>417</v>
      </c>
      <c r="J212" s="22" t="s">
        <v>420</v>
      </c>
      <c r="K212" s="523" t="s">
        <v>1193</v>
      </c>
      <c r="L212" s="525" t="s">
        <v>1236</v>
      </c>
      <c r="M212" s="525" t="s">
        <v>1237</v>
      </c>
      <c r="N212" s="525" t="s">
        <v>887</v>
      </c>
      <c r="O212" s="22" t="s">
        <v>394</v>
      </c>
      <c r="P212" s="430">
        <v>2018</v>
      </c>
      <c r="Q212" s="418">
        <f t="shared" ca="1" si="11"/>
        <v>0</v>
      </c>
      <c r="R212" s="337">
        <f t="shared" ca="1" si="9"/>
        <v>0</v>
      </c>
      <c r="S212" s="337">
        <f t="shared" ca="1" si="10"/>
        <v>0</v>
      </c>
      <c r="T212" s="433" t="s">
        <v>421</v>
      </c>
      <c r="U212" s="22"/>
      <c r="V212" s="24"/>
      <c r="W212" s="21"/>
      <c r="Y212" s="494"/>
    </row>
    <row r="213" spans="1:25" ht="75">
      <c r="A213" s="31">
        <v>210</v>
      </c>
      <c r="B213" s="22" t="s">
        <v>39</v>
      </c>
      <c r="C213" s="22" t="s">
        <v>422</v>
      </c>
      <c r="D213" s="22" t="s">
        <v>153</v>
      </c>
      <c r="E213" s="23" t="s">
        <v>141</v>
      </c>
      <c r="F213" s="22" t="s">
        <v>142</v>
      </c>
      <c r="G213" s="22" t="s">
        <v>143</v>
      </c>
      <c r="H213" s="22" t="s">
        <v>30</v>
      </c>
      <c r="I213" s="22" t="s">
        <v>423</v>
      </c>
      <c r="J213" s="22" t="s">
        <v>424</v>
      </c>
      <c r="K213" s="523" t="s">
        <v>1193</v>
      </c>
      <c r="L213" s="525" t="s">
        <v>1238</v>
      </c>
      <c r="M213" s="525" t="s">
        <v>1239</v>
      </c>
      <c r="N213" s="525" t="s">
        <v>887</v>
      </c>
      <c r="O213" s="22" t="s">
        <v>394</v>
      </c>
      <c r="P213" s="430">
        <v>2018</v>
      </c>
      <c r="Q213" s="538">
        <f t="shared" ca="1" si="11"/>
        <v>2.2501747030048917E-2</v>
      </c>
      <c r="R213" s="337">
        <f t="shared" ca="1" si="9"/>
        <v>322</v>
      </c>
      <c r="S213" s="337">
        <f t="shared" ca="1" si="10"/>
        <v>14310</v>
      </c>
      <c r="T213" s="433" t="s">
        <v>425</v>
      </c>
      <c r="U213" s="22" t="s">
        <v>246</v>
      </c>
      <c r="V213" s="24"/>
      <c r="W213" s="21"/>
      <c r="Y213" s="494"/>
    </row>
    <row r="214" spans="1:25" ht="75">
      <c r="A214" s="31">
        <v>211</v>
      </c>
      <c r="B214" s="22" t="s">
        <v>39</v>
      </c>
      <c r="C214" s="22" t="s">
        <v>422</v>
      </c>
      <c r="D214" s="22" t="s">
        <v>426</v>
      </c>
      <c r="E214" s="23" t="s">
        <v>252</v>
      </c>
      <c r="F214" s="22" t="s">
        <v>142</v>
      </c>
      <c r="G214" s="22" t="s">
        <v>253</v>
      </c>
      <c r="H214" s="22" t="s">
        <v>164</v>
      </c>
      <c r="I214" s="22" t="s">
        <v>427</v>
      </c>
      <c r="J214" s="22" t="s">
        <v>428</v>
      </c>
      <c r="K214" s="523" t="s">
        <v>1193</v>
      </c>
      <c r="L214" s="525" t="s">
        <v>1240</v>
      </c>
      <c r="M214" s="525" t="s">
        <v>1241</v>
      </c>
      <c r="N214" s="525" t="s">
        <v>887</v>
      </c>
      <c r="O214" s="22" t="s">
        <v>394</v>
      </c>
      <c r="P214" s="430">
        <v>2018</v>
      </c>
      <c r="Q214" s="538">
        <f t="shared" ca="1" si="11"/>
        <v>2.2501747030048917E-2</v>
      </c>
      <c r="R214" s="337">
        <f t="shared" ca="1" si="9"/>
        <v>7395052</v>
      </c>
      <c r="S214" s="337">
        <f t="shared" ca="1" si="10"/>
        <v>328643460</v>
      </c>
      <c r="T214" s="433" t="s">
        <v>429</v>
      </c>
      <c r="U214" s="22"/>
      <c r="V214" s="24"/>
      <c r="W214" s="21"/>
      <c r="Y214" s="494"/>
    </row>
    <row r="215" spans="1:25" ht="105">
      <c r="A215" s="31">
        <v>212</v>
      </c>
      <c r="B215" s="22" t="s">
        <v>39</v>
      </c>
      <c r="C215" s="22" t="s">
        <v>422</v>
      </c>
      <c r="D215" s="22" t="s">
        <v>426</v>
      </c>
      <c r="E215" s="23" t="s">
        <v>430</v>
      </c>
      <c r="F215" s="22" t="s">
        <v>142</v>
      </c>
      <c r="G215" s="22" t="s">
        <v>416</v>
      </c>
      <c r="H215" s="22" t="s">
        <v>164</v>
      </c>
      <c r="I215" s="22" t="s">
        <v>431</v>
      </c>
      <c r="J215" s="22" t="s">
        <v>432</v>
      </c>
      <c r="K215" s="523" t="s">
        <v>1193</v>
      </c>
      <c r="L215" s="525" t="s">
        <v>1242</v>
      </c>
      <c r="M215" s="525" t="s">
        <v>1243</v>
      </c>
      <c r="N215" s="525" t="s">
        <v>887</v>
      </c>
      <c r="O215" s="22" t="s">
        <v>394</v>
      </c>
      <c r="P215" s="430">
        <v>2018</v>
      </c>
      <c r="Q215" s="538">
        <f t="shared" ca="1" si="11"/>
        <v>0</v>
      </c>
      <c r="R215" s="337">
        <f t="shared" ca="1" si="9"/>
        <v>0</v>
      </c>
      <c r="S215" s="337">
        <f t="shared" ca="1" si="10"/>
        <v>0</v>
      </c>
      <c r="T215" s="433" t="s">
        <v>433</v>
      </c>
      <c r="U215" s="22"/>
      <c r="V215" s="24"/>
      <c r="W215" s="21"/>
      <c r="Y215" s="494"/>
    </row>
    <row r="216" spans="1:25" ht="30">
      <c r="A216" s="31">
        <v>213</v>
      </c>
      <c r="B216" s="22" t="s">
        <v>39</v>
      </c>
      <c r="C216" s="22" t="s">
        <v>422</v>
      </c>
      <c r="D216" s="22" t="s">
        <v>434</v>
      </c>
      <c r="E216" s="23" t="s">
        <v>91</v>
      </c>
      <c r="F216" s="22" t="s">
        <v>92</v>
      </c>
      <c r="G216" s="22" t="s">
        <v>93</v>
      </c>
      <c r="H216" s="22" t="s">
        <v>30</v>
      </c>
      <c r="I216" s="22" t="s">
        <v>435</v>
      </c>
      <c r="J216" s="22" t="s">
        <v>92</v>
      </c>
      <c r="K216" s="523" t="s">
        <v>1193</v>
      </c>
      <c r="L216" s="525" t="s">
        <v>1244</v>
      </c>
      <c r="M216" s="525" t="s">
        <v>1245</v>
      </c>
      <c r="N216" s="525" t="s">
        <v>887</v>
      </c>
      <c r="O216" s="22" t="s">
        <v>394</v>
      </c>
      <c r="P216" s="430">
        <v>2018</v>
      </c>
      <c r="Q216" s="418">
        <f t="shared" ca="1" si="11"/>
        <v>219.63457345377984</v>
      </c>
      <c r="R216" s="337">
        <f t="shared" ca="1" si="9"/>
        <v>7514137.2012361949</v>
      </c>
      <c r="S216" s="337">
        <f t="shared" ca="1" si="10"/>
        <v>34211.996240279899</v>
      </c>
      <c r="T216" s="433"/>
      <c r="U216" s="22"/>
      <c r="V216" s="24"/>
      <c r="W216" s="21"/>
      <c r="Y216" s="494"/>
    </row>
    <row r="217" spans="1:25" ht="30">
      <c r="A217" s="31">
        <v>214</v>
      </c>
      <c r="B217" s="22" t="s">
        <v>39</v>
      </c>
      <c r="C217" s="22" t="s">
        <v>422</v>
      </c>
      <c r="D217" s="22" t="s">
        <v>434</v>
      </c>
      <c r="E217" s="23" t="s">
        <v>91</v>
      </c>
      <c r="F217" s="22" t="s">
        <v>95</v>
      </c>
      <c r="G217" s="22" t="s">
        <v>93</v>
      </c>
      <c r="H217" s="22" t="s">
        <v>30</v>
      </c>
      <c r="I217" s="22" t="s">
        <v>435</v>
      </c>
      <c r="J217" s="22" t="s">
        <v>95</v>
      </c>
      <c r="K217" s="523" t="s">
        <v>1193</v>
      </c>
      <c r="L217" s="525" t="s">
        <v>1246</v>
      </c>
      <c r="M217" s="525" t="s">
        <v>1247</v>
      </c>
      <c r="N217" s="525" t="s">
        <v>887</v>
      </c>
      <c r="O217" s="22" t="s">
        <v>394</v>
      </c>
      <c r="P217" s="430">
        <v>2018</v>
      </c>
      <c r="Q217" s="418">
        <f t="shared" ca="1" si="11"/>
        <v>3.6981760817995001E-2</v>
      </c>
      <c r="R217" s="337">
        <f t="shared" ca="1" si="9"/>
        <v>7514137.2012361949</v>
      </c>
      <c r="S217" s="337">
        <f t="shared" ca="1" si="10"/>
        <v>203184949.41917101</v>
      </c>
      <c r="T217" s="433"/>
      <c r="U217" s="22"/>
      <c r="V217" s="24"/>
      <c r="W217" s="21"/>
      <c r="Y217" s="494"/>
    </row>
    <row r="218" spans="1:25" ht="30">
      <c r="A218" s="31">
        <v>215</v>
      </c>
      <c r="B218" s="22" t="s">
        <v>39</v>
      </c>
      <c r="C218" s="22" t="s">
        <v>422</v>
      </c>
      <c r="D218" s="22" t="s">
        <v>434</v>
      </c>
      <c r="E218" s="23" t="s">
        <v>91</v>
      </c>
      <c r="F218" s="22" t="s">
        <v>96</v>
      </c>
      <c r="G218" s="22" t="s">
        <v>93</v>
      </c>
      <c r="H218" s="22" t="s">
        <v>30</v>
      </c>
      <c r="I218" s="22" t="s">
        <v>435</v>
      </c>
      <c r="J218" s="22" t="s">
        <v>96</v>
      </c>
      <c r="K218" s="523" t="s">
        <v>1193</v>
      </c>
      <c r="L218" s="525" t="s">
        <v>1248</v>
      </c>
      <c r="M218" s="525" t="s">
        <v>1249</v>
      </c>
      <c r="N218" s="525" t="s">
        <v>887</v>
      </c>
      <c r="O218" s="22" t="s">
        <v>394</v>
      </c>
      <c r="P218" s="430">
        <v>2018</v>
      </c>
      <c r="Q218" s="418">
        <f t="shared" ca="1" si="11"/>
        <v>0.41831196269124932</v>
      </c>
      <c r="R218" s="337">
        <f t="shared" ca="1" si="9"/>
        <v>379898.89979324501</v>
      </c>
      <c r="S218" s="337">
        <f t="shared" ca="1" si="10"/>
        <v>908171.25417386997</v>
      </c>
      <c r="T218" s="433" t="s">
        <v>48</v>
      </c>
      <c r="U218" s="22" t="s">
        <v>49</v>
      </c>
      <c r="V218" s="24"/>
      <c r="W218" s="21"/>
      <c r="Y218" s="494"/>
    </row>
    <row r="219" spans="1:25" ht="30">
      <c r="A219" s="31">
        <v>216</v>
      </c>
      <c r="B219" s="22" t="s">
        <v>39</v>
      </c>
      <c r="C219" s="22" t="s">
        <v>422</v>
      </c>
      <c r="D219" s="22" t="s">
        <v>434</v>
      </c>
      <c r="E219" s="23" t="s">
        <v>91</v>
      </c>
      <c r="F219" s="22" t="s">
        <v>97</v>
      </c>
      <c r="G219" s="22" t="s">
        <v>93</v>
      </c>
      <c r="H219" s="22" t="s">
        <v>30</v>
      </c>
      <c r="I219" s="22" t="s">
        <v>435</v>
      </c>
      <c r="J219" s="22" t="s">
        <v>97</v>
      </c>
      <c r="K219" s="523" t="s">
        <v>1193</v>
      </c>
      <c r="L219" s="525" t="s">
        <v>1250</v>
      </c>
      <c r="M219" s="525" t="s">
        <v>1251</v>
      </c>
      <c r="N219" s="525" t="s">
        <v>887</v>
      </c>
      <c r="O219" s="22" t="s">
        <v>394</v>
      </c>
      <c r="P219" s="430">
        <v>2018</v>
      </c>
      <c r="Q219" s="418">
        <f t="shared" ca="1" si="11"/>
        <v>587.01052905849212</v>
      </c>
      <c r="R219" s="337">
        <f t="shared" ca="1" si="9"/>
        <v>20082802.013153847</v>
      </c>
      <c r="S219" s="337">
        <f t="shared" ca="1" si="10"/>
        <v>34211.996240279899</v>
      </c>
      <c r="T219" s="433"/>
      <c r="U219" s="22"/>
      <c r="V219" s="24"/>
      <c r="W219" s="21"/>
      <c r="Y219" s="494"/>
    </row>
    <row r="220" spans="1:25" ht="30">
      <c r="A220" s="31">
        <v>217</v>
      </c>
      <c r="B220" s="22" t="s">
        <v>39</v>
      </c>
      <c r="C220" s="22" t="s">
        <v>422</v>
      </c>
      <c r="D220" s="22" t="s">
        <v>434</v>
      </c>
      <c r="E220" s="23" t="s">
        <v>91</v>
      </c>
      <c r="F220" s="22" t="s">
        <v>98</v>
      </c>
      <c r="G220" s="22" t="s">
        <v>93</v>
      </c>
      <c r="H220" s="22" t="s">
        <v>30</v>
      </c>
      <c r="I220" s="22" t="s">
        <v>435</v>
      </c>
      <c r="J220" s="22" t="s">
        <v>98</v>
      </c>
      <c r="K220" s="523" t="s">
        <v>1193</v>
      </c>
      <c r="L220" s="525" t="s">
        <v>1252</v>
      </c>
      <c r="M220" s="525" t="s">
        <v>1253</v>
      </c>
      <c r="N220" s="525" t="s">
        <v>887</v>
      </c>
      <c r="O220" s="22" t="s">
        <v>394</v>
      </c>
      <c r="P220" s="430">
        <v>2018</v>
      </c>
      <c r="Q220" s="418">
        <f t="shared" ca="1" si="11"/>
        <v>9.8840007936429303E-2</v>
      </c>
      <c r="R220" s="337">
        <f t="shared" ca="1" si="9"/>
        <v>20082802.013153847</v>
      </c>
      <c r="S220" s="337">
        <f t="shared" ca="1" si="10"/>
        <v>203184949.41917101</v>
      </c>
      <c r="T220" s="433"/>
      <c r="U220" s="22"/>
      <c r="V220" s="24"/>
      <c r="W220" s="21"/>
      <c r="Y220" s="494"/>
    </row>
    <row r="221" spans="1:25" ht="30">
      <c r="A221" s="31">
        <v>218</v>
      </c>
      <c r="B221" s="22" t="s">
        <v>39</v>
      </c>
      <c r="C221" s="22" t="s">
        <v>422</v>
      </c>
      <c r="D221" s="22" t="s">
        <v>434</v>
      </c>
      <c r="E221" s="23" t="s">
        <v>91</v>
      </c>
      <c r="F221" s="22" t="s">
        <v>99</v>
      </c>
      <c r="G221" s="22" t="s">
        <v>93</v>
      </c>
      <c r="H221" s="22" t="s">
        <v>30</v>
      </c>
      <c r="I221" s="22" t="s">
        <v>435</v>
      </c>
      <c r="J221" s="22" t="s">
        <v>99</v>
      </c>
      <c r="K221" s="523" t="s">
        <v>1193</v>
      </c>
      <c r="L221" s="525" t="s">
        <v>1254</v>
      </c>
      <c r="M221" s="525" t="s">
        <v>1255</v>
      </c>
      <c r="N221" s="525" t="s">
        <v>887</v>
      </c>
      <c r="O221" s="22" t="s">
        <v>394</v>
      </c>
      <c r="P221" s="430">
        <v>2018</v>
      </c>
      <c r="Q221" s="418">
        <f t="shared" ca="1" si="11"/>
        <v>1.0248836267359509</v>
      </c>
      <c r="R221" s="337">
        <f t="shared" ca="1" si="9"/>
        <v>930769.84867505298</v>
      </c>
      <c r="S221" s="337">
        <f t="shared" ca="1" si="10"/>
        <v>908171.25417386997</v>
      </c>
      <c r="T221" s="433" t="s">
        <v>48</v>
      </c>
      <c r="U221" s="22" t="s">
        <v>49</v>
      </c>
      <c r="V221" s="24"/>
      <c r="W221" s="21"/>
      <c r="Y221" s="494"/>
    </row>
    <row r="222" spans="1:25" ht="45">
      <c r="A222" s="31">
        <v>219</v>
      </c>
      <c r="B222" s="22" t="s">
        <v>39</v>
      </c>
      <c r="C222" s="22" t="s">
        <v>422</v>
      </c>
      <c r="D222" s="22" t="s">
        <v>436</v>
      </c>
      <c r="E222" s="23" t="s">
        <v>437</v>
      </c>
      <c r="F222" s="22" t="s">
        <v>438</v>
      </c>
      <c r="G222" s="22" t="s">
        <v>439</v>
      </c>
      <c r="H222" s="22" t="s">
        <v>164</v>
      </c>
      <c r="I222" s="22" t="s">
        <v>440</v>
      </c>
      <c r="J222" s="22" t="s">
        <v>441</v>
      </c>
      <c r="K222" s="523" t="s">
        <v>1193</v>
      </c>
      <c r="L222" s="525" t="s">
        <v>1256</v>
      </c>
      <c r="M222" s="525" t="s">
        <v>1257</v>
      </c>
      <c r="N222" s="525" t="s">
        <v>887</v>
      </c>
      <c r="O222" s="22" t="s">
        <v>394</v>
      </c>
      <c r="P222" s="430">
        <v>2018</v>
      </c>
      <c r="Q222" s="418">
        <f t="shared" ca="1" si="11"/>
        <v>0</v>
      </c>
      <c r="R222" s="337">
        <f t="shared" ca="1" si="9"/>
        <v>0</v>
      </c>
      <c r="S222" s="337">
        <f t="shared" ca="1" si="10"/>
        <v>0</v>
      </c>
      <c r="T222" s="433" t="s">
        <v>442</v>
      </c>
      <c r="U222" s="22" t="s">
        <v>443</v>
      </c>
      <c r="V222" s="24"/>
      <c r="W222" s="21"/>
      <c r="Y222" s="494"/>
    </row>
    <row r="223" spans="1:25" ht="60">
      <c r="A223" s="31">
        <v>220</v>
      </c>
      <c r="B223" s="22" t="s">
        <v>39</v>
      </c>
      <c r="C223" s="22" t="s">
        <v>422</v>
      </c>
      <c r="D223" s="22" t="s">
        <v>444</v>
      </c>
      <c r="E223" s="23" t="s">
        <v>445</v>
      </c>
      <c r="F223" s="22" t="s">
        <v>142</v>
      </c>
      <c r="G223" s="22" t="s">
        <v>446</v>
      </c>
      <c r="H223" s="22" t="s">
        <v>30</v>
      </c>
      <c r="I223" s="22" t="s">
        <v>447</v>
      </c>
      <c r="J223" s="22" t="s">
        <v>448</v>
      </c>
      <c r="K223" s="523" t="s">
        <v>1193</v>
      </c>
      <c r="L223" s="525" t="s">
        <v>1258</v>
      </c>
      <c r="M223" s="525" t="s">
        <v>1259</v>
      </c>
      <c r="N223" s="525" t="s">
        <v>887</v>
      </c>
      <c r="O223" s="22" t="s">
        <v>394</v>
      </c>
      <c r="P223" s="430">
        <v>2018</v>
      </c>
      <c r="Q223" s="538">
        <f t="shared" ca="1" si="11"/>
        <v>1.4744933612858141E-2</v>
      </c>
      <c r="R223" s="337">
        <f t="shared" ca="1" si="9"/>
        <v>211</v>
      </c>
      <c r="S223" s="337">
        <f t="shared" ca="1" si="10"/>
        <v>14310</v>
      </c>
      <c r="U223" s="22" t="s">
        <v>449</v>
      </c>
      <c r="V223" s="24"/>
      <c r="W223" s="21"/>
      <c r="Y223" s="494"/>
    </row>
    <row r="224" spans="1:25" ht="45">
      <c r="A224" s="31">
        <v>221</v>
      </c>
      <c r="B224" s="22" t="s">
        <v>39</v>
      </c>
      <c r="C224" s="22" t="s">
        <v>422</v>
      </c>
      <c r="D224" s="22" t="s">
        <v>444</v>
      </c>
      <c r="E224" s="23" t="s">
        <v>450</v>
      </c>
      <c r="F224" s="22" t="s">
        <v>451</v>
      </c>
      <c r="G224" s="22" t="s">
        <v>452</v>
      </c>
      <c r="H224" s="22" t="s">
        <v>30</v>
      </c>
      <c r="I224" s="22" t="s">
        <v>453</v>
      </c>
      <c r="J224" s="22" t="s">
        <v>454</v>
      </c>
      <c r="K224" s="523" t="s">
        <v>1193</v>
      </c>
      <c r="L224" s="525" t="s">
        <v>1260</v>
      </c>
      <c r="M224" s="525" t="s">
        <v>1261</v>
      </c>
      <c r="N224" s="525" t="s">
        <v>887</v>
      </c>
      <c r="O224" s="22" t="s">
        <v>394</v>
      </c>
      <c r="P224" s="430">
        <v>2018</v>
      </c>
      <c r="Q224" s="418">
        <f t="shared" ca="1" si="11"/>
        <v>20.415816246080006</v>
      </c>
      <c r="R224" s="337">
        <f t="shared" ca="1" si="9"/>
        <v>8261248733.6140738</v>
      </c>
      <c r="S224" s="337">
        <f t="shared" ca="1" si="10"/>
        <v>404649446</v>
      </c>
      <c r="T224" s="433" t="s">
        <v>455</v>
      </c>
      <c r="U224" s="22"/>
      <c r="V224" s="24"/>
      <c r="W224" s="21"/>
      <c r="Y224" s="494"/>
    </row>
    <row r="225" spans="1:25" ht="75">
      <c r="A225" s="31">
        <v>222</v>
      </c>
      <c r="B225" s="22" t="s">
        <v>39</v>
      </c>
      <c r="C225" s="22" t="s">
        <v>422</v>
      </c>
      <c r="D225" s="22" t="s">
        <v>456</v>
      </c>
      <c r="E225" s="23" t="s">
        <v>457</v>
      </c>
      <c r="F225" s="22" t="s">
        <v>142</v>
      </c>
      <c r="G225" s="22" t="s">
        <v>458</v>
      </c>
      <c r="H225" s="22" t="s">
        <v>164</v>
      </c>
      <c r="I225" s="22" t="s">
        <v>459</v>
      </c>
      <c r="J225" s="22" t="s">
        <v>460</v>
      </c>
      <c r="K225" s="523" t="s">
        <v>1193</v>
      </c>
      <c r="L225" s="525" t="s">
        <v>1262</v>
      </c>
      <c r="M225" s="525" t="s">
        <v>1263</v>
      </c>
      <c r="N225" s="525" t="s">
        <v>887</v>
      </c>
      <c r="O225" s="22" t="s">
        <v>394</v>
      </c>
      <c r="P225" s="430">
        <v>2018</v>
      </c>
      <c r="Q225" s="538">
        <f t="shared" ca="1" si="11"/>
        <v>6.1315466311120261E-2</v>
      </c>
      <c r="R225" s="337">
        <f t="shared" ca="1" si="9"/>
        <v>20150927</v>
      </c>
      <c r="S225" s="337">
        <f t="shared" ca="1" si="10"/>
        <v>328643460</v>
      </c>
      <c r="T225" s="433" t="s">
        <v>461</v>
      </c>
      <c r="U225" s="22"/>
      <c r="V225" s="24"/>
      <c r="W225" s="21"/>
      <c r="Y225" s="494"/>
    </row>
    <row r="226" spans="1:25" ht="45">
      <c r="A226" s="31">
        <v>223</v>
      </c>
      <c r="B226" s="22" t="s">
        <v>39</v>
      </c>
      <c r="C226" s="22" t="s">
        <v>462</v>
      </c>
      <c r="D226" s="22" t="s">
        <v>463</v>
      </c>
      <c r="E226" s="23" t="s">
        <v>51</v>
      </c>
      <c r="F226" s="22" t="s">
        <v>52</v>
      </c>
      <c r="G226" s="22" t="s">
        <v>53</v>
      </c>
      <c r="H226" s="22" t="s">
        <v>30</v>
      </c>
      <c r="I226" s="22" t="s">
        <v>464</v>
      </c>
      <c r="J226" s="22" t="s">
        <v>52</v>
      </c>
      <c r="K226" s="523" t="s">
        <v>1264</v>
      </c>
      <c r="L226" s="525" t="s">
        <v>1265</v>
      </c>
      <c r="M226" s="525" t="s">
        <v>1266</v>
      </c>
      <c r="N226" s="525" t="s">
        <v>817</v>
      </c>
      <c r="O226" s="22" t="s">
        <v>465</v>
      </c>
      <c r="P226" s="430">
        <v>2018</v>
      </c>
      <c r="Q226" s="418">
        <f t="shared" ca="1" si="11"/>
        <v>302.2910458942402</v>
      </c>
      <c r="R226" s="337" t="str">
        <f t="shared" ca="1" si="9"/>
        <v>N/A</v>
      </c>
      <c r="S226" s="337" t="str">
        <f t="shared" ca="1" si="10"/>
        <v>N/A</v>
      </c>
      <c r="T226" s="433" t="s">
        <v>48</v>
      </c>
      <c r="U226" s="22"/>
      <c r="V226" s="24"/>
      <c r="W226" s="21"/>
      <c r="Y226" s="494"/>
    </row>
    <row r="227" spans="1:25" ht="45">
      <c r="A227" s="31">
        <v>224</v>
      </c>
      <c r="B227" s="22" t="s">
        <v>39</v>
      </c>
      <c r="C227" s="22" t="s">
        <v>462</v>
      </c>
      <c r="D227" s="22" t="s">
        <v>463</v>
      </c>
      <c r="E227" s="23" t="s">
        <v>51</v>
      </c>
      <c r="F227" s="22" t="s">
        <v>55</v>
      </c>
      <c r="G227" s="22" t="s">
        <v>53</v>
      </c>
      <c r="H227" s="22" t="s">
        <v>30</v>
      </c>
      <c r="I227" s="22" t="s">
        <v>464</v>
      </c>
      <c r="J227" s="22" t="s">
        <v>55</v>
      </c>
      <c r="K227" s="523" t="s">
        <v>1264</v>
      </c>
      <c r="L227" s="525" t="s">
        <v>1267</v>
      </c>
      <c r="M227" s="525" t="s">
        <v>1268</v>
      </c>
      <c r="N227" s="525" t="s">
        <v>817</v>
      </c>
      <c r="O227" s="22" t="s">
        <v>465</v>
      </c>
      <c r="P227" s="430">
        <v>2018</v>
      </c>
      <c r="Q227" s="418">
        <f t="shared" ca="1" si="11"/>
        <v>212.64288722449444</v>
      </c>
      <c r="R227" s="337" t="str">
        <f t="shared" ca="1" si="9"/>
        <v>N/A</v>
      </c>
      <c r="S227" s="337" t="str">
        <f t="shared" ca="1" si="10"/>
        <v>N/A</v>
      </c>
      <c r="T227" s="433" t="s">
        <v>48</v>
      </c>
      <c r="U227" s="22"/>
      <c r="V227" s="24"/>
      <c r="W227" s="21"/>
      <c r="Y227" s="494"/>
    </row>
    <row r="228" spans="1:25" ht="45">
      <c r="A228" s="31">
        <v>225</v>
      </c>
      <c r="B228" s="22" t="s">
        <v>39</v>
      </c>
      <c r="C228" s="22" t="s">
        <v>462</v>
      </c>
      <c r="D228" s="22" t="s">
        <v>463</v>
      </c>
      <c r="E228" s="23" t="s">
        <v>51</v>
      </c>
      <c r="F228" s="22" t="s">
        <v>56</v>
      </c>
      <c r="G228" s="22" t="s">
        <v>53</v>
      </c>
      <c r="H228" s="22" t="s">
        <v>30</v>
      </c>
      <c r="I228" s="22" t="s">
        <v>464</v>
      </c>
      <c r="J228" s="22" t="s">
        <v>56</v>
      </c>
      <c r="K228" s="523" t="s">
        <v>1264</v>
      </c>
      <c r="L228" s="525" t="s">
        <v>1269</v>
      </c>
      <c r="M228" s="525" t="s">
        <v>1270</v>
      </c>
      <c r="N228" s="525" t="s">
        <v>817</v>
      </c>
      <c r="O228" s="22" t="s">
        <v>465</v>
      </c>
      <c r="P228" s="430">
        <v>2018</v>
      </c>
      <c r="Q228" s="418">
        <f t="shared" ca="1" si="11"/>
        <v>2474643.6614470836</v>
      </c>
      <c r="R228" s="337" t="str">
        <f t="shared" ca="1" si="9"/>
        <v>N/A</v>
      </c>
      <c r="S228" s="337" t="str">
        <f t="shared" ca="1" si="10"/>
        <v>N/A</v>
      </c>
      <c r="T228" s="433" t="s">
        <v>48</v>
      </c>
      <c r="U228" s="22"/>
      <c r="V228" s="24"/>
      <c r="W228" s="21"/>
      <c r="Y228" s="494"/>
    </row>
    <row r="229" spans="1:25" ht="45">
      <c r="A229" s="31">
        <v>226</v>
      </c>
      <c r="B229" s="22" t="s">
        <v>39</v>
      </c>
      <c r="C229" s="22" t="s">
        <v>462</v>
      </c>
      <c r="D229" s="22" t="s">
        <v>463</v>
      </c>
      <c r="E229" s="23" t="s">
        <v>51</v>
      </c>
      <c r="F229" s="22" t="s">
        <v>57</v>
      </c>
      <c r="G229" s="22" t="s">
        <v>53</v>
      </c>
      <c r="H229" s="22" t="s">
        <v>30</v>
      </c>
      <c r="I229" s="22" t="s">
        <v>464</v>
      </c>
      <c r="J229" s="22" t="s">
        <v>57</v>
      </c>
      <c r="K229" s="523" t="s">
        <v>1264</v>
      </c>
      <c r="L229" s="525" t="s">
        <v>1271</v>
      </c>
      <c r="M229" s="525" t="s">
        <v>1272</v>
      </c>
      <c r="N229" s="525" t="s">
        <v>817</v>
      </c>
      <c r="O229" s="22" t="s">
        <v>465</v>
      </c>
      <c r="P229" s="430">
        <v>2018</v>
      </c>
      <c r="Q229" s="418">
        <f t="shared" ca="1" si="11"/>
        <v>1679031.8749347455</v>
      </c>
      <c r="R229" s="337" t="str">
        <f t="shared" ca="1" si="9"/>
        <v>N/A</v>
      </c>
      <c r="S229" s="337" t="str">
        <f t="shared" ca="1" si="10"/>
        <v>N/A</v>
      </c>
      <c r="T229" s="433" t="s">
        <v>48</v>
      </c>
      <c r="U229" s="22"/>
      <c r="V229" s="24"/>
      <c r="W229" s="21"/>
      <c r="Y229" s="494"/>
    </row>
    <row r="230" spans="1:25" ht="45">
      <c r="A230" s="31">
        <v>227</v>
      </c>
      <c r="B230" s="22" t="s">
        <v>39</v>
      </c>
      <c r="C230" s="22" t="s">
        <v>462</v>
      </c>
      <c r="D230" s="22" t="s">
        <v>463</v>
      </c>
      <c r="E230" s="23" t="s">
        <v>51</v>
      </c>
      <c r="F230" s="22" t="s">
        <v>58</v>
      </c>
      <c r="G230" s="22" t="s">
        <v>53</v>
      </c>
      <c r="H230" s="22" t="s">
        <v>30</v>
      </c>
      <c r="I230" s="22" t="s">
        <v>464</v>
      </c>
      <c r="J230" s="22" t="s">
        <v>58</v>
      </c>
      <c r="K230" s="523" t="s">
        <v>1264</v>
      </c>
      <c r="L230" s="525" t="s">
        <v>1273</v>
      </c>
      <c r="M230" s="525" t="s">
        <v>1274</v>
      </c>
      <c r="N230" s="525" t="s">
        <v>817</v>
      </c>
      <c r="O230" s="22" t="s">
        <v>465</v>
      </c>
      <c r="P230" s="430">
        <v>2018</v>
      </c>
      <c r="Q230" s="418">
        <f t="shared" ca="1" si="11"/>
        <v>-4152.9136129688195</v>
      </c>
      <c r="R230" s="337" t="str">
        <f t="shared" ca="1" si="9"/>
        <v>N/A</v>
      </c>
      <c r="S230" s="337" t="str">
        <f t="shared" ca="1" si="10"/>
        <v>N/A</v>
      </c>
      <c r="T230" s="433" t="s">
        <v>48</v>
      </c>
      <c r="U230" s="22" t="s">
        <v>49</v>
      </c>
      <c r="V230" s="24"/>
      <c r="W230" s="21"/>
      <c r="Y230" s="494"/>
    </row>
    <row r="231" spans="1:25" ht="45">
      <c r="A231" s="31">
        <v>228</v>
      </c>
      <c r="B231" s="22" t="s">
        <v>39</v>
      </c>
      <c r="C231" s="22" t="s">
        <v>462</v>
      </c>
      <c r="D231" s="22" t="s">
        <v>463</v>
      </c>
      <c r="E231" s="23" t="s">
        <v>51</v>
      </c>
      <c r="F231" s="22" t="s">
        <v>60</v>
      </c>
      <c r="G231" s="22" t="s">
        <v>53</v>
      </c>
      <c r="H231" s="22" t="s">
        <v>30</v>
      </c>
      <c r="I231" s="22" t="s">
        <v>464</v>
      </c>
      <c r="J231" s="22" t="s">
        <v>60</v>
      </c>
      <c r="K231" s="523" t="s">
        <v>1264</v>
      </c>
      <c r="L231" s="525" t="s">
        <v>1275</v>
      </c>
      <c r="M231" s="525" t="s">
        <v>1276</v>
      </c>
      <c r="N231" s="525" t="s">
        <v>817</v>
      </c>
      <c r="O231" s="22" t="s">
        <v>465</v>
      </c>
      <c r="P231" s="430">
        <v>2018</v>
      </c>
      <c r="Q231" s="418">
        <f t="shared" ca="1" si="11"/>
        <v>-3327.7555219824312</v>
      </c>
      <c r="R231" s="337" t="str">
        <f t="shared" ca="1" si="9"/>
        <v>N/A</v>
      </c>
      <c r="S231" s="337" t="str">
        <f t="shared" ca="1" si="10"/>
        <v>N/A</v>
      </c>
      <c r="T231" s="433" t="s">
        <v>48</v>
      </c>
      <c r="U231" s="22" t="s">
        <v>49</v>
      </c>
      <c r="V231" s="24"/>
      <c r="W231" s="21"/>
      <c r="Y231" s="494"/>
    </row>
    <row r="232" spans="1:25" ht="45">
      <c r="A232" s="31">
        <v>229</v>
      </c>
      <c r="B232" s="22" t="s">
        <v>39</v>
      </c>
      <c r="C232" s="22" t="s">
        <v>462</v>
      </c>
      <c r="D232" s="22" t="s">
        <v>463</v>
      </c>
      <c r="E232" s="23" t="s">
        <v>51</v>
      </c>
      <c r="F232" s="22" t="s">
        <v>61</v>
      </c>
      <c r="G232" s="22" t="s">
        <v>53</v>
      </c>
      <c r="H232" s="22" t="s">
        <v>30</v>
      </c>
      <c r="I232" s="22" t="s">
        <v>464</v>
      </c>
      <c r="J232" s="22" t="s">
        <v>61</v>
      </c>
      <c r="K232" s="523" t="s">
        <v>1264</v>
      </c>
      <c r="L232" s="525" t="s">
        <v>1277</v>
      </c>
      <c r="M232" s="525" t="s">
        <v>1278</v>
      </c>
      <c r="N232" s="525" t="s">
        <v>817</v>
      </c>
      <c r="O232" s="22" t="s">
        <v>465</v>
      </c>
      <c r="P232" s="430">
        <v>2018</v>
      </c>
      <c r="Q232" s="418">
        <f t="shared" ca="1" si="11"/>
        <v>1878.559677919385</v>
      </c>
      <c r="R232" s="337" t="str">
        <f t="shared" ca="1" si="9"/>
        <v>N/A</v>
      </c>
      <c r="S232" s="337" t="str">
        <f t="shared" ca="1" si="10"/>
        <v>N/A</v>
      </c>
      <c r="T232" s="433" t="s">
        <v>48</v>
      </c>
      <c r="U232" s="22"/>
      <c r="V232" s="24"/>
      <c r="W232" s="21"/>
      <c r="Y232" s="494"/>
    </row>
    <row r="233" spans="1:25" ht="45">
      <c r="A233" s="31">
        <v>230</v>
      </c>
      <c r="B233" s="22" t="s">
        <v>39</v>
      </c>
      <c r="C233" s="22" t="s">
        <v>462</v>
      </c>
      <c r="D233" s="22" t="s">
        <v>463</v>
      </c>
      <c r="E233" s="23" t="s">
        <v>51</v>
      </c>
      <c r="F233" s="22" t="s">
        <v>62</v>
      </c>
      <c r="G233" s="22" t="s">
        <v>53</v>
      </c>
      <c r="H233" s="22" t="s">
        <v>30</v>
      </c>
      <c r="I233" s="22" t="s">
        <v>464</v>
      </c>
      <c r="J233" s="22" t="s">
        <v>62</v>
      </c>
      <c r="K233" s="523" t="s">
        <v>1264</v>
      </c>
      <c r="L233" s="525" t="s">
        <v>1279</v>
      </c>
      <c r="M233" s="525" t="s">
        <v>1280</v>
      </c>
      <c r="N233" s="525" t="s">
        <v>817</v>
      </c>
      <c r="O233" s="22" t="s">
        <v>465</v>
      </c>
      <c r="P233" s="430">
        <v>2018</v>
      </c>
      <c r="Q233" s="418">
        <f t="shared" ca="1" si="11"/>
        <v>1341.5709739246363</v>
      </c>
      <c r="R233" s="337" t="str">
        <f t="shared" ca="1" si="9"/>
        <v>N/A</v>
      </c>
      <c r="S233" s="337" t="str">
        <f t="shared" ca="1" si="10"/>
        <v>N/A</v>
      </c>
      <c r="T233" s="433" t="s">
        <v>48</v>
      </c>
      <c r="U233" s="22"/>
      <c r="V233" s="24"/>
      <c r="W233" s="21"/>
      <c r="Y233" s="494"/>
    </row>
    <row r="234" spans="1:25" ht="45">
      <c r="A234" s="31">
        <v>231</v>
      </c>
      <c r="B234" s="22" t="s">
        <v>39</v>
      </c>
      <c r="C234" s="22" t="s">
        <v>462</v>
      </c>
      <c r="D234" s="22" t="s">
        <v>463</v>
      </c>
      <c r="E234" s="23" t="s">
        <v>51</v>
      </c>
      <c r="F234" s="22" t="s">
        <v>63</v>
      </c>
      <c r="G234" s="22" t="s">
        <v>53</v>
      </c>
      <c r="H234" s="22" t="s">
        <v>30</v>
      </c>
      <c r="I234" s="22" t="s">
        <v>464</v>
      </c>
      <c r="J234" s="22" t="s">
        <v>63</v>
      </c>
      <c r="K234" s="523" t="s">
        <v>1264</v>
      </c>
      <c r="L234" s="525" t="s">
        <v>1281</v>
      </c>
      <c r="M234" s="525" t="s">
        <v>1282</v>
      </c>
      <c r="N234" s="525" t="s">
        <v>817</v>
      </c>
      <c r="O234" s="22" t="s">
        <v>465</v>
      </c>
      <c r="P234" s="430">
        <v>2018</v>
      </c>
      <c r="Q234" s="418">
        <f t="shared" ca="1" si="11"/>
        <v>19950472.589892048</v>
      </c>
      <c r="R234" s="337" t="str">
        <f t="shared" ca="1" si="9"/>
        <v>N/A</v>
      </c>
      <c r="S234" s="337" t="str">
        <f t="shared" ca="1" si="10"/>
        <v>N/A</v>
      </c>
      <c r="T234" s="433" t="s">
        <v>48</v>
      </c>
      <c r="U234" s="22"/>
      <c r="V234" s="24"/>
      <c r="W234" s="21"/>
      <c r="Y234" s="494"/>
    </row>
    <row r="235" spans="1:25" ht="45">
      <c r="A235" s="31">
        <v>232</v>
      </c>
      <c r="B235" s="22" t="s">
        <v>39</v>
      </c>
      <c r="C235" s="22" t="s">
        <v>462</v>
      </c>
      <c r="D235" s="22" t="s">
        <v>463</v>
      </c>
      <c r="E235" s="23" t="s">
        <v>51</v>
      </c>
      <c r="F235" s="22" t="s">
        <v>64</v>
      </c>
      <c r="G235" s="22" t="s">
        <v>53</v>
      </c>
      <c r="H235" s="22" t="s">
        <v>30</v>
      </c>
      <c r="I235" s="22" t="s">
        <v>464</v>
      </c>
      <c r="J235" s="22" t="s">
        <v>64</v>
      </c>
      <c r="K235" s="523" t="s">
        <v>1264</v>
      </c>
      <c r="L235" s="525" t="s">
        <v>1283</v>
      </c>
      <c r="M235" s="525" t="s">
        <v>1284</v>
      </c>
      <c r="N235" s="525" t="s">
        <v>817</v>
      </c>
      <c r="O235" s="22" t="s">
        <v>465</v>
      </c>
      <c r="P235" s="430">
        <v>2018</v>
      </c>
      <c r="Q235" s="418">
        <f t="shared" ca="1" si="11"/>
        <v>13511816.746513564</v>
      </c>
      <c r="R235" s="337" t="str">
        <f t="shared" ca="1" si="9"/>
        <v>N/A</v>
      </c>
      <c r="S235" s="337" t="str">
        <f t="shared" ca="1" si="10"/>
        <v>N/A</v>
      </c>
      <c r="T235" s="433" t="s">
        <v>48</v>
      </c>
      <c r="U235" s="22"/>
      <c r="V235" s="24"/>
      <c r="W235" s="21"/>
      <c r="Y235" s="494"/>
    </row>
    <row r="236" spans="1:25" ht="45">
      <c r="A236" s="31">
        <v>233</v>
      </c>
      <c r="B236" s="22" t="s">
        <v>39</v>
      </c>
      <c r="C236" s="22" t="s">
        <v>462</v>
      </c>
      <c r="D236" s="22" t="s">
        <v>463</v>
      </c>
      <c r="E236" s="23" t="s">
        <v>51</v>
      </c>
      <c r="F236" s="22" t="s">
        <v>65</v>
      </c>
      <c r="G236" s="22" t="s">
        <v>53</v>
      </c>
      <c r="H236" s="22" t="s">
        <v>30</v>
      </c>
      <c r="I236" s="22" t="s">
        <v>464</v>
      </c>
      <c r="J236" s="22" t="s">
        <v>65</v>
      </c>
      <c r="K236" s="523" t="s">
        <v>1264</v>
      </c>
      <c r="L236" s="525" t="s">
        <v>1285</v>
      </c>
      <c r="M236" s="525" t="s">
        <v>1286</v>
      </c>
      <c r="N236" s="525" t="s">
        <v>817</v>
      </c>
      <c r="O236" s="22" t="s">
        <v>465</v>
      </c>
      <c r="P236" s="430">
        <v>2018</v>
      </c>
      <c r="Q236" s="418">
        <f t="shared" ca="1" si="11"/>
        <v>-20162.196607501144</v>
      </c>
      <c r="R236" s="337" t="str">
        <f t="shared" ca="1" si="9"/>
        <v>N/A</v>
      </c>
      <c r="S236" s="337" t="str">
        <f t="shared" ca="1" si="10"/>
        <v>N/A</v>
      </c>
      <c r="T236" s="433" t="s">
        <v>48</v>
      </c>
      <c r="U236" s="22" t="s">
        <v>49</v>
      </c>
      <c r="V236" s="24"/>
      <c r="W236" s="21"/>
      <c r="Y236" s="494"/>
    </row>
    <row r="237" spans="1:25" ht="45">
      <c r="A237" s="31">
        <v>234</v>
      </c>
      <c r="B237" s="22" t="s">
        <v>39</v>
      </c>
      <c r="C237" s="22" t="s">
        <v>462</v>
      </c>
      <c r="D237" s="22" t="s">
        <v>463</v>
      </c>
      <c r="E237" s="23" t="s">
        <v>51</v>
      </c>
      <c r="F237" s="22" t="s">
        <v>66</v>
      </c>
      <c r="G237" s="22" t="s">
        <v>53</v>
      </c>
      <c r="H237" s="22" t="s">
        <v>30</v>
      </c>
      <c r="I237" s="22" t="s">
        <v>464</v>
      </c>
      <c r="J237" s="22" t="s">
        <v>66</v>
      </c>
      <c r="K237" s="523" t="s">
        <v>1264</v>
      </c>
      <c r="L237" s="525" t="s">
        <v>1287</v>
      </c>
      <c r="M237" s="525" t="s">
        <v>1288</v>
      </c>
      <c r="N237" s="525" t="s">
        <v>817</v>
      </c>
      <c r="O237" s="22" t="s">
        <v>465</v>
      </c>
      <c r="P237" s="430">
        <v>2018</v>
      </c>
      <c r="Q237" s="418">
        <f t="shared" ca="1" si="11"/>
        <v>-17678.491556422654</v>
      </c>
      <c r="R237" s="337" t="str">
        <f t="shared" ca="1" si="9"/>
        <v>N/A</v>
      </c>
      <c r="S237" s="337" t="str">
        <f t="shared" ca="1" si="10"/>
        <v>N/A</v>
      </c>
      <c r="T237" s="433" t="s">
        <v>48</v>
      </c>
      <c r="U237" s="22" t="s">
        <v>49</v>
      </c>
      <c r="V237" s="24"/>
      <c r="W237" s="21"/>
      <c r="Y237" s="494"/>
    </row>
    <row r="238" spans="1:25" ht="30">
      <c r="A238" s="31">
        <v>235</v>
      </c>
      <c r="B238" s="22" t="s">
        <v>39</v>
      </c>
      <c r="C238" s="22" t="s">
        <v>462</v>
      </c>
      <c r="D238" s="22" t="s">
        <v>466</v>
      </c>
      <c r="E238" s="23" t="s">
        <v>42</v>
      </c>
      <c r="F238" s="22" t="s">
        <v>43</v>
      </c>
      <c r="G238" s="22" t="s">
        <v>44</v>
      </c>
      <c r="H238" s="22" t="s">
        <v>30</v>
      </c>
      <c r="I238" s="22" t="s">
        <v>467</v>
      </c>
      <c r="J238" s="22" t="s">
        <v>46</v>
      </c>
      <c r="K238" s="523" t="s">
        <v>1264</v>
      </c>
      <c r="L238" s="525" t="s">
        <v>1289</v>
      </c>
      <c r="M238" s="525" t="s">
        <v>1290</v>
      </c>
      <c r="N238" s="525" t="s">
        <v>817</v>
      </c>
      <c r="O238" s="22" t="s">
        <v>465</v>
      </c>
      <c r="P238" s="430">
        <v>2018</v>
      </c>
      <c r="Q238" s="418">
        <f t="shared" ca="1" si="11"/>
        <v>0</v>
      </c>
      <c r="R238" s="337" t="str">
        <f t="shared" ca="1" si="9"/>
        <v>N/A</v>
      </c>
      <c r="S238" s="337" t="str">
        <f t="shared" ca="1" si="10"/>
        <v>N/A</v>
      </c>
      <c r="T238" s="433" t="s">
        <v>48</v>
      </c>
      <c r="U238" s="22"/>
      <c r="V238" s="24"/>
      <c r="W238" s="21"/>
      <c r="Y238" s="494"/>
    </row>
    <row r="239" spans="1:25" ht="75">
      <c r="A239" s="31">
        <v>236</v>
      </c>
      <c r="B239" s="22" t="s">
        <v>39</v>
      </c>
      <c r="C239" s="22" t="s">
        <v>462</v>
      </c>
      <c r="D239" s="22" t="s">
        <v>468</v>
      </c>
      <c r="E239" s="23" t="s">
        <v>325</v>
      </c>
      <c r="F239" s="22" t="s">
        <v>142</v>
      </c>
      <c r="G239" s="22" t="s">
        <v>143</v>
      </c>
      <c r="H239" s="22" t="s">
        <v>30</v>
      </c>
      <c r="I239" s="22" t="s">
        <v>469</v>
      </c>
      <c r="J239" s="22" t="s">
        <v>333</v>
      </c>
      <c r="K239" s="523" t="s">
        <v>1264</v>
      </c>
      <c r="L239" s="525" t="s">
        <v>1291</v>
      </c>
      <c r="M239" s="525" t="s">
        <v>1292</v>
      </c>
      <c r="N239" s="525" t="s">
        <v>887</v>
      </c>
      <c r="O239" s="22" t="s">
        <v>465</v>
      </c>
      <c r="P239" s="430">
        <v>2018</v>
      </c>
      <c r="Q239" s="538">
        <f t="shared" ca="1" si="11"/>
        <v>3.2015065913370999E-2</v>
      </c>
      <c r="R239" s="337">
        <f t="shared" ca="1" si="9"/>
        <v>17</v>
      </c>
      <c r="S239" s="337">
        <f t="shared" ca="1" si="10"/>
        <v>203185480.41917101</v>
      </c>
      <c r="T239" s="433" t="s">
        <v>425</v>
      </c>
      <c r="U239" s="22" t="s">
        <v>246</v>
      </c>
      <c r="V239" s="24"/>
      <c r="W239" s="21"/>
      <c r="Y239" s="494"/>
    </row>
    <row r="240" spans="1:25" ht="75">
      <c r="A240" s="31">
        <v>237</v>
      </c>
      <c r="B240" s="22" t="s">
        <v>39</v>
      </c>
      <c r="C240" s="22" t="s">
        <v>462</v>
      </c>
      <c r="D240" s="22" t="s">
        <v>468</v>
      </c>
      <c r="E240" s="23" t="s">
        <v>329</v>
      </c>
      <c r="F240" s="22" t="s">
        <v>142</v>
      </c>
      <c r="G240" s="22" t="s">
        <v>143</v>
      </c>
      <c r="H240" s="22" t="s">
        <v>30</v>
      </c>
      <c r="I240" s="22" t="s">
        <v>470</v>
      </c>
      <c r="J240" s="22" t="s">
        <v>330</v>
      </c>
      <c r="K240" s="523" t="s">
        <v>1264</v>
      </c>
      <c r="L240" s="525" t="s">
        <v>1293</v>
      </c>
      <c r="M240" s="525" t="s">
        <v>1294</v>
      </c>
      <c r="N240" s="525" t="s">
        <v>887</v>
      </c>
      <c r="O240" s="22" t="s">
        <v>465</v>
      </c>
      <c r="P240" s="430">
        <v>2018</v>
      </c>
      <c r="Q240" s="538">
        <f t="shared" ca="1" si="11"/>
        <v>0</v>
      </c>
      <c r="R240" s="337">
        <f t="shared" ca="1" si="9"/>
        <v>0</v>
      </c>
      <c r="S240" s="337">
        <f t="shared" ca="1" si="10"/>
        <v>0</v>
      </c>
      <c r="T240" s="433" t="s">
        <v>425</v>
      </c>
      <c r="U240" s="22" t="s">
        <v>246</v>
      </c>
      <c r="V240" s="24"/>
      <c r="W240" s="21"/>
      <c r="Y240" s="494"/>
    </row>
    <row r="241" spans="1:25" ht="75">
      <c r="A241" s="31">
        <v>238</v>
      </c>
      <c r="B241" s="22" t="s">
        <v>39</v>
      </c>
      <c r="C241" s="22" t="s">
        <v>462</v>
      </c>
      <c r="D241" s="22" t="s">
        <v>468</v>
      </c>
      <c r="E241" s="23" t="s">
        <v>331</v>
      </c>
      <c r="F241" s="22" t="s">
        <v>142</v>
      </c>
      <c r="G241" s="22" t="s">
        <v>143</v>
      </c>
      <c r="H241" s="22" t="s">
        <v>30</v>
      </c>
      <c r="I241" s="22" t="s">
        <v>471</v>
      </c>
      <c r="J241" s="22" t="s">
        <v>327</v>
      </c>
      <c r="K241" s="523" t="s">
        <v>1264</v>
      </c>
      <c r="L241" s="525" t="s">
        <v>1295</v>
      </c>
      <c r="M241" s="525" t="s">
        <v>1296</v>
      </c>
      <c r="N241" s="525" t="s">
        <v>887</v>
      </c>
      <c r="O241" s="22" t="s">
        <v>465</v>
      </c>
      <c r="P241" s="430">
        <v>2018</v>
      </c>
      <c r="Q241" s="538">
        <f t="shared" ca="1" si="11"/>
        <v>0</v>
      </c>
      <c r="R241" s="337">
        <f t="shared" ca="1" si="9"/>
        <v>0</v>
      </c>
      <c r="S241" s="337">
        <f t="shared" ca="1" si="10"/>
        <v>0</v>
      </c>
      <c r="T241" s="433" t="s">
        <v>425</v>
      </c>
      <c r="U241" s="22" t="s">
        <v>246</v>
      </c>
      <c r="V241" s="24"/>
      <c r="W241" s="21"/>
      <c r="Y241" s="494"/>
    </row>
    <row r="242" spans="1:25" ht="90">
      <c r="A242" s="31">
        <v>239</v>
      </c>
      <c r="B242" s="22" t="s">
        <v>39</v>
      </c>
      <c r="C242" s="22" t="s">
        <v>462</v>
      </c>
      <c r="D242" s="22" t="s">
        <v>472</v>
      </c>
      <c r="E242" s="23" t="s">
        <v>473</v>
      </c>
      <c r="F242" s="22" t="s">
        <v>142</v>
      </c>
      <c r="G242" s="22" t="s">
        <v>474</v>
      </c>
      <c r="H242" s="22" t="s">
        <v>164</v>
      </c>
      <c r="I242" s="22" t="s">
        <v>1297</v>
      </c>
      <c r="J242" s="22" t="s">
        <v>476</v>
      </c>
      <c r="K242" s="523" t="s">
        <v>1264</v>
      </c>
      <c r="L242" s="525" t="s">
        <v>1298</v>
      </c>
      <c r="M242" s="525" t="s">
        <v>1299</v>
      </c>
      <c r="N242" s="525" t="s">
        <v>887</v>
      </c>
      <c r="O242" s="22" t="s">
        <v>465</v>
      </c>
      <c r="P242" s="430">
        <v>2018</v>
      </c>
      <c r="Q242" s="538">
        <f t="shared" ca="1" si="11"/>
        <v>0</v>
      </c>
      <c r="R242" s="337">
        <f t="shared" ca="1" si="9"/>
        <v>0</v>
      </c>
      <c r="S242" s="337">
        <f t="shared" ca="1" si="10"/>
        <v>0</v>
      </c>
      <c r="T242" s="433" t="s">
        <v>477</v>
      </c>
      <c r="U242" s="22" t="s">
        <v>478</v>
      </c>
      <c r="V242" s="24"/>
      <c r="W242" s="21"/>
      <c r="Y242" s="494"/>
    </row>
    <row r="243" spans="1:25" ht="90">
      <c r="A243" s="31">
        <v>240</v>
      </c>
      <c r="B243" s="22" t="s">
        <v>39</v>
      </c>
      <c r="C243" s="22" t="s">
        <v>462</v>
      </c>
      <c r="D243" s="22" t="s">
        <v>472</v>
      </c>
      <c r="E243" s="23" t="s">
        <v>479</v>
      </c>
      <c r="F243" s="22" t="s">
        <v>142</v>
      </c>
      <c r="G243" s="22" t="s">
        <v>474</v>
      </c>
      <c r="H243" s="22" t="s">
        <v>164</v>
      </c>
      <c r="I243" s="22" t="s">
        <v>1300</v>
      </c>
      <c r="J243" s="22" t="s">
        <v>481</v>
      </c>
      <c r="K243" s="523" t="s">
        <v>1264</v>
      </c>
      <c r="L243" s="525" t="s">
        <v>1301</v>
      </c>
      <c r="M243" s="525" t="s">
        <v>1302</v>
      </c>
      <c r="N243" s="525" t="s">
        <v>887</v>
      </c>
      <c r="O243" s="22" t="s">
        <v>465</v>
      </c>
      <c r="P243" s="430">
        <v>2018</v>
      </c>
      <c r="Q243" s="538">
        <f t="shared" ca="1" si="11"/>
        <v>0</v>
      </c>
      <c r="R243" s="337">
        <f t="shared" ca="1" si="9"/>
        <v>0</v>
      </c>
      <c r="S243" s="337">
        <f t="shared" ca="1" si="10"/>
        <v>0</v>
      </c>
      <c r="T243" s="433" t="s">
        <v>482</v>
      </c>
      <c r="U243" s="22" t="s">
        <v>478</v>
      </c>
      <c r="V243" s="24"/>
      <c r="W243" s="21"/>
      <c r="Y243" s="494"/>
    </row>
    <row r="244" spans="1:25" ht="90">
      <c r="A244" s="31">
        <v>241</v>
      </c>
      <c r="B244" s="22" t="s">
        <v>39</v>
      </c>
      <c r="C244" s="22" t="s">
        <v>462</v>
      </c>
      <c r="D244" s="22" t="s">
        <v>472</v>
      </c>
      <c r="E244" s="23" t="s">
        <v>483</v>
      </c>
      <c r="F244" s="22" t="s">
        <v>142</v>
      </c>
      <c r="G244" s="22" t="s">
        <v>474</v>
      </c>
      <c r="H244" s="22" t="s">
        <v>164</v>
      </c>
      <c r="I244" s="22" t="s">
        <v>1303</v>
      </c>
      <c r="J244" s="22" t="s">
        <v>485</v>
      </c>
      <c r="K244" s="523" t="s">
        <v>1264</v>
      </c>
      <c r="L244" s="525" t="s">
        <v>1304</v>
      </c>
      <c r="M244" s="525" t="s">
        <v>1305</v>
      </c>
      <c r="N244" s="525" t="s">
        <v>887</v>
      </c>
      <c r="O244" s="22" t="s">
        <v>465</v>
      </c>
      <c r="P244" s="430">
        <v>2018</v>
      </c>
      <c r="Q244" s="538">
        <f t="shared" ca="1" si="11"/>
        <v>0</v>
      </c>
      <c r="R244" s="337">
        <f t="shared" ca="1" si="9"/>
        <v>0</v>
      </c>
      <c r="S244" s="337">
        <f t="shared" ca="1" si="10"/>
        <v>0</v>
      </c>
      <c r="T244" s="433" t="s">
        <v>486</v>
      </c>
      <c r="U244" s="22" t="s">
        <v>478</v>
      </c>
      <c r="V244" s="24"/>
      <c r="W244" s="21"/>
      <c r="Y244" s="494"/>
    </row>
    <row r="245" spans="1:25" ht="30">
      <c r="A245" s="31">
        <v>242</v>
      </c>
      <c r="B245" s="22" t="s">
        <v>39</v>
      </c>
      <c r="C245" s="22" t="s">
        <v>462</v>
      </c>
      <c r="D245" s="22" t="s">
        <v>487</v>
      </c>
      <c r="E245" s="23" t="s">
        <v>91</v>
      </c>
      <c r="F245" s="22" t="s">
        <v>92</v>
      </c>
      <c r="G245" s="22" t="s">
        <v>93</v>
      </c>
      <c r="H245" s="22" t="s">
        <v>30</v>
      </c>
      <c r="I245" s="22" t="s">
        <v>488</v>
      </c>
      <c r="J245" s="22" t="s">
        <v>92</v>
      </c>
      <c r="K245" s="523" t="s">
        <v>1264</v>
      </c>
      <c r="L245" s="525" t="s">
        <v>1306</v>
      </c>
      <c r="M245" s="525" t="s">
        <v>1307</v>
      </c>
      <c r="N245" s="525" t="s">
        <v>887</v>
      </c>
      <c r="O245" s="22" t="s">
        <v>465</v>
      </c>
      <c r="P245" s="430">
        <v>2018</v>
      </c>
      <c r="Q245" s="418">
        <f t="shared" ca="1" si="11"/>
        <v>219.63457345377984</v>
      </c>
      <c r="R245" s="337">
        <f t="shared" ca="1" si="9"/>
        <v>7514137.2012361949</v>
      </c>
      <c r="S245" s="337">
        <f t="shared" ca="1" si="10"/>
        <v>34211.996240279899</v>
      </c>
      <c r="T245" s="433" t="s">
        <v>48</v>
      </c>
      <c r="U245" s="22"/>
      <c r="V245" s="24"/>
      <c r="W245" s="21"/>
      <c r="Y245" s="494"/>
    </row>
    <row r="246" spans="1:25" ht="30">
      <c r="A246" s="31">
        <v>243</v>
      </c>
      <c r="B246" s="22" t="s">
        <v>39</v>
      </c>
      <c r="C246" s="22" t="s">
        <v>462</v>
      </c>
      <c r="D246" s="22" t="s">
        <v>487</v>
      </c>
      <c r="E246" s="23" t="s">
        <v>91</v>
      </c>
      <c r="F246" s="22" t="s">
        <v>95</v>
      </c>
      <c r="G246" s="22" t="s">
        <v>93</v>
      </c>
      <c r="H246" s="22" t="s">
        <v>30</v>
      </c>
      <c r="I246" s="22" t="s">
        <v>488</v>
      </c>
      <c r="J246" s="22" t="s">
        <v>95</v>
      </c>
      <c r="K246" s="523" t="s">
        <v>1264</v>
      </c>
      <c r="L246" s="525" t="s">
        <v>1308</v>
      </c>
      <c r="M246" s="525" t="s">
        <v>1309</v>
      </c>
      <c r="N246" s="525" t="s">
        <v>887</v>
      </c>
      <c r="O246" s="22" t="s">
        <v>465</v>
      </c>
      <c r="P246" s="430">
        <v>2018</v>
      </c>
      <c r="Q246" s="418">
        <f t="shared" ca="1" si="11"/>
        <v>3.6981760817995001E-2</v>
      </c>
      <c r="R246" s="337">
        <f t="shared" ca="1" si="9"/>
        <v>7514137.2012361949</v>
      </c>
      <c r="S246" s="337">
        <f t="shared" ca="1" si="10"/>
        <v>203184949.41917101</v>
      </c>
      <c r="T246" s="433" t="s">
        <v>48</v>
      </c>
      <c r="U246" s="22"/>
      <c r="V246" s="24"/>
      <c r="W246" s="21"/>
      <c r="Y246" s="494"/>
    </row>
    <row r="247" spans="1:25" ht="30">
      <c r="A247" s="31">
        <v>244</v>
      </c>
      <c r="B247" s="22" t="s">
        <v>39</v>
      </c>
      <c r="C247" s="22" t="s">
        <v>462</v>
      </c>
      <c r="D247" s="22" t="s">
        <v>487</v>
      </c>
      <c r="E247" s="23" t="s">
        <v>91</v>
      </c>
      <c r="F247" s="22" t="s">
        <v>96</v>
      </c>
      <c r="G247" s="22" t="s">
        <v>93</v>
      </c>
      <c r="H247" s="22" t="s">
        <v>30</v>
      </c>
      <c r="I247" s="22" t="s">
        <v>488</v>
      </c>
      <c r="J247" s="22" t="s">
        <v>96</v>
      </c>
      <c r="K247" s="523" t="s">
        <v>1264</v>
      </c>
      <c r="L247" s="525" t="s">
        <v>1310</v>
      </c>
      <c r="M247" s="525" t="s">
        <v>1311</v>
      </c>
      <c r="N247" s="525" t="s">
        <v>887</v>
      </c>
      <c r="O247" s="22" t="s">
        <v>465</v>
      </c>
      <c r="P247" s="430">
        <v>2018</v>
      </c>
      <c r="Q247" s="418">
        <f t="shared" ca="1" si="11"/>
        <v>0.41831196269124932</v>
      </c>
      <c r="R247" s="337">
        <f t="shared" ca="1" si="9"/>
        <v>379898.89979324501</v>
      </c>
      <c r="S247" s="337">
        <f t="shared" ca="1" si="10"/>
        <v>908171.25417386997</v>
      </c>
      <c r="T247" s="433" t="s">
        <v>48</v>
      </c>
      <c r="U247" s="22" t="s">
        <v>49</v>
      </c>
      <c r="V247" s="24"/>
      <c r="W247" s="21"/>
      <c r="Y247" s="494"/>
    </row>
    <row r="248" spans="1:25" ht="30">
      <c r="A248" s="31">
        <v>245</v>
      </c>
      <c r="B248" s="22" t="s">
        <v>39</v>
      </c>
      <c r="C248" s="22" t="s">
        <v>462</v>
      </c>
      <c r="D248" s="22" t="s">
        <v>487</v>
      </c>
      <c r="E248" s="23" t="s">
        <v>91</v>
      </c>
      <c r="F248" s="22" t="s">
        <v>97</v>
      </c>
      <c r="G248" s="22" t="s">
        <v>93</v>
      </c>
      <c r="H248" s="22" t="s">
        <v>30</v>
      </c>
      <c r="I248" s="22" t="s">
        <v>488</v>
      </c>
      <c r="J248" s="22" t="s">
        <v>97</v>
      </c>
      <c r="K248" s="523" t="s">
        <v>1264</v>
      </c>
      <c r="L248" s="525" t="s">
        <v>1312</v>
      </c>
      <c r="M248" s="525" t="s">
        <v>1313</v>
      </c>
      <c r="N248" s="525" t="s">
        <v>887</v>
      </c>
      <c r="O248" s="22" t="s">
        <v>465</v>
      </c>
      <c r="P248" s="430">
        <v>2018</v>
      </c>
      <c r="Q248" s="418">
        <f t="shared" ca="1" si="11"/>
        <v>587.01052905849212</v>
      </c>
      <c r="R248" s="337">
        <f t="shared" ca="1" si="9"/>
        <v>20082802.013153847</v>
      </c>
      <c r="S248" s="337">
        <f t="shared" ca="1" si="10"/>
        <v>34211.996240279899</v>
      </c>
      <c r="T248" s="433" t="s">
        <v>48</v>
      </c>
      <c r="U248" s="22"/>
      <c r="V248" s="24"/>
      <c r="W248" s="21"/>
      <c r="Y248" s="494"/>
    </row>
    <row r="249" spans="1:25" ht="30">
      <c r="A249" s="31">
        <v>246</v>
      </c>
      <c r="B249" s="22" t="s">
        <v>39</v>
      </c>
      <c r="C249" s="22" t="s">
        <v>462</v>
      </c>
      <c r="D249" s="22" t="s">
        <v>487</v>
      </c>
      <c r="E249" s="23" t="s">
        <v>91</v>
      </c>
      <c r="F249" s="22" t="s">
        <v>98</v>
      </c>
      <c r="G249" s="22" t="s">
        <v>93</v>
      </c>
      <c r="H249" s="22" t="s">
        <v>30</v>
      </c>
      <c r="I249" s="22" t="s">
        <v>488</v>
      </c>
      <c r="J249" s="22" t="s">
        <v>98</v>
      </c>
      <c r="K249" s="523" t="s">
        <v>1264</v>
      </c>
      <c r="L249" s="525" t="s">
        <v>1314</v>
      </c>
      <c r="M249" s="525" t="s">
        <v>1315</v>
      </c>
      <c r="N249" s="525" t="s">
        <v>887</v>
      </c>
      <c r="O249" s="22" t="s">
        <v>465</v>
      </c>
      <c r="P249" s="430">
        <v>2018</v>
      </c>
      <c r="Q249" s="418">
        <f t="shared" ca="1" si="11"/>
        <v>9.8840007936429303E-2</v>
      </c>
      <c r="R249" s="337">
        <f t="shared" ca="1" si="9"/>
        <v>20082802.013153847</v>
      </c>
      <c r="S249" s="337">
        <f t="shared" ca="1" si="10"/>
        <v>0</v>
      </c>
      <c r="T249" s="433" t="s">
        <v>48</v>
      </c>
      <c r="U249" s="22"/>
      <c r="V249" s="24"/>
      <c r="W249" s="21"/>
      <c r="Y249" s="494"/>
    </row>
    <row r="250" spans="1:25" ht="30">
      <c r="A250" s="31">
        <v>247</v>
      </c>
      <c r="B250" s="22" t="s">
        <v>39</v>
      </c>
      <c r="C250" s="22" t="s">
        <v>462</v>
      </c>
      <c r="D250" s="22" t="s">
        <v>487</v>
      </c>
      <c r="E250" s="23" t="s">
        <v>91</v>
      </c>
      <c r="F250" s="22" t="s">
        <v>99</v>
      </c>
      <c r="G250" s="22" t="s">
        <v>93</v>
      </c>
      <c r="H250" s="22" t="s">
        <v>30</v>
      </c>
      <c r="I250" s="22" t="s">
        <v>488</v>
      </c>
      <c r="J250" s="22" t="s">
        <v>99</v>
      </c>
      <c r="K250" s="523" t="s">
        <v>1264</v>
      </c>
      <c r="L250" s="525" t="s">
        <v>1316</v>
      </c>
      <c r="M250" s="525" t="s">
        <v>1317</v>
      </c>
      <c r="N250" s="525" t="s">
        <v>887</v>
      </c>
      <c r="O250" s="22" t="s">
        <v>465</v>
      </c>
      <c r="P250" s="430">
        <v>2018</v>
      </c>
      <c r="Q250" s="418">
        <f t="shared" ca="1" si="11"/>
        <v>1.0248836267359509</v>
      </c>
      <c r="R250" s="337">
        <f t="shared" ca="1" si="9"/>
        <v>930769.84867505298</v>
      </c>
      <c r="S250" s="337">
        <f t="shared" ca="1" si="10"/>
        <v>908171.25417386997</v>
      </c>
      <c r="T250" s="433" t="s">
        <v>48</v>
      </c>
      <c r="U250" s="22" t="s">
        <v>49</v>
      </c>
      <c r="V250" s="24"/>
      <c r="W250" s="21"/>
      <c r="Y250" s="494"/>
    </row>
    <row r="251" spans="1:25" ht="30">
      <c r="A251" s="31">
        <v>248</v>
      </c>
      <c r="B251" s="22" t="s">
        <v>39</v>
      </c>
      <c r="C251" s="22" t="s">
        <v>462</v>
      </c>
      <c r="D251" s="22" t="s">
        <v>489</v>
      </c>
      <c r="E251" s="23" t="s">
        <v>296</v>
      </c>
      <c r="F251" s="22" t="s">
        <v>297</v>
      </c>
      <c r="G251" s="22" t="s">
        <v>298</v>
      </c>
      <c r="H251" s="22" t="s">
        <v>30</v>
      </c>
      <c r="I251" s="22" t="s">
        <v>490</v>
      </c>
      <c r="J251" s="22" t="s">
        <v>297</v>
      </c>
      <c r="K251" s="523" t="s">
        <v>1264</v>
      </c>
      <c r="L251" s="525" t="s">
        <v>1318</v>
      </c>
      <c r="M251" s="525" t="s">
        <v>1319</v>
      </c>
      <c r="N251" s="525" t="s">
        <v>887</v>
      </c>
      <c r="O251" s="22" t="s">
        <v>465</v>
      </c>
      <c r="P251" s="430">
        <v>2018</v>
      </c>
      <c r="Q251" s="538">
        <f t="shared" ca="1" si="11"/>
        <v>5.10399338113581E-4</v>
      </c>
      <c r="R251" s="337">
        <f t="shared" ca="1" si="9"/>
        <v>302.29104589424162</v>
      </c>
      <c r="S251" s="337">
        <f t="shared" ca="1" si="10"/>
        <v>592263.78899999999</v>
      </c>
      <c r="T251" s="433"/>
      <c r="U251" s="22"/>
      <c r="V251" s="24"/>
      <c r="W251" s="21"/>
      <c r="Y251" s="494"/>
    </row>
    <row r="252" spans="1:25" ht="30">
      <c r="A252" s="31">
        <v>249</v>
      </c>
      <c r="B252" s="22" t="s">
        <v>39</v>
      </c>
      <c r="C252" s="22" t="s">
        <v>462</v>
      </c>
      <c r="D252" s="22" t="s">
        <v>489</v>
      </c>
      <c r="E252" s="23" t="s">
        <v>296</v>
      </c>
      <c r="F252" s="22" t="s">
        <v>300</v>
      </c>
      <c r="G252" s="22" t="s">
        <v>298</v>
      </c>
      <c r="H252" s="22" t="s">
        <v>30</v>
      </c>
      <c r="I252" s="22" t="s">
        <v>490</v>
      </c>
      <c r="J252" s="22" t="s">
        <v>300</v>
      </c>
      <c r="K252" s="523" t="s">
        <v>1264</v>
      </c>
      <c r="L252" s="525" t="s">
        <v>1320</v>
      </c>
      <c r="M252" s="525" t="s">
        <v>1321</v>
      </c>
      <c r="N252" s="525" t="s">
        <v>887</v>
      </c>
      <c r="O252" s="22" t="s">
        <v>465</v>
      </c>
      <c r="P252" s="430">
        <v>2018</v>
      </c>
      <c r="Q252" s="538">
        <f t="shared" ca="1" si="11"/>
        <v>3.5903408442972476E-4</v>
      </c>
      <c r="R252" s="337">
        <f t="shared" ca="1" si="9"/>
        <v>212.6428872244947</v>
      </c>
      <c r="S252" s="337">
        <f t="shared" ca="1" si="10"/>
        <v>592263.78899999999</v>
      </c>
      <c r="T252" s="433"/>
      <c r="U252" s="22"/>
      <c r="V252" s="24"/>
      <c r="W252" s="21"/>
      <c r="Y252" s="494"/>
    </row>
    <row r="253" spans="1:25" ht="30">
      <c r="A253" s="31">
        <v>250</v>
      </c>
      <c r="B253" s="22" t="s">
        <v>39</v>
      </c>
      <c r="C253" s="22" t="s">
        <v>462</v>
      </c>
      <c r="D253" s="22" t="s">
        <v>489</v>
      </c>
      <c r="E253" s="23" t="s">
        <v>296</v>
      </c>
      <c r="F253" s="22" t="s">
        <v>301</v>
      </c>
      <c r="G253" s="22" t="s">
        <v>298</v>
      </c>
      <c r="H253" s="22" t="s">
        <v>30</v>
      </c>
      <c r="I253" s="22" t="s">
        <v>490</v>
      </c>
      <c r="J253" s="22" t="s">
        <v>301</v>
      </c>
      <c r="K253" s="523" t="s">
        <v>1264</v>
      </c>
      <c r="L253" s="525" t="s">
        <v>1322</v>
      </c>
      <c r="M253" s="525" t="s">
        <v>1323</v>
      </c>
      <c r="N253" s="525" t="s">
        <v>887</v>
      </c>
      <c r="O253" s="22" t="s">
        <v>465</v>
      </c>
      <c r="P253" s="430">
        <v>2018</v>
      </c>
      <c r="Q253" s="538">
        <f t="shared" ca="1" si="11"/>
        <v>8.1704607597687267E-4</v>
      </c>
      <c r="R253" s="337">
        <f t="shared" ca="1" si="9"/>
        <v>2474643.6614470892</v>
      </c>
      <c r="S253" s="337">
        <f t="shared" ca="1" si="10"/>
        <v>3028768798</v>
      </c>
      <c r="T253" s="433"/>
      <c r="U253" s="22"/>
      <c r="V253" s="24"/>
      <c r="W253" s="21"/>
      <c r="Y253" s="494"/>
    </row>
    <row r="254" spans="1:25" ht="30">
      <c r="A254" s="31">
        <v>251</v>
      </c>
      <c r="B254" s="22" t="s">
        <v>39</v>
      </c>
      <c r="C254" s="22" t="s">
        <v>462</v>
      </c>
      <c r="D254" s="22" t="s">
        <v>489</v>
      </c>
      <c r="E254" s="23" t="s">
        <v>296</v>
      </c>
      <c r="F254" s="22" t="s">
        <v>302</v>
      </c>
      <c r="G254" s="22" t="s">
        <v>298</v>
      </c>
      <c r="H254" s="22" t="s">
        <v>30</v>
      </c>
      <c r="I254" s="22" t="s">
        <v>490</v>
      </c>
      <c r="J254" s="22" t="s">
        <v>302</v>
      </c>
      <c r="K254" s="523" t="s">
        <v>1264</v>
      </c>
      <c r="L254" s="525" t="s">
        <v>1324</v>
      </c>
      <c r="M254" s="525" t="s">
        <v>1325</v>
      </c>
      <c r="N254" s="525" t="s">
        <v>887</v>
      </c>
      <c r="O254" s="22" t="s">
        <v>465</v>
      </c>
      <c r="P254" s="430">
        <v>2018</v>
      </c>
      <c r="Q254" s="538">
        <f t="shared" ca="1" si="11"/>
        <v>5.5436118994737105E-4</v>
      </c>
      <c r="R254" s="337">
        <f t="shared" ca="1" si="9"/>
        <v>1679031.8749347487</v>
      </c>
      <c r="S254" s="337">
        <f t="shared" ca="1" si="10"/>
        <v>3028768798</v>
      </c>
      <c r="T254" s="433"/>
      <c r="U254" s="22"/>
      <c r="V254" s="24"/>
      <c r="W254" s="21"/>
      <c r="Y254" s="494"/>
    </row>
    <row r="255" spans="1:25" ht="30">
      <c r="A255" s="31">
        <v>252</v>
      </c>
      <c r="B255" s="22" t="s">
        <v>39</v>
      </c>
      <c r="C255" s="22" t="s">
        <v>462</v>
      </c>
      <c r="D255" s="22" t="s">
        <v>489</v>
      </c>
      <c r="E255" s="23" t="s">
        <v>296</v>
      </c>
      <c r="F255" s="22" t="s">
        <v>303</v>
      </c>
      <c r="G255" s="22" t="s">
        <v>298</v>
      </c>
      <c r="H255" s="22" t="s">
        <v>30</v>
      </c>
      <c r="I255" s="22" t="s">
        <v>490</v>
      </c>
      <c r="J255" s="22" t="s">
        <v>303</v>
      </c>
      <c r="K255" s="523" t="s">
        <v>1264</v>
      </c>
      <c r="L255" s="525" t="s">
        <v>1326</v>
      </c>
      <c r="M255" s="525" t="s">
        <v>1327</v>
      </c>
      <c r="N255" s="525" t="s">
        <v>887</v>
      </c>
      <c r="O255" s="22" t="s">
        <v>465</v>
      </c>
      <c r="P255" s="430">
        <v>2018</v>
      </c>
      <c r="Q255" s="538">
        <f t="shared" ca="1" si="11"/>
        <v>-1.7515103085964824E-5</v>
      </c>
      <c r="R255" s="337">
        <f t="shared" ca="1" si="9"/>
        <v>-4152.9136129688259</v>
      </c>
      <c r="S255" s="337">
        <f t="shared" ca="1" si="10"/>
        <v>237104720</v>
      </c>
      <c r="T255" s="433" t="s">
        <v>304</v>
      </c>
      <c r="U255" s="22" t="s">
        <v>491</v>
      </c>
      <c r="V255" s="24"/>
      <c r="W255" s="21"/>
      <c r="Y255" s="494"/>
    </row>
    <row r="256" spans="1:25" ht="30">
      <c r="A256" s="31">
        <v>253</v>
      </c>
      <c r="B256" s="22" t="s">
        <v>39</v>
      </c>
      <c r="C256" s="22" t="s">
        <v>462</v>
      </c>
      <c r="D256" s="22" t="s">
        <v>489</v>
      </c>
      <c r="E256" s="23" t="s">
        <v>296</v>
      </c>
      <c r="F256" s="22" t="s">
        <v>305</v>
      </c>
      <c r="G256" s="22" t="s">
        <v>298</v>
      </c>
      <c r="H256" s="22" t="s">
        <v>30</v>
      </c>
      <c r="I256" s="22" t="s">
        <v>490</v>
      </c>
      <c r="J256" s="22" t="s">
        <v>305</v>
      </c>
      <c r="K256" s="523" t="s">
        <v>1264</v>
      </c>
      <c r="L256" s="525" t="s">
        <v>1328</v>
      </c>
      <c r="M256" s="525" t="s">
        <v>1329</v>
      </c>
      <c r="N256" s="525" t="s">
        <v>887</v>
      </c>
      <c r="O256" s="22" t="s">
        <v>465</v>
      </c>
      <c r="P256" s="430">
        <v>2018</v>
      </c>
      <c r="Q256" s="538">
        <f t="shared" ca="1" si="11"/>
        <v>-1.4034961100658147E-5</v>
      </c>
      <c r="R256" s="337">
        <f t="shared" ca="1" si="9"/>
        <v>-3327.7555219824417</v>
      </c>
      <c r="S256" s="337">
        <f t="shared" ca="1" si="10"/>
        <v>237104720</v>
      </c>
      <c r="T256" s="433" t="s">
        <v>304</v>
      </c>
      <c r="U256" s="22" t="s">
        <v>491</v>
      </c>
      <c r="V256" s="24"/>
      <c r="W256" s="21"/>
      <c r="Y256" s="494"/>
    </row>
    <row r="257" spans="1:25" ht="30">
      <c r="A257" s="31">
        <v>254</v>
      </c>
      <c r="B257" s="22" t="s">
        <v>39</v>
      </c>
      <c r="C257" s="22" t="s">
        <v>462</v>
      </c>
      <c r="D257" s="22" t="s">
        <v>489</v>
      </c>
      <c r="E257" s="23" t="s">
        <v>296</v>
      </c>
      <c r="F257" s="22" t="s">
        <v>306</v>
      </c>
      <c r="G257" s="22" t="s">
        <v>298</v>
      </c>
      <c r="H257" s="22" t="s">
        <v>30</v>
      </c>
      <c r="I257" s="22" t="s">
        <v>490</v>
      </c>
      <c r="J257" s="22" t="s">
        <v>306</v>
      </c>
      <c r="K257" s="523" t="s">
        <v>1264</v>
      </c>
      <c r="L257" s="525" t="s">
        <v>1330</v>
      </c>
      <c r="M257" s="525" t="s">
        <v>1331</v>
      </c>
      <c r="N257" s="525" t="s">
        <v>887</v>
      </c>
      <c r="O257" s="22" t="s">
        <v>465</v>
      </c>
      <c r="P257" s="430">
        <v>2018</v>
      </c>
      <c r="Q257" s="538">
        <f t="shared" ca="1" si="11"/>
        <v>3.1718293652414878E-3</v>
      </c>
      <c r="R257" s="337">
        <f t="shared" ca="1" si="9"/>
        <v>1878.5596779193884</v>
      </c>
      <c r="S257" s="337">
        <f t="shared" ca="1" si="10"/>
        <v>592263.78899999999</v>
      </c>
      <c r="T257" s="433"/>
      <c r="U257" s="22"/>
      <c r="V257" s="24"/>
      <c r="W257" s="21"/>
      <c r="Y257" s="494"/>
    </row>
    <row r="258" spans="1:25" ht="30">
      <c r="A258" s="31">
        <v>255</v>
      </c>
      <c r="B258" s="22" t="s">
        <v>39</v>
      </c>
      <c r="C258" s="22" t="s">
        <v>462</v>
      </c>
      <c r="D258" s="22" t="s">
        <v>489</v>
      </c>
      <c r="E258" s="23" t="s">
        <v>296</v>
      </c>
      <c r="F258" s="22" t="s">
        <v>307</v>
      </c>
      <c r="G258" s="22" t="s">
        <v>298</v>
      </c>
      <c r="H258" s="22" t="s">
        <v>30</v>
      </c>
      <c r="I258" s="22" t="s">
        <v>490</v>
      </c>
      <c r="J258" s="22" t="s">
        <v>307</v>
      </c>
      <c r="K258" s="523" t="s">
        <v>1264</v>
      </c>
      <c r="L258" s="525" t="s">
        <v>1332</v>
      </c>
      <c r="M258" s="525" t="s">
        <v>1333</v>
      </c>
      <c r="N258" s="525" t="s">
        <v>887</v>
      </c>
      <c r="O258" s="22" t="s">
        <v>465</v>
      </c>
      <c r="P258" s="430">
        <v>2018</v>
      </c>
      <c r="Q258" s="538">
        <f t="shared" ca="1" si="11"/>
        <v>2.2651578550662342E-3</v>
      </c>
      <c r="R258" s="337">
        <f t="shared" ca="1" si="9"/>
        <v>1341.5709739246408</v>
      </c>
      <c r="S258" s="337">
        <f t="shared" ca="1" si="10"/>
        <v>592263.78899999999</v>
      </c>
      <c r="T258" s="433"/>
      <c r="U258" s="22"/>
      <c r="V258" s="24"/>
      <c r="W258" s="21"/>
      <c r="Y258" s="494"/>
    </row>
    <row r="259" spans="1:25" ht="30">
      <c r="A259" s="31">
        <v>256</v>
      </c>
      <c r="B259" s="22" t="s">
        <v>39</v>
      </c>
      <c r="C259" s="22" t="s">
        <v>462</v>
      </c>
      <c r="D259" s="22" t="s">
        <v>489</v>
      </c>
      <c r="E259" s="23" t="s">
        <v>296</v>
      </c>
      <c r="F259" s="22" t="s">
        <v>308</v>
      </c>
      <c r="G259" s="22" t="s">
        <v>298</v>
      </c>
      <c r="H259" s="22" t="s">
        <v>30</v>
      </c>
      <c r="I259" s="22" t="s">
        <v>490</v>
      </c>
      <c r="J259" s="22" t="s">
        <v>308</v>
      </c>
      <c r="K259" s="523" t="s">
        <v>1264</v>
      </c>
      <c r="L259" s="525" t="s">
        <v>1334</v>
      </c>
      <c r="M259" s="525" t="s">
        <v>1335</v>
      </c>
      <c r="N259" s="525" t="s">
        <v>887</v>
      </c>
      <c r="O259" s="22" t="s">
        <v>465</v>
      </c>
      <c r="P259" s="430">
        <v>2018</v>
      </c>
      <c r="Q259" s="538">
        <f t="shared" ca="1" si="11"/>
        <v>6.5869909261697729E-3</v>
      </c>
      <c r="R259" s="337">
        <f t="shared" ref="R259:R305" ca="1" si="12">IF($N259 = "N","N/A",SUMIF(INDIRECT("'"&amp;K259&amp;"'!h:h"),L259,INDIRECT("'"&amp;K259&amp;"'!l:l")))</f>
        <v>19950472.58989213</v>
      </c>
      <c r="S259" s="337">
        <f t="shared" ref="S259:S305" ca="1" si="13">IF($N259 = "N","N/A",SUMIF(INDIRECT("'"&amp;K259&amp;"'!h:h"),M259,INDIRECT("'"&amp;K259&amp;"'!l:l")))</f>
        <v>6057537596</v>
      </c>
      <c r="T259" s="433"/>
      <c r="U259" s="22"/>
      <c r="V259" s="24"/>
      <c r="W259" s="21"/>
      <c r="Y259" s="494"/>
    </row>
    <row r="260" spans="1:25" ht="30">
      <c r="A260" s="31">
        <v>257</v>
      </c>
      <c r="B260" s="22" t="s">
        <v>39</v>
      </c>
      <c r="C260" s="22" t="s">
        <v>462</v>
      </c>
      <c r="D260" s="22" t="s">
        <v>489</v>
      </c>
      <c r="E260" s="23" t="s">
        <v>296</v>
      </c>
      <c r="F260" s="22" t="s">
        <v>309</v>
      </c>
      <c r="G260" s="22" t="s">
        <v>298</v>
      </c>
      <c r="H260" s="22" t="s">
        <v>30</v>
      </c>
      <c r="I260" s="22" t="s">
        <v>490</v>
      </c>
      <c r="J260" s="22" t="s">
        <v>309</v>
      </c>
      <c r="K260" s="523" t="s">
        <v>1264</v>
      </c>
      <c r="L260" s="525" t="s">
        <v>1336</v>
      </c>
      <c r="M260" s="525" t="s">
        <v>1337</v>
      </c>
      <c r="N260" s="525" t="s">
        <v>887</v>
      </c>
      <c r="O260" s="22" t="s">
        <v>465</v>
      </c>
      <c r="P260" s="430">
        <v>2018</v>
      </c>
      <c r="Q260" s="538">
        <f t="shared" ref="Q260:Q284" ca="1" si="14">SUMIF(INDIRECT("'"&amp;K260&amp;"'!c:c"),A260,INDIRECT("'"&amp;K260&amp;"'!f:f"))</f>
        <v>4.4611581958437906E-3</v>
      </c>
      <c r="R260" s="337">
        <f t="shared" ca="1" si="12"/>
        <v>13511816.746513646</v>
      </c>
      <c r="S260" s="337">
        <f t="shared" ca="1" si="13"/>
        <v>0</v>
      </c>
      <c r="T260" s="433"/>
      <c r="U260" s="22"/>
      <c r="V260" s="24"/>
      <c r="W260" s="21"/>
      <c r="Y260" s="494"/>
    </row>
    <row r="261" spans="1:25" ht="30">
      <c r="A261" s="31">
        <v>258</v>
      </c>
      <c r="B261" s="22" t="s">
        <v>39</v>
      </c>
      <c r="C261" s="22" t="s">
        <v>462</v>
      </c>
      <c r="D261" s="22" t="s">
        <v>489</v>
      </c>
      <c r="E261" s="23" t="s">
        <v>296</v>
      </c>
      <c r="F261" s="22" t="s">
        <v>310</v>
      </c>
      <c r="G261" s="22" t="s">
        <v>298</v>
      </c>
      <c r="H261" s="22" t="s">
        <v>30</v>
      </c>
      <c r="I261" s="22" t="s">
        <v>490</v>
      </c>
      <c r="J261" s="22" t="s">
        <v>310</v>
      </c>
      <c r="K261" s="523" t="s">
        <v>1264</v>
      </c>
      <c r="L261" s="525" t="s">
        <v>1338</v>
      </c>
      <c r="M261" s="525" t="s">
        <v>1339</v>
      </c>
      <c r="N261" s="525" t="s">
        <v>887</v>
      </c>
      <c r="O261" s="22" t="s">
        <v>465</v>
      </c>
      <c r="P261" s="430">
        <v>2018</v>
      </c>
      <c r="Q261" s="538">
        <f t="shared" ca="1" si="14"/>
        <v>-8.5034986260506396E-5</v>
      </c>
      <c r="R261" s="337">
        <f t="shared" ca="1" si="12"/>
        <v>-20162.196607501217</v>
      </c>
      <c r="S261" s="337">
        <f t="shared" ca="1" si="13"/>
        <v>237104720</v>
      </c>
      <c r="T261" s="433" t="s">
        <v>304</v>
      </c>
      <c r="U261" s="22" t="s">
        <v>491</v>
      </c>
      <c r="V261" s="24"/>
      <c r="W261" s="21"/>
      <c r="Y261" s="494"/>
    </row>
    <row r="262" spans="1:25" ht="30">
      <c r="A262" s="101">
        <v>259</v>
      </c>
      <c r="B262" s="22" t="s">
        <v>39</v>
      </c>
      <c r="C262" s="22" t="s">
        <v>462</v>
      </c>
      <c r="D262" s="22" t="s">
        <v>489</v>
      </c>
      <c r="E262" s="23" t="s">
        <v>296</v>
      </c>
      <c r="F262" s="102" t="s">
        <v>311</v>
      </c>
      <c r="G262" s="102" t="s">
        <v>298</v>
      </c>
      <c r="H262" s="102" t="s">
        <v>30</v>
      </c>
      <c r="I262" s="102" t="s">
        <v>490</v>
      </c>
      <c r="J262" s="102" t="s">
        <v>311</v>
      </c>
      <c r="K262" s="523" t="s">
        <v>1264</v>
      </c>
      <c r="L262" s="525" t="s">
        <v>1340</v>
      </c>
      <c r="M262" s="525" t="s">
        <v>1341</v>
      </c>
      <c r="N262" s="525" t="s">
        <v>887</v>
      </c>
      <c r="O262" s="102" t="s">
        <v>465</v>
      </c>
      <c r="P262" s="430">
        <v>2018</v>
      </c>
      <c r="Q262" s="538">
        <f t="shared" ca="1" si="14"/>
        <v>-7.4559846621453352E-5</v>
      </c>
      <c r="R262" s="337">
        <f t="shared" ca="1" si="12"/>
        <v>-17678.491556422643</v>
      </c>
      <c r="S262" s="337">
        <f t="shared" ca="1" si="13"/>
        <v>237104720</v>
      </c>
      <c r="T262" s="526" t="s">
        <v>304</v>
      </c>
      <c r="U262" s="102" t="s">
        <v>491</v>
      </c>
      <c r="V262" s="24"/>
      <c r="W262" s="21"/>
      <c r="Y262" s="494"/>
    </row>
    <row r="263" spans="1:25" ht="45">
      <c r="A263" s="31">
        <v>260</v>
      </c>
      <c r="B263" s="22" t="s">
        <v>39</v>
      </c>
      <c r="C263" s="22" t="s">
        <v>492</v>
      </c>
      <c r="D263" s="22" t="s">
        <v>493</v>
      </c>
      <c r="E263" s="23" t="s">
        <v>51</v>
      </c>
      <c r="F263" s="22" t="s">
        <v>52</v>
      </c>
      <c r="G263" s="22" t="s">
        <v>53</v>
      </c>
      <c r="H263" s="22" t="s">
        <v>30</v>
      </c>
      <c r="I263" s="22" t="s">
        <v>494</v>
      </c>
      <c r="J263" s="22" t="s">
        <v>52</v>
      </c>
      <c r="K263" s="523" t="s">
        <v>1342</v>
      </c>
      <c r="L263" s="525" t="s">
        <v>1343</v>
      </c>
      <c r="M263" s="525" t="s">
        <v>1344</v>
      </c>
      <c r="N263" s="525" t="s">
        <v>817</v>
      </c>
      <c r="O263" s="22" t="s">
        <v>495</v>
      </c>
      <c r="P263" s="430">
        <v>2018</v>
      </c>
      <c r="Q263" s="418">
        <f t="shared" ca="1" si="14"/>
        <v>7.3199999999999807</v>
      </c>
      <c r="R263" s="337" t="str">
        <f t="shared" ca="1" si="12"/>
        <v>N/A</v>
      </c>
      <c r="S263" s="337" t="str">
        <f t="shared" ca="1" si="13"/>
        <v>N/A</v>
      </c>
      <c r="T263" s="433" t="s">
        <v>901</v>
      </c>
      <c r="U263" s="22"/>
      <c r="V263" s="24"/>
      <c r="W263" s="21"/>
      <c r="Y263" s="494"/>
    </row>
    <row r="264" spans="1:25" ht="45">
      <c r="A264" s="31">
        <v>261</v>
      </c>
      <c r="B264" s="22" t="s">
        <v>39</v>
      </c>
      <c r="C264" s="22" t="s">
        <v>492</v>
      </c>
      <c r="D264" s="22" t="s">
        <v>493</v>
      </c>
      <c r="E264" s="23" t="s">
        <v>51</v>
      </c>
      <c r="F264" s="22" t="s">
        <v>55</v>
      </c>
      <c r="G264" s="22" t="s">
        <v>53</v>
      </c>
      <c r="H264" s="22" t="s">
        <v>30</v>
      </c>
      <c r="I264" s="22" t="s">
        <v>494</v>
      </c>
      <c r="J264" s="22" t="s">
        <v>55</v>
      </c>
      <c r="K264" s="523" t="s">
        <v>1342</v>
      </c>
      <c r="L264" s="525" t="s">
        <v>1345</v>
      </c>
      <c r="M264" s="525" t="s">
        <v>1346</v>
      </c>
      <c r="N264" s="525" t="s">
        <v>817</v>
      </c>
      <c r="O264" s="22" t="s">
        <v>495</v>
      </c>
      <c r="P264" s="430">
        <v>2018</v>
      </c>
      <c r="Q264" s="418">
        <f t="shared" ca="1" si="14"/>
        <v>5.489999912738786</v>
      </c>
      <c r="R264" s="337" t="str">
        <f t="shared" ca="1" si="12"/>
        <v>N/A</v>
      </c>
      <c r="S264" s="337" t="str">
        <f t="shared" ca="1" si="13"/>
        <v>N/A</v>
      </c>
      <c r="T264" s="433" t="s">
        <v>901</v>
      </c>
      <c r="U264" s="22"/>
      <c r="V264" s="24"/>
      <c r="W264" s="21"/>
      <c r="Y264" s="494"/>
    </row>
    <row r="265" spans="1:25" ht="45">
      <c r="A265" s="31">
        <v>262</v>
      </c>
      <c r="B265" s="22" t="s">
        <v>39</v>
      </c>
      <c r="C265" s="22" t="s">
        <v>492</v>
      </c>
      <c r="D265" s="22" t="s">
        <v>493</v>
      </c>
      <c r="E265" s="23" t="s">
        <v>51</v>
      </c>
      <c r="F265" s="22" t="s">
        <v>56</v>
      </c>
      <c r="G265" s="22" t="s">
        <v>53</v>
      </c>
      <c r="H265" s="22" t="s">
        <v>30</v>
      </c>
      <c r="I265" s="22" t="s">
        <v>494</v>
      </c>
      <c r="J265" s="22" t="s">
        <v>56</v>
      </c>
      <c r="K265" s="523" t="s">
        <v>1342</v>
      </c>
      <c r="L265" s="525" t="s">
        <v>1347</v>
      </c>
      <c r="M265" s="525" t="s">
        <v>1348</v>
      </c>
      <c r="N265" s="525" t="s">
        <v>817</v>
      </c>
      <c r="O265" s="22" t="s">
        <v>495</v>
      </c>
      <c r="P265" s="430">
        <v>2018</v>
      </c>
      <c r="Q265" s="418">
        <f t="shared" ca="1" si="14"/>
        <v>13598.999999999964</v>
      </c>
      <c r="R265" s="337" t="str">
        <f t="shared" ca="1" si="12"/>
        <v>N/A</v>
      </c>
      <c r="S265" s="337" t="str">
        <f t="shared" ca="1" si="13"/>
        <v>N/A</v>
      </c>
      <c r="T265" s="433" t="s">
        <v>901</v>
      </c>
      <c r="U265" s="22"/>
      <c r="V265" s="24"/>
      <c r="W265" s="21"/>
      <c r="Y265" s="494"/>
    </row>
    <row r="266" spans="1:25" ht="45">
      <c r="A266" s="31">
        <v>263</v>
      </c>
      <c r="B266" s="22" t="s">
        <v>39</v>
      </c>
      <c r="C266" s="22" t="s">
        <v>492</v>
      </c>
      <c r="D266" s="22" t="s">
        <v>493</v>
      </c>
      <c r="E266" s="23" t="s">
        <v>51</v>
      </c>
      <c r="F266" s="22" t="s">
        <v>57</v>
      </c>
      <c r="G266" s="22" t="s">
        <v>53</v>
      </c>
      <c r="H266" s="22" t="s">
        <v>30</v>
      </c>
      <c r="I266" s="22" t="s">
        <v>494</v>
      </c>
      <c r="J266" s="22" t="s">
        <v>57</v>
      </c>
      <c r="K266" s="523" t="s">
        <v>1342</v>
      </c>
      <c r="L266" s="525" t="s">
        <v>1349</v>
      </c>
      <c r="M266" s="525" t="s">
        <v>1350</v>
      </c>
      <c r="N266" s="525" t="s">
        <v>817</v>
      </c>
      <c r="O266" s="22" t="s">
        <v>495</v>
      </c>
      <c r="P266" s="430">
        <v>2018</v>
      </c>
      <c r="Q266" s="418">
        <f t="shared" ca="1" si="14"/>
        <v>10199.249837887273</v>
      </c>
      <c r="R266" s="337" t="str">
        <f t="shared" ca="1" si="12"/>
        <v>N/A</v>
      </c>
      <c r="S266" s="337" t="str">
        <f t="shared" ca="1" si="13"/>
        <v>N/A</v>
      </c>
      <c r="T266" s="433" t="s">
        <v>901</v>
      </c>
      <c r="U266" s="22"/>
      <c r="V266" s="24"/>
      <c r="W266" s="21"/>
      <c r="Y266" s="494"/>
    </row>
    <row r="267" spans="1:25" ht="45">
      <c r="A267" s="31">
        <v>264</v>
      </c>
      <c r="B267" s="22" t="s">
        <v>39</v>
      </c>
      <c r="C267" s="22" t="s">
        <v>492</v>
      </c>
      <c r="D267" s="22" t="s">
        <v>493</v>
      </c>
      <c r="E267" s="23" t="s">
        <v>51</v>
      </c>
      <c r="F267" s="22" t="s">
        <v>58</v>
      </c>
      <c r="G267" s="22" t="s">
        <v>53</v>
      </c>
      <c r="H267" s="22" t="s">
        <v>30</v>
      </c>
      <c r="I267" s="22" t="s">
        <v>494</v>
      </c>
      <c r="J267" s="22" t="s">
        <v>58</v>
      </c>
      <c r="K267" s="523" t="s">
        <v>1342</v>
      </c>
      <c r="L267" s="525" t="s">
        <v>1351</v>
      </c>
      <c r="M267" s="525" t="s">
        <v>1352</v>
      </c>
      <c r="N267" s="525" t="s">
        <v>817</v>
      </c>
      <c r="O267" s="22" t="s">
        <v>495</v>
      </c>
      <c r="P267" s="430">
        <v>2018</v>
      </c>
      <c r="Q267" s="418">
        <f t="shared" ca="1" si="14"/>
        <v>0</v>
      </c>
      <c r="R267" s="337" t="str">
        <f t="shared" ca="1" si="12"/>
        <v>N/A</v>
      </c>
      <c r="S267" s="337" t="str">
        <f t="shared" ca="1" si="13"/>
        <v>N/A</v>
      </c>
      <c r="T267" s="433" t="s">
        <v>901</v>
      </c>
      <c r="U267" s="22" t="s">
        <v>49</v>
      </c>
      <c r="V267" s="24"/>
      <c r="W267" s="21"/>
      <c r="Y267" s="494"/>
    </row>
    <row r="268" spans="1:25" ht="45">
      <c r="A268" s="31">
        <v>265</v>
      </c>
      <c r="B268" s="22" t="s">
        <v>39</v>
      </c>
      <c r="C268" s="22" t="s">
        <v>492</v>
      </c>
      <c r="D268" s="22" t="s">
        <v>493</v>
      </c>
      <c r="E268" s="23" t="s">
        <v>51</v>
      </c>
      <c r="F268" s="22" t="s">
        <v>60</v>
      </c>
      <c r="G268" s="22" t="s">
        <v>53</v>
      </c>
      <c r="H268" s="22" t="s">
        <v>30</v>
      </c>
      <c r="I268" s="22" t="s">
        <v>494</v>
      </c>
      <c r="J268" s="22" t="s">
        <v>60</v>
      </c>
      <c r="K268" s="523" t="s">
        <v>1342</v>
      </c>
      <c r="L268" s="525" t="s">
        <v>1353</v>
      </c>
      <c r="M268" s="525" t="s">
        <v>1354</v>
      </c>
      <c r="N268" s="525" t="s">
        <v>817</v>
      </c>
      <c r="O268" s="22" t="s">
        <v>495</v>
      </c>
      <c r="P268" s="430">
        <v>2018</v>
      </c>
      <c r="Q268" s="418">
        <f t="shared" ca="1" si="14"/>
        <v>0</v>
      </c>
      <c r="R268" s="337" t="str">
        <f t="shared" ca="1" si="12"/>
        <v>N/A</v>
      </c>
      <c r="S268" s="337" t="str">
        <f t="shared" ca="1" si="13"/>
        <v>N/A</v>
      </c>
      <c r="T268" s="433" t="s">
        <v>901</v>
      </c>
      <c r="U268" s="22" t="s">
        <v>49</v>
      </c>
      <c r="V268" s="24"/>
      <c r="W268" s="21"/>
      <c r="Y268" s="494"/>
    </row>
    <row r="269" spans="1:25" ht="45">
      <c r="A269" s="31">
        <v>266</v>
      </c>
      <c r="B269" s="22" t="s">
        <v>39</v>
      </c>
      <c r="C269" s="22" t="s">
        <v>492</v>
      </c>
      <c r="D269" s="22" t="s">
        <v>493</v>
      </c>
      <c r="E269" s="23" t="s">
        <v>51</v>
      </c>
      <c r="F269" s="22" t="s">
        <v>61</v>
      </c>
      <c r="G269" s="22" t="s">
        <v>53</v>
      </c>
      <c r="H269" s="22" t="s">
        <v>30</v>
      </c>
      <c r="I269" s="22" t="s">
        <v>494</v>
      </c>
      <c r="J269" s="22" t="s">
        <v>61</v>
      </c>
      <c r="K269" s="523" t="s">
        <v>1342</v>
      </c>
      <c r="L269" s="525" t="s">
        <v>1355</v>
      </c>
      <c r="M269" s="525" t="s">
        <v>1356</v>
      </c>
      <c r="N269" s="525" t="s">
        <v>817</v>
      </c>
      <c r="O269" s="22" t="s">
        <v>495</v>
      </c>
      <c r="P269" s="430">
        <v>2018</v>
      </c>
      <c r="Q269" s="418">
        <f t="shared" ca="1" si="14"/>
        <v>73.199999999999804</v>
      </c>
      <c r="R269" s="337" t="str">
        <f t="shared" ca="1" si="12"/>
        <v>N/A</v>
      </c>
      <c r="S269" s="337" t="str">
        <f t="shared" ca="1" si="13"/>
        <v>N/A</v>
      </c>
      <c r="T269" s="433" t="s">
        <v>901</v>
      </c>
      <c r="U269" s="22"/>
      <c r="V269" s="24"/>
      <c r="W269" s="21"/>
      <c r="Y269" s="494"/>
    </row>
    <row r="270" spans="1:25" ht="45">
      <c r="A270" s="31">
        <v>267</v>
      </c>
      <c r="B270" s="22" t="s">
        <v>39</v>
      </c>
      <c r="C270" s="22" t="s">
        <v>492</v>
      </c>
      <c r="D270" s="22" t="s">
        <v>493</v>
      </c>
      <c r="E270" s="23" t="s">
        <v>51</v>
      </c>
      <c r="F270" s="22" t="s">
        <v>62</v>
      </c>
      <c r="G270" s="22" t="s">
        <v>53</v>
      </c>
      <c r="H270" s="22" t="s">
        <v>30</v>
      </c>
      <c r="I270" s="22" t="s">
        <v>494</v>
      </c>
      <c r="J270" s="22" t="s">
        <v>62</v>
      </c>
      <c r="K270" s="523" t="s">
        <v>1342</v>
      </c>
      <c r="L270" s="525" t="s">
        <v>1357</v>
      </c>
      <c r="M270" s="525" t="s">
        <v>1358</v>
      </c>
      <c r="N270" s="525" t="s">
        <v>817</v>
      </c>
      <c r="O270" s="22" t="s">
        <v>495</v>
      </c>
      <c r="P270" s="430">
        <v>2018</v>
      </c>
      <c r="Q270" s="418">
        <f t="shared" ca="1" si="14"/>
        <v>54.899999127387851</v>
      </c>
      <c r="R270" s="337" t="str">
        <f t="shared" ca="1" si="12"/>
        <v>N/A</v>
      </c>
      <c r="S270" s="337" t="str">
        <f t="shared" ca="1" si="13"/>
        <v>N/A</v>
      </c>
      <c r="T270" s="433" t="s">
        <v>901</v>
      </c>
      <c r="U270" s="22"/>
      <c r="V270" s="24"/>
      <c r="W270" s="21"/>
      <c r="Y270" s="494"/>
    </row>
    <row r="271" spans="1:25" ht="45">
      <c r="A271" s="31">
        <v>268</v>
      </c>
      <c r="B271" s="22" t="s">
        <v>39</v>
      </c>
      <c r="C271" s="22" t="s">
        <v>492</v>
      </c>
      <c r="D271" s="22" t="s">
        <v>493</v>
      </c>
      <c r="E271" s="23" t="s">
        <v>51</v>
      </c>
      <c r="F271" s="22" t="s">
        <v>63</v>
      </c>
      <c r="G271" s="22" t="s">
        <v>53</v>
      </c>
      <c r="H271" s="22" t="s">
        <v>30</v>
      </c>
      <c r="I271" s="22" t="s">
        <v>494</v>
      </c>
      <c r="J271" s="22" t="s">
        <v>63</v>
      </c>
      <c r="K271" s="523" t="s">
        <v>1342</v>
      </c>
      <c r="L271" s="525" t="s">
        <v>1359</v>
      </c>
      <c r="M271" s="525" t="s">
        <v>1360</v>
      </c>
      <c r="N271" s="525" t="s">
        <v>817</v>
      </c>
      <c r="O271" s="22" t="s">
        <v>495</v>
      </c>
      <c r="P271" s="430">
        <v>2018</v>
      </c>
      <c r="Q271" s="418">
        <f t="shared" ca="1" si="14"/>
        <v>135989.99999999965</v>
      </c>
      <c r="R271" s="337" t="str">
        <f t="shared" ca="1" si="12"/>
        <v>N/A</v>
      </c>
      <c r="S271" s="337" t="str">
        <f t="shared" ca="1" si="13"/>
        <v>N/A</v>
      </c>
      <c r="T271" s="433" t="s">
        <v>901</v>
      </c>
      <c r="U271" s="22"/>
      <c r="V271" s="24"/>
      <c r="W271" s="21"/>
      <c r="Y271" s="494"/>
    </row>
    <row r="272" spans="1:25" ht="45">
      <c r="A272" s="31">
        <v>269</v>
      </c>
      <c r="B272" s="22" t="s">
        <v>39</v>
      </c>
      <c r="C272" s="22" t="s">
        <v>492</v>
      </c>
      <c r="D272" s="22" t="s">
        <v>493</v>
      </c>
      <c r="E272" s="23" t="s">
        <v>51</v>
      </c>
      <c r="F272" s="22" t="s">
        <v>64</v>
      </c>
      <c r="G272" s="22" t="s">
        <v>53</v>
      </c>
      <c r="H272" s="22" t="s">
        <v>30</v>
      </c>
      <c r="I272" s="22" t="s">
        <v>494</v>
      </c>
      <c r="J272" s="22" t="s">
        <v>64</v>
      </c>
      <c r="K272" s="523" t="s">
        <v>1342</v>
      </c>
      <c r="L272" s="525" t="s">
        <v>1361</v>
      </c>
      <c r="M272" s="525" t="s">
        <v>1362</v>
      </c>
      <c r="N272" s="525" t="s">
        <v>817</v>
      </c>
      <c r="O272" s="22" t="s">
        <v>495</v>
      </c>
      <c r="P272" s="430">
        <v>2018</v>
      </c>
      <c r="Q272" s="418">
        <f t="shared" ca="1" si="14"/>
        <v>101992.49837887273</v>
      </c>
      <c r="R272" s="337" t="str">
        <f t="shared" ca="1" si="12"/>
        <v>N/A</v>
      </c>
      <c r="S272" s="337" t="str">
        <f t="shared" ca="1" si="13"/>
        <v>N/A</v>
      </c>
      <c r="T272" s="433" t="s">
        <v>901</v>
      </c>
      <c r="U272" s="22"/>
      <c r="V272" s="24"/>
      <c r="W272" s="21"/>
      <c r="Y272" s="494"/>
    </row>
    <row r="273" spans="1:25" ht="45">
      <c r="A273" s="31">
        <v>270</v>
      </c>
      <c r="B273" s="22" t="s">
        <v>39</v>
      </c>
      <c r="C273" s="22" t="s">
        <v>492</v>
      </c>
      <c r="D273" s="22" t="s">
        <v>493</v>
      </c>
      <c r="E273" s="23" t="s">
        <v>51</v>
      </c>
      <c r="F273" s="22" t="s">
        <v>65</v>
      </c>
      <c r="G273" s="22" t="s">
        <v>53</v>
      </c>
      <c r="H273" s="22" t="s">
        <v>30</v>
      </c>
      <c r="I273" s="22" t="s">
        <v>494</v>
      </c>
      <c r="J273" s="22" t="s">
        <v>65</v>
      </c>
      <c r="K273" s="523" t="s">
        <v>1342</v>
      </c>
      <c r="L273" s="525" t="s">
        <v>1363</v>
      </c>
      <c r="M273" s="525" t="s">
        <v>1364</v>
      </c>
      <c r="N273" s="525" t="s">
        <v>817</v>
      </c>
      <c r="O273" s="22" t="s">
        <v>495</v>
      </c>
      <c r="P273" s="430">
        <v>2018</v>
      </c>
      <c r="Q273" s="418">
        <f t="shared" ca="1" si="14"/>
        <v>0</v>
      </c>
      <c r="R273" s="337" t="str">
        <f t="shared" ca="1" si="12"/>
        <v>N/A</v>
      </c>
      <c r="S273" s="337" t="str">
        <f t="shared" ca="1" si="13"/>
        <v>N/A</v>
      </c>
      <c r="T273" s="433" t="s">
        <v>901</v>
      </c>
      <c r="U273" s="22" t="s">
        <v>49</v>
      </c>
      <c r="V273" s="24"/>
      <c r="W273" s="21"/>
      <c r="Y273" s="494"/>
    </row>
    <row r="274" spans="1:25" ht="45">
      <c r="A274" s="31">
        <v>271</v>
      </c>
      <c r="B274" s="22" t="s">
        <v>39</v>
      </c>
      <c r="C274" s="22" t="s">
        <v>492</v>
      </c>
      <c r="D274" s="22" t="s">
        <v>493</v>
      </c>
      <c r="E274" s="23" t="s">
        <v>51</v>
      </c>
      <c r="F274" s="22" t="s">
        <v>66</v>
      </c>
      <c r="G274" s="22" t="s">
        <v>53</v>
      </c>
      <c r="H274" s="22" t="s">
        <v>30</v>
      </c>
      <c r="I274" s="22" t="s">
        <v>494</v>
      </c>
      <c r="J274" s="22" t="s">
        <v>66</v>
      </c>
      <c r="K274" s="523" t="s">
        <v>1342</v>
      </c>
      <c r="L274" s="525" t="s">
        <v>1365</v>
      </c>
      <c r="M274" s="525" t="s">
        <v>1366</v>
      </c>
      <c r="N274" s="525" t="s">
        <v>817</v>
      </c>
      <c r="O274" s="22" t="s">
        <v>495</v>
      </c>
      <c r="P274" s="430">
        <v>2018</v>
      </c>
      <c r="Q274" s="418">
        <f t="shared" ca="1" si="14"/>
        <v>0</v>
      </c>
      <c r="R274" s="337" t="str">
        <f t="shared" ca="1" si="12"/>
        <v>N/A</v>
      </c>
      <c r="S274" s="337" t="str">
        <f t="shared" ca="1" si="13"/>
        <v>N/A</v>
      </c>
      <c r="T274" s="433" t="s">
        <v>901</v>
      </c>
      <c r="U274" s="22" t="s">
        <v>49</v>
      </c>
      <c r="V274" s="24"/>
      <c r="W274" s="21"/>
      <c r="Y274" s="494"/>
    </row>
    <row r="275" spans="1:25" ht="30">
      <c r="A275" s="31">
        <v>272</v>
      </c>
      <c r="B275" s="22" t="s">
        <v>39</v>
      </c>
      <c r="C275" s="22" t="s">
        <v>492</v>
      </c>
      <c r="D275" s="22" t="s">
        <v>496</v>
      </c>
      <c r="E275" s="23" t="s">
        <v>42</v>
      </c>
      <c r="F275" s="22" t="s">
        <v>43</v>
      </c>
      <c r="G275" s="22" t="s">
        <v>44</v>
      </c>
      <c r="H275" s="22" t="s">
        <v>30</v>
      </c>
      <c r="I275" s="22" t="s">
        <v>497</v>
      </c>
      <c r="J275" s="22" t="s">
        <v>46</v>
      </c>
      <c r="K275" s="523" t="s">
        <v>1342</v>
      </c>
      <c r="L275" s="525" t="s">
        <v>1367</v>
      </c>
      <c r="M275" s="525" t="s">
        <v>1368</v>
      </c>
      <c r="N275" s="525" t="s">
        <v>817</v>
      </c>
      <c r="O275" s="22" t="s">
        <v>495</v>
      </c>
      <c r="P275" s="430">
        <v>2018</v>
      </c>
      <c r="Q275" s="418">
        <f t="shared" ca="1" si="14"/>
        <v>7.2108696353863015</v>
      </c>
      <c r="R275" s="337" t="str">
        <f t="shared" ca="1" si="12"/>
        <v>N/A</v>
      </c>
      <c r="S275" s="337" t="str">
        <f t="shared" ca="1" si="13"/>
        <v>N/A</v>
      </c>
      <c r="T275" s="433" t="s">
        <v>48</v>
      </c>
      <c r="U275" s="22"/>
      <c r="V275" s="24"/>
      <c r="W275" s="21"/>
      <c r="Y275" s="494"/>
    </row>
    <row r="276" spans="1:25" ht="75">
      <c r="A276" s="31">
        <v>273</v>
      </c>
      <c r="B276" s="22" t="s">
        <v>39</v>
      </c>
      <c r="C276" s="22" t="s">
        <v>492</v>
      </c>
      <c r="D276" s="22" t="s">
        <v>498</v>
      </c>
      <c r="E276" s="23" t="s">
        <v>499</v>
      </c>
      <c r="F276" s="22" t="s">
        <v>142</v>
      </c>
      <c r="G276" s="22" t="s">
        <v>143</v>
      </c>
      <c r="H276" s="22" t="s">
        <v>30</v>
      </c>
      <c r="I276" s="22" t="s">
        <v>500</v>
      </c>
      <c r="J276" s="22" t="s">
        <v>501</v>
      </c>
      <c r="K276" s="523" t="s">
        <v>1342</v>
      </c>
      <c r="L276" s="525" t="s">
        <v>1369</v>
      </c>
      <c r="M276" s="525" t="s">
        <v>1370</v>
      </c>
      <c r="N276" s="525" t="s">
        <v>887</v>
      </c>
      <c r="O276" s="22" t="s">
        <v>495</v>
      </c>
      <c r="P276" s="430">
        <v>2018</v>
      </c>
      <c r="Q276" s="538">
        <f t="shared" ca="1" si="14"/>
        <v>3.4482758620689655E-2</v>
      </c>
      <c r="R276" s="337">
        <f t="shared" ca="1" si="12"/>
        <v>1</v>
      </c>
      <c r="S276" s="337">
        <f t="shared" ca="1" si="13"/>
        <v>29</v>
      </c>
      <c r="T276" s="433" t="s">
        <v>502</v>
      </c>
      <c r="U276" s="22" t="s">
        <v>246</v>
      </c>
      <c r="V276" s="24"/>
      <c r="W276" s="21"/>
      <c r="Y276" s="494"/>
    </row>
    <row r="277" spans="1:25" ht="75">
      <c r="A277" s="31">
        <v>274</v>
      </c>
      <c r="B277" s="22" t="s">
        <v>39</v>
      </c>
      <c r="C277" s="22" t="s">
        <v>492</v>
      </c>
      <c r="D277" s="22" t="s">
        <v>498</v>
      </c>
      <c r="E277" s="23" t="s">
        <v>499</v>
      </c>
      <c r="F277" s="22" t="s">
        <v>142</v>
      </c>
      <c r="G277" s="22" t="s">
        <v>143</v>
      </c>
      <c r="H277" s="22" t="s">
        <v>30</v>
      </c>
      <c r="I277" s="22" t="s">
        <v>503</v>
      </c>
      <c r="J277" s="22" t="s">
        <v>504</v>
      </c>
      <c r="K277" s="523" t="s">
        <v>1342</v>
      </c>
      <c r="L277" s="525" t="s">
        <v>1371</v>
      </c>
      <c r="M277" s="525" t="s">
        <v>1372</v>
      </c>
      <c r="N277" s="525" t="s">
        <v>887</v>
      </c>
      <c r="O277" s="22" t="s">
        <v>495</v>
      </c>
      <c r="P277" s="430">
        <v>2018</v>
      </c>
      <c r="Q277" s="538">
        <f t="shared" ca="1" si="14"/>
        <v>6.024096385542169E-3</v>
      </c>
      <c r="R277" s="337">
        <f t="shared" ca="1" si="12"/>
        <v>4</v>
      </c>
      <c r="S277" s="337">
        <f t="shared" ca="1" si="13"/>
        <v>664</v>
      </c>
      <c r="T277" s="433" t="s">
        <v>502</v>
      </c>
      <c r="U277" s="22" t="s">
        <v>246</v>
      </c>
      <c r="V277" s="24"/>
      <c r="W277" s="21"/>
      <c r="Y277" s="494"/>
    </row>
    <row r="278" spans="1:25" ht="75">
      <c r="A278" s="31">
        <v>275</v>
      </c>
      <c r="B278" s="22" t="s">
        <v>39</v>
      </c>
      <c r="C278" s="22" t="s">
        <v>492</v>
      </c>
      <c r="D278" s="22" t="s">
        <v>498</v>
      </c>
      <c r="E278" s="23" t="s">
        <v>499</v>
      </c>
      <c r="F278" s="22" t="s">
        <v>142</v>
      </c>
      <c r="G278" s="22" t="s">
        <v>143</v>
      </c>
      <c r="H278" s="22" t="s">
        <v>30</v>
      </c>
      <c r="I278" s="22" t="s">
        <v>505</v>
      </c>
      <c r="J278" s="22" t="s">
        <v>506</v>
      </c>
      <c r="K278" s="523" t="s">
        <v>1342</v>
      </c>
      <c r="L278" s="525" t="s">
        <v>1373</v>
      </c>
      <c r="M278" s="525" t="s">
        <v>1374</v>
      </c>
      <c r="N278" s="525" t="s">
        <v>887</v>
      </c>
      <c r="O278" s="22" t="s">
        <v>495</v>
      </c>
      <c r="P278" s="430">
        <v>2018</v>
      </c>
      <c r="Q278" s="538">
        <f t="shared" ca="1" si="14"/>
        <v>0</v>
      </c>
      <c r="R278" s="337">
        <f t="shared" ca="1" si="12"/>
        <v>0</v>
      </c>
      <c r="S278" s="337">
        <f t="shared" ca="1" si="13"/>
        <v>2645</v>
      </c>
      <c r="T278" s="433" t="s">
        <v>502</v>
      </c>
      <c r="U278" s="22" t="s">
        <v>246</v>
      </c>
      <c r="V278" s="24"/>
      <c r="W278" s="21"/>
      <c r="Y278" s="494"/>
    </row>
    <row r="279" spans="1:25" ht="30">
      <c r="A279" s="31">
        <v>276</v>
      </c>
      <c r="B279" s="22" t="s">
        <v>39</v>
      </c>
      <c r="C279" s="22" t="s">
        <v>492</v>
      </c>
      <c r="D279" s="22" t="s">
        <v>507</v>
      </c>
      <c r="E279" s="23" t="s">
        <v>91</v>
      </c>
      <c r="F279" s="22" t="s">
        <v>92</v>
      </c>
      <c r="G279" s="22" t="s">
        <v>93</v>
      </c>
      <c r="H279" s="22" t="s">
        <v>30</v>
      </c>
      <c r="I279" s="22" t="s">
        <v>508</v>
      </c>
      <c r="J279" s="22" t="s">
        <v>92</v>
      </c>
      <c r="K279" s="523" t="s">
        <v>1342</v>
      </c>
      <c r="L279" s="525" t="s">
        <v>1375</v>
      </c>
      <c r="M279" s="525" t="s">
        <v>1376</v>
      </c>
      <c r="N279" s="525" t="s">
        <v>887</v>
      </c>
      <c r="O279" s="22" t="s">
        <v>495</v>
      </c>
      <c r="P279" s="430">
        <v>2018</v>
      </c>
      <c r="Q279" s="418">
        <f t="shared" ca="1" si="14"/>
        <v>3080.0977961489493</v>
      </c>
      <c r="R279" s="337">
        <f t="shared" ca="1" si="12"/>
        <v>169097.36632084701</v>
      </c>
      <c r="S279" s="337">
        <f t="shared" ca="1" si="13"/>
        <v>54.899999127388</v>
      </c>
      <c r="T279" s="433"/>
      <c r="U279" s="22"/>
      <c r="V279" s="24"/>
      <c r="W279" s="21"/>
      <c r="Y279" s="494"/>
    </row>
    <row r="280" spans="1:25" ht="30">
      <c r="A280" s="31">
        <v>277</v>
      </c>
      <c r="B280" s="22" t="s">
        <v>39</v>
      </c>
      <c r="C280" s="22" t="s">
        <v>492</v>
      </c>
      <c r="D280" s="22" t="s">
        <v>507</v>
      </c>
      <c r="E280" s="23" t="s">
        <v>91</v>
      </c>
      <c r="F280" s="22" t="s">
        <v>95</v>
      </c>
      <c r="G280" s="22" t="s">
        <v>93</v>
      </c>
      <c r="H280" s="22" t="s">
        <v>30</v>
      </c>
      <c r="I280" s="22" t="s">
        <v>508</v>
      </c>
      <c r="J280" s="22" t="s">
        <v>95</v>
      </c>
      <c r="K280" s="523" t="s">
        <v>1342</v>
      </c>
      <c r="L280" s="525" t="s">
        <v>1377</v>
      </c>
      <c r="M280" s="525" t="s">
        <v>1378</v>
      </c>
      <c r="N280" s="525" t="s">
        <v>887</v>
      </c>
      <c r="O280" s="22" t="s">
        <v>495</v>
      </c>
      <c r="P280" s="430">
        <v>2018</v>
      </c>
      <c r="Q280" s="418">
        <f t="shared" ca="1" si="14"/>
        <v>1.6579392505191763</v>
      </c>
      <c r="R280" s="337">
        <f t="shared" ca="1" si="12"/>
        <v>169097.36632084701</v>
      </c>
      <c r="S280" s="337">
        <f t="shared" ca="1" si="13"/>
        <v>101992.498378873</v>
      </c>
      <c r="T280" s="433"/>
      <c r="U280" s="22"/>
      <c r="V280" s="24"/>
      <c r="W280" s="21"/>
      <c r="Y280" s="494"/>
    </row>
    <row r="281" spans="1:25" ht="30">
      <c r="A281" s="31">
        <v>278</v>
      </c>
      <c r="B281" s="22" t="s">
        <v>39</v>
      </c>
      <c r="C281" s="22" t="s">
        <v>492</v>
      </c>
      <c r="D281" s="22" t="s">
        <v>507</v>
      </c>
      <c r="E281" s="23" t="s">
        <v>91</v>
      </c>
      <c r="F281" s="22" t="s">
        <v>96</v>
      </c>
      <c r="G281" s="22" t="s">
        <v>93</v>
      </c>
      <c r="H281" s="22" t="s">
        <v>30</v>
      </c>
      <c r="I281" s="22" t="s">
        <v>508</v>
      </c>
      <c r="J281" s="22" t="s">
        <v>96</v>
      </c>
      <c r="K281" s="523" t="s">
        <v>1342</v>
      </c>
      <c r="L281" s="525" t="s">
        <v>1379</v>
      </c>
      <c r="M281" s="525" t="s">
        <v>1380</v>
      </c>
      <c r="N281" s="525" t="s">
        <v>887</v>
      </c>
      <c r="O281" s="22" t="s">
        <v>495</v>
      </c>
      <c r="P281" s="430">
        <v>2018</v>
      </c>
      <c r="Q281" s="418">
        <f t="shared" ca="1" si="14"/>
        <v>0</v>
      </c>
      <c r="R281" s="337">
        <f t="shared" ca="1" si="12"/>
        <v>0</v>
      </c>
      <c r="S281" s="337">
        <f t="shared" ca="1" si="13"/>
        <v>1E-3</v>
      </c>
      <c r="T281" s="433" t="s">
        <v>48</v>
      </c>
      <c r="U281" s="22" t="s">
        <v>49</v>
      </c>
      <c r="V281" s="24"/>
      <c r="W281" s="21"/>
      <c r="Y281" s="494"/>
    </row>
    <row r="282" spans="1:25" ht="30">
      <c r="A282" s="31">
        <v>279</v>
      </c>
      <c r="B282" s="22" t="s">
        <v>39</v>
      </c>
      <c r="C282" s="22" t="s">
        <v>492</v>
      </c>
      <c r="D282" s="22" t="s">
        <v>507</v>
      </c>
      <c r="E282" s="23" t="s">
        <v>91</v>
      </c>
      <c r="F282" s="22" t="s">
        <v>97</v>
      </c>
      <c r="G282" s="22" t="s">
        <v>93</v>
      </c>
      <c r="H282" s="22" t="s">
        <v>30</v>
      </c>
      <c r="I282" s="22" t="s">
        <v>508</v>
      </c>
      <c r="J282" s="22" t="s">
        <v>97</v>
      </c>
      <c r="K282" s="523" t="s">
        <v>1342</v>
      </c>
      <c r="L282" s="525" t="s">
        <v>1381</v>
      </c>
      <c r="M282" s="525" t="s">
        <v>1382</v>
      </c>
      <c r="N282" s="525" t="s">
        <v>887</v>
      </c>
      <c r="O282" s="22" t="s">
        <v>495</v>
      </c>
      <c r="P282" s="430">
        <v>2018</v>
      </c>
      <c r="Q282" s="418">
        <f t="shared" ca="1" si="14"/>
        <v>3245.1410695622044</v>
      </c>
      <c r="R282" s="337">
        <f t="shared" ca="1" si="12"/>
        <v>178158.24188721599</v>
      </c>
      <c r="S282" s="337">
        <f t="shared" ca="1" si="13"/>
        <v>54.899999127388</v>
      </c>
      <c r="T282" s="433"/>
      <c r="U282" s="22"/>
      <c r="V282" s="24"/>
      <c r="W282" s="21"/>
      <c r="Y282" s="494"/>
    </row>
    <row r="283" spans="1:25" ht="30">
      <c r="A283" s="31">
        <v>280</v>
      </c>
      <c r="B283" s="22" t="s">
        <v>39</v>
      </c>
      <c r="C283" s="22" t="s">
        <v>492</v>
      </c>
      <c r="D283" s="22" t="s">
        <v>507</v>
      </c>
      <c r="E283" s="23" t="s">
        <v>91</v>
      </c>
      <c r="F283" s="22" t="s">
        <v>98</v>
      </c>
      <c r="G283" s="22" t="s">
        <v>93</v>
      </c>
      <c r="H283" s="22" t="s">
        <v>30</v>
      </c>
      <c r="I283" s="22" t="s">
        <v>508</v>
      </c>
      <c r="J283" s="22" t="s">
        <v>98</v>
      </c>
      <c r="K283" s="523" t="s">
        <v>1342</v>
      </c>
      <c r="L283" s="525" t="s">
        <v>1383</v>
      </c>
      <c r="M283" s="525" t="s">
        <v>1384</v>
      </c>
      <c r="N283" s="525" t="s">
        <v>887</v>
      </c>
      <c r="O283" s="22" t="s">
        <v>495</v>
      </c>
      <c r="P283" s="430">
        <v>2018</v>
      </c>
      <c r="Q283" s="418">
        <f t="shared" ca="1" si="14"/>
        <v>1.7467778975803594</v>
      </c>
      <c r="R283" s="337">
        <f t="shared" ca="1" si="12"/>
        <v>178158.24188721599</v>
      </c>
      <c r="S283" s="337">
        <f t="shared" ca="1" si="13"/>
        <v>101992.498378873</v>
      </c>
      <c r="T283" s="433"/>
      <c r="U283" s="22"/>
      <c r="V283" s="24"/>
      <c r="W283" s="21"/>
      <c r="Y283" s="494"/>
    </row>
    <row r="284" spans="1:25" ht="30">
      <c r="A284" s="31">
        <v>281</v>
      </c>
      <c r="B284" s="22" t="s">
        <v>39</v>
      </c>
      <c r="C284" s="22" t="s">
        <v>492</v>
      </c>
      <c r="D284" s="22" t="s">
        <v>507</v>
      </c>
      <c r="E284" s="23" t="s">
        <v>91</v>
      </c>
      <c r="F284" s="22" t="s">
        <v>99</v>
      </c>
      <c r="G284" s="22" t="s">
        <v>93</v>
      </c>
      <c r="H284" s="22" t="s">
        <v>30</v>
      </c>
      <c r="I284" s="22" t="s">
        <v>508</v>
      </c>
      <c r="J284" s="22" t="s">
        <v>99</v>
      </c>
      <c r="K284" s="523" t="s">
        <v>1342</v>
      </c>
      <c r="L284" s="525" t="s">
        <v>1385</v>
      </c>
      <c r="M284" s="525" t="s">
        <v>1386</v>
      </c>
      <c r="N284" s="525" t="s">
        <v>887</v>
      </c>
      <c r="O284" s="22" t="s">
        <v>495</v>
      </c>
      <c r="P284" s="430">
        <v>2018</v>
      </c>
      <c r="Q284" s="418">
        <f t="shared" ca="1" si="14"/>
        <v>0</v>
      </c>
      <c r="R284" s="337">
        <f t="shared" ca="1" si="12"/>
        <v>0</v>
      </c>
      <c r="S284" s="337">
        <f t="shared" ca="1" si="13"/>
        <v>1E-3</v>
      </c>
      <c r="T284" s="433" t="s">
        <v>48</v>
      </c>
      <c r="U284" s="22" t="s">
        <v>49</v>
      </c>
      <c r="V284" s="24"/>
      <c r="W284" s="21"/>
      <c r="Y284" s="494"/>
    </row>
    <row r="285" spans="1:25" s="13" customFormat="1" ht="60">
      <c r="A285" s="31">
        <v>282</v>
      </c>
      <c r="B285" s="22" t="s">
        <v>39</v>
      </c>
      <c r="C285" s="22" t="s">
        <v>509</v>
      </c>
      <c r="D285" s="22" t="s">
        <v>510</v>
      </c>
      <c r="E285" s="23" t="s">
        <v>51</v>
      </c>
      <c r="F285" s="22" t="s">
        <v>511</v>
      </c>
      <c r="G285" s="22" t="s">
        <v>53</v>
      </c>
      <c r="H285" s="22" t="s">
        <v>30</v>
      </c>
      <c r="I285" s="22" t="s">
        <v>512</v>
      </c>
      <c r="J285" s="22" t="s">
        <v>513</v>
      </c>
      <c r="K285" s="523" t="s">
        <v>1387</v>
      </c>
      <c r="L285" s="525" t="s">
        <v>1388</v>
      </c>
      <c r="M285" s="525" t="s">
        <v>1389</v>
      </c>
      <c r="N285" s="525" t="s">
        <v>817</v>
      </c>
      <c r="O285" s="22" t="s">
        <v>514</v>
      </c>
      <c r="P285" s="430">
        <v>2018</v>
      </c>
      <c r="Q285" s="418">
        <f t="shared" ref="Q285:Q304" ca="1" si="15">SUMIF(INDIRECT("'"&amp;K285&amp;"'!a:a"),A285,INDIRECT("'"&amp;K285&amp;"'!f:f"))</f>
        <v>1450</v>
      </c>
      <c r="R285" s="337" t="str">
        <f t="shared" ca="1" si="12"/>
        <v>N/A</v>
      </c>
      <c r="S285" s="337" t="str">
        <f t="shared" ca="1" si="13"/>
        <v>N/A</v>
      </c>
      <c r="T285" s="433" t="s">
        <v>515</v>
      </c>
      <c r="U285" s="22" t="s">
        <v>516</v>
      </c>
      <c r="V285" s="24"/>
      <c r="W285" s="21"/>
      <c r="X285" s="431"/>
      <c r="Y285" s="494"/>
    </row>
    <row r="286" spans="1:25" s="13" customFormat="1" ht="60">
      <c r="A286" s="31">
        <v>283</v>
      </c>
      <c r="B286" s="22" t="s">
        <v>39</v>
      </c>
      <c r="C286" s="22" t="s">
        <v>509</v>
      </c>
      <c r="D286" s="22" t="s">
        <v>510</v>
      </c>
      <c r="E286" s="23" t="s">
        <v>51</v>
      </c>
      <c r="F286" s="22" t="s">
        <v>517</v>
      </c>
      <c r="G286" s="22" t="s">
        <v>53</v>
      </c>
      <c r="H286" s="22" t="s">
        <v>30</v>
      </c>
      <c r="I286" s="22" t="s">
        <v>512</v>
      </c>
      <c r="J286" s="22" t="s">
        <v>518</v>
      </c>
      <c r="K286" s="523" t="s">
        <v>1387</v>
      </c>
      <c r="L286" s="525" t="s">
        <v>1390</v>
      </c>
      <c r="M286" s="525" t="s">
        <v>1391</v>
      </c>
      <c r="N286" s="525" t="s">
        <v>817</v>
      </c>
      <c r="O286" s="22" t="s">
        <v>514</v>
      </c>
      <c r="P286" s="430">
        <v>2018</v>
      </c>
      <c r="Q286" s="418">
        <f t="shared" ca="1" si="15"/>
        <v>45</v>
      </c>
      <c r="R286" s="337" t="str">
        <f t="shared" ca="1" si="12"/>
        <v>N/A</v>
      </c>
      <c r="S286" s="337" t="str">
        <f t="shared" ca="1" si="13"/>
        <v>N/A</v>
      </c>
      <c r="T286" s="433" t="s">
        <v>515</v>
      </c>
      <c r="U286" s="22" t="s">
        <v>519</v>
      </c>
      <c r="V286" s="24"/>
      <c r="W286" s="21"/>
      <c r="X286" s="431"/>
      <c r="Y286" s="494"/>
    </row>
    <row r="287" spans="1:25" s="13" customFormat="1" ht="60">
      <c r="A287" s="31">
        <v>284</v>
      </c>
      <c r="B287" s="22" t="s">
        <v>39</v>
      </c>
      <c r="C287" s="22" t="s">
        <v>509</v>
      </c>
      <c r="D287" s="22" t="s">
        <v>510</v>
      </c>
      <c r="E287" s="23" t="s">
        <v>51</v>
      </c>
      <c r="F287" s="22" t="s">
        <v>520</v>
      </c>
      <c r="G287" s="22" t="s">
        <v>53</v>
      </c>
      <c r="H287" s="22" t="s">
        <v>30</v>
      </c>
      <c r="I287" s="22" t="s">
        <v>512</v>
      </c>
      <c r="J287" s="22" t="s">
        <v>521</v>
      </c>
      <c r="K287" s="523" t="s">
        <v>1387</v>
      </c>
      <c r="L287" s="525" t="s">
        <v>1392</v>
      </c>
      <c r="M287" s="525" t="s">
        <v>1393</v>
      </c>
      <c r="N287" s="525" t="s">
        <v>817</v>
      </c>
      <c r="O287" s="22" t="s">
        <v>514</v>
      </c>
      <c r="P287" s="430">
        <v>2018</v>
      </c>
      <c r="Q287" s="418">
        <f t="shared" ca="1" si="15"/>
        <v>333</v>
      </c>
      <c r="R287" s="337" t="str">
        <f t="shared" ca="1" si="12"/>
        <v>N/A</v>
      </c>
      <c r="S287" s="337" t="str">
        <f t="shared" ca="1" si="13"/>
        <v>N/A</v>
      </c>
      <c r="T287" s="433" t="s">
        <v>515</v>
      </c>
      <c r="U287" s="22" t="s">
        <v>516</v>
      </c>
      <c r="V287" s="24"/>
      <c r="W287" s="21"/>
      <c r="X287" s="431"/>
      <c r="Y287" s="494"/>
    </row>
    <row r="288" spans="1:25" s="13" customFormat="1" ht="45">
      <c r="A288" s="31">
        <v>285</v>
      </c>
      <c r="B288" s="22" t="s">
        <v>39</v>
      </c>
      <c r="C288" s="22" t="s">
        <v>509</v>
      </c>
      <c r="D288" s="22" t="s">
        <v>522</v>
      </c>
      <c r="E288" s="23">
        <v>1</v>
      </c>
      <c r="F288" s="22" t="s">
        <v>523</v>
      </c>
      <c r="G288" s="22" t="s">
        <v>524</v>
      </c>
      <c r="H288" s="22" t="s">
        <v>30</v>
      </c>
      <c r="I288" s="22" t="s">
        <v>525</v>
      </c>
      <c r="J288" s="22" t="s">
        <v>525</v>
      </c>
      <c r="K288" s="523" t="s">
        <v>1387</v>
      </c>
      <c r="L288" s="525" t="s">
        <v>1394</v>
      </c>
      <c r="M288" s="525" t="s">
        <v>1395</v>
      </c>
      <c r="N288" s="525" t="s">
        <v>817</v>
      </c>
      <c r="O288" s="22" t="s">
        <v>514</v>
      </c>
      <c r="P288" s="430">
        <v>2018</v>
      </c>
      <c r="Q288" s="418">
        <f t="shared" ca="1" si="15"/>
        <v>64</v>
      </c>
      <c r="R288" s="337" t="str">
        <f t="shared" ca="1" si="12"/>
        <v>N/A</v>
      </c>
      <c r="S288" s="337" t="str">
        <f t="shared" ca="1" si="13"/>
        <v>N/A</v>
      </c>
      <c r="T288" s="433" t="s">
        <v>526</v>
      </c>
      <c r="U288" s="22" t="s">
        <v>527</v>
      </c>
      <c r="V288" s="24"/>
      <c r="W288" s="21"/>
      <c r="X288" s="431"/>
      <c r="Y288" s="494"/>
    </row>
    <row r="289" spans="1:25" s="13" customFormat="1" ht="45">
      <c r="A289" s="31">
        <v>286</v>
      </c>
      <c r="B289" s="22" t="s">
        <v>39</v>
      </c>
      <c r="C289" s="22" t="s">
        <v>509</v>
      </c>
      <c r="D289" s="22" t="s">
        <v>522</v>
      </c>
      <c r="E289" s="23">
        <v>2</v>
      </c>
      <c r="F289" s="22" t="s">
        <v>523</v>
      </c>
      <c r="G289" s="22" t="s">
        <v>524</v>
      </c>
      <c r="H289" s="22" t="s">
        <v>30</v>
      </c>
      <c r="I289" s="22" t="s">
        <v>528</v>
      </c>
      <c r="J289" s="22" t="s">
        <v>528</v>
      </c>
      <c r="K289" s="523" t="s">
        <v>1387</v>
      </c>
      <c r="L289" s="525" t="s">
        <v>1396</v>
      </c>
      <c r="M289" s="525" t="s">
        <v>1397</v>
      </c>
      <c r="N289" s="525" t="s">
        <v>817</v>
      </c>
      <c r="O289" s="22" t="s">
        <v>514</v>
      </c>
      <c r="P289" s="430">
        <v>2018</v>
      </c>
      <c r="Q289" s="418">
        <f t="shared" ca="1" si="15"/>
        <v>57</v>
      </c>
      <c r="R289" s="337" t="str">
        <f t="shared" ca="1" si="12"/>
        <v>N/A</v>
      </c>
      <c r="S289" s="337" t="str">
        <f t="shared" ca="1" si="13"/>
        <v>N/A</v>
      </c>
      <c r="T289" s="433" t="s">
        <v>529</v>
      </c>
      <c r="U289" s="22" t="s">
        <v>527</v>
      </c>
      <c r="V289" s="24"/>
      <c r="W289" s="21"/>
      <c r="X289" s="431"/>
      <c r="Y289" s="494"/>
    </row>
    <row r="290" spans="1:25" s="13" customFormat="1" ht="45">
      <c r="A290" s="31">
        <v>287</v>
      </c>
      <c r="B290" s="22" t="s">
        <v>39</v>
      </c>
      <c r="C290" s="22" t="s">
        <v>509</v>
      </c>
      <c r="D290" s="22" t="s">
        <v>530</v>
      </c>
      <c r="E290" s="23">
        <v>1</v>
      </c>
      <c r="F290" s="22" t="s">
        <v>523</v>
      </c>
      <c r="G290" s="22" t="s">
        <v>531</v>
      </c>
      <c r="H290" s="22" t="s">
        <v>30</v>
      </c>
      <c r="I290" s="22" t="s">
        <v>532</v>
      </c>
      <c r="J290" s="22" t="s">
        <v>532</v>
      </c>
      <c r="K290" s="523" t="s">
        <v>1387</v>
      </c>
      <c r="L290" s="525" t="s">
        <v>1398</v>
      </c>
      <c r="M290" s="525" t="s">
        <v>1399</v>
      </c>
      <c r="N290" s="525" t="s">
        <v>817</v>
      </c>
      <c r="O290" s="22" t="s">
        <v>514</v>
      </c>
      <c r="P290" s="430">
        <v>2018</v>
      </c>
      <c r="Q290" s="418">
        <f t="shared" ca="1" si="15"/>
        <v>4</v>
      </c>
      <c r="R290" s="337" t="str">
        <f t="shared" ca="1" si="12"/>
        <v>N/A</v>
      </c>
      <c r="S290" s="337" t="str">
        <f t="shared" ca="1" si="13"/>
        <v>N/A</v>
      </c>
      <c r="T290" s="433" t="s">
        <v>533</v>
      </c>
      <c r="U290" s="22" t="s">
        <v>534</v>
      </c>
      <c r="V290" s="24"/>
      <c r="W290" s="21"/>
      <c r="X290" s="431"/>
      <c r="Y290" s="494"/>
    </row>
    <row r="291" spans="1:25" ht="30">
      <c r="A291" s="31">
        <v>288</v>
      </c>
      <c r="B291" s="22" t="s">
        <v>39</v>
      </c>
      <c r="C291" s="22" t="s">
        <v>509</v>
      </c>
      <c r="D291" s="22" t="s">
        <v>530</v>
      </c>
      <c r="E291" s="23">
        <v>2</v>
      </c>
      <c r="F291" s="22" t="s">
        <v>523</v>
      </c>
      <c r="G291" s="22" t="s">
        <v>531</v>
      </c>
      <c r="H291" s="22" t="s">
        <v>30</v>
      </c>
      <c r="I291" s="22" t="s">
        <v>535</v>
      </c>
      <c r="J291" s="22" t="s">
        <v>535</v>
      </c>
      <c r="K291" s="523" t="s">
        <v>1387</v>
      </c>
      <c r="L291" s="525" t="s">
        <v>1400</v>
      </c>
      <c r="M291" s="525" t="s">
        <v>1401</v>
      </c>
      <c r="N291" s="525" t="s">
        <v>817</v>
      </c>
      <c r="O291" s="22" t="s">
        <v>514</v>
      </c>
      <c r="P291" s="430">
        <v>2018</v>
      </c>
      <c r="Q291" s="418">
        <f t="shared" ca="1" si="15"/>
        <v>3</v>
      </c>
      <c r="R291" s="337" t="str">
        <f t="shared" ca="1" si="12"/>
        <v>N/A</v>
      </c>
      <c r="S291" s="337" t="str">
        <f t="shared" ca="1" si="13"/>
        <v>N/A</v>
      </c>
      <c r="T291" s="433" t="s">
        <v>529</v>
      </c>
      <c r="U291" s="22" t="s">
        <v>536</v>
      </c>
      <c r="V291" s="24"/>
      <c r="W291" s="21"/>
      <c r="Y291" s="494"/>
    </row>
    <row r="292" spans="1:25" ht="45">
      <c r="A292" s="31">
        <v>289</v>
      </c>
      <c r="B292" s="22" t="s">
        <v>39</v>
      </c>
      <c r="C292" s="22" t="s">
        <v>509</v>
      </c>
      <c r="D292" s="22" t="s">
        <v>537</v>
      </c>
      <c r="E292" s="23">
        <v>1</v>
      </c>
      <c r="F292" s="22" t="s">
        <v>523</v>
      </c>
      <c r="G292" s="22" t="s">
        <v>538</v>
      </c>
      <c r="H292" s="22" t="s">
        <v>30</v>
      </c>
      <c r="I292" s="22" t="s">
        <v>539</v>
      </c>
      <c r="J292" s="22" t="s">
        <v>539</v>
      </c>
      <c r="K292" s="523" t="s">
        <v>1387</v>
      </c>
      <c r="L292" s="525" t="s">
        <v>1402</v>
      </c>
      <c r="M292" s="525" t="s">
        <v>1403</v>
      </c>
      <c r="N292" s="525" t="s">
        <v>817</v>
      </c>
      <c r="O292" s="22" t="s">
        <v>514</v>
      </c>
      <c r="P292" s="430">
        <v>2018</v>
      </c>
      <c r="Q292" s="418">
        <f t="shared" ca="1" si="15"/>
        <v>0</v>
      </c>
      <c r="R292" s="337" t="str">
        <f t="shared" ca="1" si="12"/>
        <v>N/A</v>
      </c>
      <c r="S292" s="337" t="str">
        <f t="shared" ca="1" si="13"/>
        <v>N/A</v>
      </c>
      <c r="T292" s="433" t="s">
        <v>540</v>
      </c>
      <c r="U292" s="22" t="s">
        <v>541</v>
      </c>
      <c r="V292" s="24"/>
      <c r="W292" s="21"/>
      <c r="Y292" s="494"/>
    </row>
    <row r="293" spans="1:25" ht="45">
      <c r="A293" s="31">
        <v>290</v>
      </c>
      <c r="B293" s="22" t="s">
        <v>39</v>
      </c>
      <c r="C293" s="22" t="s">
        <v>509</v>
      </c>
      <c r="D293" s="22" t="s">
        <v>537</v>
      </c>
      <c r="E293" s="23">
        <v>2</v>
      </c>
      <c r="F293" s="22" t="s">
        <v>523</v>
      </c>
      <c r="G293" s="22" t="s">
        <v>538</v>
      </c>
      <c r="H293" s="22" t="s">
        <v>30</v>
      </c>
      <c r="I293" s="22" t="s">
        <v>542</v>
      </c>
      <c r="J293" s="22" t="s">
        <v>542</v>
      </c>
      <c r="K293" s="523" t="s">
        <v>1387</v>
      </c>
      <c r="L293" s="525" t="s">
        <v>1404</v>
      </c>
      <c r="M293" s="525" t="s">
        <v>1405</v>
      </c>
      <c r="N293" s="525" t="s">
        <v>817</v>
      </c>
      <c r="O293" s="22" t="s">
        <v>514</v>
      </c>
      <c r="P293" s="430">
        <v>2018</v>
      </c>
      <c r="Q293" s="418">
        <f t="shared" ca="1" si="15"/>
        <v>0</v>
      </c>
      <c r="R293" s="337" t="str">
        <f t="shared" ca="1" si="12"/>
        <v>N/A</v>
      </c>
      <c r="S293" s="337" t="str">
        <f t="shared" ca="1" si="13"/>
        <v>N/A</v>
      </c>
      <c r="T293" s="433" t="s">
        <v>543</v>
      </c>
      <c r="U293" s="22" t="s">
        <v>544</v>
      </c>
      <c r="V293" s="24"/>
      <c r="W293" s="21"/>
      <c r="Y293" s="494"/>
    </row>
    <row r="294" spans="1:25" ht="75">
      <c r="A294" s="31">
        <v>291</v>
      </c>
      <c r="B294" s="22" t="s">
        <v>39</v>
      </c>
      <c r="C294" s="22" t="s">
        <v>509</v>
      </c>
      <c r="D294" s="22" t="s">
        <v>545</v>
      </c>
      <c r="E294" s="23">
        <v>1</v>
      </c>
      <c r="F294" s="22" t="s">
        <v>523</v>
      </c>
      <c r="G294" s="22" t="s">
        <v>546</v>
      </c>
      <c r="H294" s="22" t="s">
        <v>30</v>
      </c>
      <c r="I294" s="22" t="s">
        <v>547</v>
      </c>
      <c r="J294" s="22" t="s">
        <v>547</v>
      </c>
      <c r="K294" s="523" t="s">
        <v>1387</v>
      </c>
      <c r="L294" s="525" t="s">
        <v>1406</v>
      </c>
      <c r="M294" s="525" t="s">
        <v>1407</v>
      </c>
      <c r="N294" s="525" t="s">
        <v>817</v>
      </c>
      <c r="O294" s="22" t="s">
        <v>514</v>
      </c>
      <c r="P294" s="430">
        <v>2018</v>
      </c>
      <c r="Q294" s="418">
        <f t="shared" ca="1" si="15"/>
        <v>5</v>
      </c>
      <c r="R294" s="337" t="str">
        <f t="shared" ca="1" si="12"/>
        <v>N/A</v>
      </c>
      <c r="S294" s="337" t="str">
        <f t="shared" ca="1" si="13"/>
        <v>N/A</v>
      </c>
      <c r="T294" s="433" t="s">
        <v>548</v>
      </c>
      <c r="U294" s="22" t="s">
        <v>549</v>
      </c>
      <c r="V294" s="24"/>
      <c r="W294" s="21"/>
      <c r="Y294" s="494"/>
    </row>
    <row r="295" spans="1:25" ht="105">
      <c r="A295" s="31">
        <v>292</v>
      </c>
      <c r="B295" s="22" t="s">
        <v>39</v>
      </c>
      <c r="C295" s="22" t="s">
        <v>550</v>
      </c>
      <c r="D295" s="22" t="s">
        <v>551</v>
      </c>
      <c r="E295" s="23">
        <v>1</v>
      </c>
      <c r="F295" s="22" t="s">
        <v>523</v>
      </c>
      <c r="G295" s="22" t="s">
        <v>552</v>
      </c>
      <c r="H295" s="22" t="s">
        <v>30</v>
      </c>
      <c r="I295" s="22" t="s">
        <v>553</v>
      </c>
      <c r="J295" s="22" t="s">
        <v>553</v>
      </c>
      <c r="K295" s="523" t="s">
        <v>1387</v>
      </c>
      <c r="L295" s="525" t="s">
        <v>1408</v>
      </c>
      <c r="M295" s="525" t="s">
        <v>1409</v>
      </c>
      <c r="N295" s="525" t="s">
        <v>817</v>
      </c>
      <c r="O295" s="22" t="s">
        <v>514</v>
      </c>
      <c r="P295" s="430">
        <v>2018</v>
      </c>
      <c r="Q295" s="418">
        <f t="shared" ca="1" si="15"/>
        <v>191</v>
      </c>
      <c r="R295" s="337" t="str">
        <f t="shared" ca="1" si="12"/>
        <v>N/A</v>
      </c>
      <c r="S295" s="337" t="str">
        <f t="shared" ca="1" si="13"/>
        <v>N/A</v>
      </c>
      <c r="T295" s="433" t="s">
        <v>554</v>
      </c>
      <c r="U295" s="22" t="s">
        <v>555</v>
      </c>
      <c r="V295" s="24"/>
      <c r="W295" s="21"/>
      <c r="Y295" s="494"/>
    </row>
    <row r="296" spans="1:25" ht="105">
      <c r="A296" s="31">
        <v>293</v>
      </c>
      <c r="B296" s="22" t="s">
        <v>39</v>
      </c>
      <c r="C296" s="22" t="s">
        <v>550</v>
      </c>
      <c r="D296" s="22" t="s">
        <v>551</v>
      </c>
      <c r="E296" s="23">
        <v>2</v>
      </c>
      <c r="F296" s="22" t="s">
        <v>523</v>
      </c>
      <c r="G296" s="22" t="s">
        <v>552</v>
      </c>
      <c r="H296" s="22" t="s">
        <v>30</v>
      </c>
      <c r="I296" s="22" t="s">
        <v>556</v>
      </c>
      <c r="J296" s="22" t="s">
        <v>556</v>
      </c>
      <c r="K296" s="523" t="s">
        <v>1387</v>
      </c>
      <c r="L296" s="525" t="s">
        <v>1410</v>
      </c>
      <c r="M296" s="525" t="s">
        <v>1411</v>
      </c>
      <c r="N296" s="525" t="s">
        <v>817</v>
      </c>
      <c r="O296" s="22" t="s">
        <v>514</v>
      </c>
      <c r="P296" s="430">
        <v>2018</v>
      </c>
      <c r="Q296" s="418">
        <f t="shared" ca="1" si="15"/>
        <v>4970</v>
      </c>
      <c r="R296" s="337" t="str">
        <f t="shared" ca="1" si="12"/>
        <v>N/A</v>
      </c>
      <c r="S296" s="337" t="str">
        <f t="shared" ca="1" si="13"/>
        <v>N/A</v>
      </c>
      <c r="T296" s="433" t="s">
        <v>557</v>
      </c>
      <c r="U296" s="22" t="s">
        <v>558</v>
      </c>
      <c r="V296" s="24"/>
      <c r="W296" s="21"/>
      <c r="Y296" s="494"/>
    </row>
    <row r="297" spans="1:25" ht="75">
      <c r="A297" s="31">
        <v>294</v>
      </c>
      <c r="B297" s="22" t="s">
        <v>39</v>
      </c>
      <c r="C297" s="22" t="s">
        <v>550</v>
      </c>
      <c r="D297" s="22" t="s">
        <v>551</v>
      </c>
      <c r="E297" s="23">
        <v>3</v>
      </c>
      <c r="F297" s="22" t="s">
        <v>559</v>
      </c>
      <c r="G297" s="22" t="s">
        <v>552</v>
      </c>
      <c r="H297" s="22" t="s">
        <v>30</v>
      </c>
      <c r="I297" s="22" t="s">
        <v>560</v>
      </c>
      <c r="J297" s="22" t="s">
        <v>560</v>
      </c>
      <c r="K297" s="523" t="s">
        <v>1387</v>
      </c>
      <c r="L297" s="525" t="s">
        <v>1412</v>
      </c>
      <c r="M297" s="525" t="s">
        <v>1413</v>
      </c>
      <c r="N297" s="525" t="s">
        <v>817</v>
      </c>
      <c r="O297" s="22" t="s">
        <v>514</v>
      </c>
      <c r="P297" s="430">
        <v>2018</v>
      </c>
      <c r="Q297" s="418">
        <f t="shared" ca="1" si="15"/>
        <v>0.18</v>
      </c>
      <c r="R297" s="337" t="str">
        <f t="shared" ca="1" si="12"/>
        <v>N/A</v>
      </c>
      <c r="S297" s="337" t="str">
        <f t="shared" ca="1" si="13"/>
        <v>N/A</v>
      </c>
      <c r="T297" s="433" t="s">
        <v>561</v>
      </c>
      <c r="U297" s="22" t="s">
        <v>562</v>
      </c>
      <c r="V297" s="24"/>
      <c r="W297" s="21"/>
      <c r="Y297" s="494"/>
    </row>
    <row r="298" spans="1:25" ht="60">
      <c r="A298" s="31">
        <v>295</v>
      </c>
      <c r="B298" s="22" t="s">
        <v>563</v>
      </c>
      <c r="C298" s="22" t="s">
        <v>550</v>
      </c>
      <c r="D298" s="22" t="s">
        <v>564</v>
      </c>
      <c r="E298" s="23">
        <v>1</v>
      </c>
      <c r="F298" s="22" t="s">
        <v>142</v>
      </c>
      <c r="G298" s="22" t="s">
        <v>552</v>
      </c>
      <c r="H298" s="22" t="s">
        <v>30</v>
      </c>
      <c r="I298" s="22" t="s">
        <v>565</v>
      </c>
      <c r="J298" s="22" t="s">
        <v>565</v>
      </c>
      <c r="K298" s="523" t="s">
        <v>1387</v>
      </c>
      <c r="L298" s="525" t="s">
        <v>1414</v>
      </c>
      <c r="M298" s="525" t="s">
        <v>1415</v>
      </c>
      <c r="N298" s="525" t="s">
        <v>817</v>
      </c>
      <c r="O298" s="22" t="s">
        <v>514</v>
      </c>
      <c r="P298" s="430">
        <v>2018</v>
      </c>
      <c r="Q298" s="538">
        <f t="shared" ca="1" si="15"/>
        <v>0</v>
      </c>
      <c r="R298" s="337" t="str">
        <f t="shared" ca="1" si="12"/>
        <v>N/A</v>
      </c>
      <c r="S298" s="337" t="str">
        <f t="shared" ca="1" si="13"/>
        <v>N/A</v>
      </c>
      <c r="T298" s="433" t="s">
        <v>566</v>
      </c>
      <c r="U298" s="22" t="s">
        <v>566</v>
      </c>
      <c r="V298" s="24"/>
      <c r="W298" s="21"/>
      <c r="Y298" s="494"/>
    </row>
    <row r="299" spans="1:25" ht="45">
      <c r="A299" s="31">
        <v>296</v>
      </c>
      <c r="B299" s="22" t="s">
        <v>563</v>
      </c>
      <c r="C299" s="22" t="s">
        <v>550</v>
      </c>
      <c r="D299" s="22" t="s">
        <v>567</v>
      </c>
      <c r="E299" s="23">
        <v>1</v>
      </c>
      <c r="F299" s="22" t="s">
        <v>523</v>
      </c>
      <c r="G299" s="22" t="s">
        <v>552</v>
      </c>
      <c r="H299" s="22" t="s">
        <v>164</v>
      </c>
      <c r="I299" s="22" t="s">
        <v>568</v>
      </c>
      <c r="J299" s="22" t="s">
        <v>568</v>
      </c>
      <c r="K299" s="523" t="s">
        <v>1387</v>
      </c>
      <c r="L299" s="525" t="s">
        <v>1417</v>
      </c>
      <c r="M299" s="525" t="s">
        <v>1418</v>
      </c>
      <c r="N299" s="525" t="s">
        <v>817</v>
      </c>
      <c r="O299" s="22" t="s">
        <v>514</v>
      </c>
      <c r="P299" s="430">
        <v>2018</v>
      </c>
      <c r="Q299" s="418">
        <f t="shared" ca="1" si="15"/>
        <v>0</v>
      </c>
      <c r="R299" s="337" t="str">
        <f t="shared" ca="1" si="12"/>
        <v>N/A</v>
      </c>
      <c r="S299" s="337" t="str">
        <f t="shared" ca="1" si="13"/>
        <v>N/A</v>
      </c>
      <c r="T299" s="433" t="s">
        <v>569</v>
      </c>
      <c r="U299" s="22" t="s">
        <v>569</v>
      </c>
      <c r="V299" s="24"/>
      <c r="W299" s="21"/>
      <c r="Y299" s="494"/>
    </row>
    <row r="300" spans="1:25" ht="45">
      <c r="A300" s="31">
        <v>297</v>
      </c>
      <c r="B300" s="22" t="s">
        <v>563</v>
      </c>
      <c r="C300" s="22" t="s">
        <v>550</v>
      </c>
      <c r="D300" s="22" t="s">
        <v>567</v>
      </c>
      <c r="E300" s="23">
        <v>1</v>
      </c>
      <c r="F300" s="22" t="s">
        <v>142</v>
      </c>
      <c r="G300" s="22" t="s">
        <v>552</v>
      </c>
      <c r="H300" s="22" t="s">
        <v>164</v>
      </c>
      <c r="I300" s="22" t="s">
        <v>568</v>
      </c>
      <c r="J300" s="22" t="s">
        <v>568</v>
      </c>
      <c r="K300" s="523" t="s">
        <v>1387</v>
      </c>
      <c r="L300" s="525" t="s">
        <v>1419</v>
      </c>
      <c r="M300" s="525" t="s">
        <v>1420</v>
      </c>
      <c r="N300" s="525" t="s">
        <v>817</v>
      </c>
      <c r="O300" s="22" t="s">
        <v>514</v>
      </c>
      <c r="P300" s="430">
        <v>2018</v>
      </c>
      <c r="Q300" s="538">
        <f t="shared" ca="1" si="15"/>
        <v>0</v>
      </c>
      <c r="R300" s="337" t="str">
        <f t="shared" ca="1" si="12"/>
        <v>N/A</v>
      </c>
      <c r="S300" s="337" t="str">
        <f t="shared" ca="1" si="13"/>
        <v>N/A</v>
      </c>
      <c r="T300" s="433" t="s">
        <v>569</v>
      </c>
      <c r="U300" s="22" t="s">
        <v>569</v>
      </c>
      <c r="V300" s="24"/>
      <c r="W300" s="21"/>
      <c r="Y300" s="494"/>
    </row>
    <row r="301" spans="1:25" ht="45">
      <c r="A301" s="31">
        <v>298</v>
      </c>
      <c r="B301" s="22" t="s">
        <v>563</v>
      </c>
      <c r="C301" s="22" t="s">
        <v>550</v>
      </c>
      <c r="D301" s="22" t="s">
        <v>567</v>
      </c>
      <c r="E301" s="23">
        <v>2</v>
      </c>
      <c r="F301" s="22" t="s">
        <v>523</v>
      </c>
      <c r="G301" s="22" t="s">
        <v>552</v>
      </c>
      <c r="H301" s="22" t="s">
        <v>164</v>
      </c>
      <c r="I301" s="22" t="s">
        <v>570</v>
      </c>
      <c r="J301" s="22" t="s">
        <v>570</v>
      </c>
      <c r="K301" s="523" t="s">
        <v>1387</v>
      </c>
      <c r="L301" s="525" t="s">
        <v>1421</v>
      </c>
      <c r="M301" s="525" t="s">
        <v>1422</v>
      </c>
      <c r="N301" s="525" t="s">
        <v>817</v>
      </c>
      <c r="O301" s="22" t="s">
        <v>514</v>
      </c>
      <c r="P301" s="430">
        <v>2018</v>
      </c>
      <c r="Q301" s="418">
        <f t="shared" ca="1" si="15"/>
        <v>0</v>
      </c>
      <c r="R301" s="337" t="str">
        <f t="shared" ca="1" si="12"/>
        <v>N/A</v>
      </c>
      <c r="S301" s="337" t="str">
        <f t="shared" ca="1" si="13"/>
        <v>N/A</v>
      </c>
      <c r="T301" s="433" t="s">
        <v>569</v>
      </c>
      <c r="U301" s="22" t="s">
        <v>569</v>
      </c>
      <c r="V301" s="24"/>
      <c r="W301" s="21"/>
      <c r="Y301" s="494"/>
    </row>
    <row r="302" spans="1:25" ht="45">
      <c r="A302" s="31">
        <v>299</v>
      </c>
      <c r="B302" s="22" t="s">
        <v>563</v>
      </c>
      <c r="C302" s="22" t="s">
        <v>550</v>
      </c>
      <c r="D302" s="22" t="s">
        <v>567</v>
      </c>
      <c r="E302" s="23">
        <v>2</v>
      </c>
      <c r="F302" s="22" t="s">
        <v>142</v>
      </c>
      <c r="G302" s="22" t="s">
        <v>552</v>
      </c>
      <c r="H302" s="22" t="s">
        <v>164</v>
      </c>
      <c r="I302" s="22" t="s">
        <v>570</v>
      </c>
      <c r="J302" s="22" t="s">
        <v>570</v>
      </c>
      <c r="K302" s="523" t="s">
        <v>1387</v>
      </c>
      <c r="L302" s="525" t="s">
        <v>1423</v>
      </c>
      <c r="M302" s="525" t="s">
        <v>1424</v>
      </c>
      <c r="N302" s="525" t="s">
        <v>817</v>
      </c>
      <c r="O302" s="22" t="s">
        <v>514</v>
      </c>
      <c r="P302" s="430">
        <v>2018</v>
      </c>
      <c r="Q302" s="538">
        <f t="shared" ca="1" si="15"/>
        <v>0</v>
      </c>
      <c r="R302" s="337" t="str">
        <f t="shared" ca="1" si="12"/>
        <v>N/A</v>
      </c>
      <c r="S302" s="337" t="str">
        <f t="shared" ca="1" si="13"/>
        <v>N/A</v>
      </c>
      <c r="T302" s="433" t="s">
        <v>569</v>
      </c>
      <c r="U302" s="22" t="s">
        <v>569</v>
      </c>
      <c r="V302" s="24"/>
      <c r="W302" s="21"/>
      <c r="Y302" s="494"/>
    </row>
    <row r="303" spans="1:25" ht="45">
      <c r="A303" s="31">
        <v>300</v>
      </c>
      <c r="B303" s="22" t="s">
        <v>563</v>
      </c>
      <c r="C303" s="22" t="s">
        <v>550</v>
      </c>
      <c r="D303" s="22" t="s">
        <v>567</v>
      </c>
      <c r="E303" s="23">
        <v>3</v>
      </c>
      <c r="F303" s="22" t="s">
        <v>523</v>
      </c>
      <c r="G303" s="22" t="s">
        <v>552</v>
      </c>
      <c r="H303" s="22" t="s">
        <v>164</v>
      </c>
      <c r="I303" s="22" t="s">
        <v>571</v>
      </c>
      <c r="J303" s="22" t="s">
        <v>571</v>
      </c>
      <c r="K303" s="523" t="s">
        <v>1387</v>
      </c>
      <c r="L303" s="525" t="s">
        <v>1425</v>
      </c>
      <c r="M303" s="525" t="s">
        <v>1426</v>
      </c>
      <c r="N303" s="525" t="s">
        <v>817</v>
      </c>
      <c r="O303" s="22" t="s">
        <v>514</v>
      </c>
      <c r="P303" s="430">
        <v>2018</v>
      </c>
      <c r="Q303" s="418">
        <f t="shared" ca="1" si="15"/>
        <v>0</v>
      </c>
      <c r="R303" s="337" t="str">
        <f t="shared" ca="1" si="12"/>
        <v>N/A</v>
      </c>
      <c r="S303" s="337" t="str">
        <f t="shared" ca="1" si="13"/>
        <v>N/A</v>
      </c>
      <c r="T303" s="433" t="s">
        <v>569</v>
      </c>
      <c r="U303" s="22" t="s">
        <v>569</v>
      </c>
      <c r="V303" s="24"/>
      <c r="W303" s="21"/>
      <c r="Y303" s="494"/>
    </row>
    <row r="304" spans="1:25" ht="60">
      <c r="A304" s="31">
        <v>301</v>
      </c>
      <c r="B304" s="22" t="s">
        <v>39</v>
      </c>
      <c r="C304" s="22" t="s">
        <v>572</v>
      </c>
      <c r="D304" s="22" t="s">
        <v>573</v>
      </c>
      <c r="E304" s="23">
        <v>1</v>
      </c>
      <c r="F304" s="22" t="s">
        <v>523</v>
      </c>
      <c r="G304" s="22" t="s">
        <v>574</v>
      </c>
      <c r="H304" s="22" t="s">
        <v>30</v>
      </c>
      <c r="I304" s="22" t="s">
        <v>575</v>
      </c>
      <c r="J304" s="22" t="s">
        <v>575</v>
      </c>
      <c r="K304" s="523" t="s">
        <v>1489</v>
      </c>
      <c r="L304" s="525" t="s">
        <v>1428</v>
      </c>
      <c r="M304" s="525" t="s">
        <v>1429</v>
      </c>
      <c r="N304" s="525" t="s">
        <v>817</v>
      </c>
      <c r="O304" s="22" t="s">
        <v>576</v>
      </c>
      <c r="P304" s="430">
        <v>2018</v>
      </c>
      <c r="Q304" s="418">
        <f t="shared" ca="1" si="15"/>
        <v>0</v>
      </c>
      <c r="R304" s="337" t="str">
        <f t="shared" ca="1" si="12"/>
        <v>N/A</v>
      </c>
      <c r="S304" s="337" t="str">
        <f t="shared" ca="1" si="13"/>
        <v>N/A</v>
      </c>
      <c r="T304" s="433" t="s">
        <v>577</v>
      </c>
      <c r="U304" s="22" t="s">
        <v>578</v>
      </c>
      <c r="V304" s="24"/>
      <c r="W304" s="21"/>
      <c r="Y304" s="494"/>
    </row>
    <row r="305" spans="1:25" ht="409.5" customHeight="1">
      <c r="A305" s="101">
        <v>302</v>
      </c>
      <c r="B305" s="102" t="s">
        <v>39</v>
      </c>
      <c r="C305" s="102" t="s">
        <v>572</v>
      </c>
      <c r="D305" s="102" t="s">
        <v>579</v>
      </c>
      <c r="E305" s="415">
        <v>1</v>
      </c>
      <c r="F305" s="102" t="s">
        <v>523</v>
      </c>
      <c r="G305" s="102" t="s">
        <v>580</v>
      </c>
      <c r="H305" s="102" t="s">
        <v>30</v>
      </c>
      <c r="I305" s="102" t="s">
        <v>581</v>
      </c>
      <c r="J305" s="102" t="s">
        <v>581</v>
      </c>
      <c r="K305" s="523" t="s">
        <v>1427</v>
      </c>
      <c r="L305" s="525" t="s">
        <v>1430</v>
      </c>
      <c r="M305" s="525" t="s">
        <v>1431</v>
      </c>
      <c r="N305" s="525" t="s">
        <v>817</v>
      </c>
      <c r="O305" s="102" t="s">
        <v>576</v>
      </c>
      <c r="P305" s="430">
        <v>2018</v>
      </c>
      <c r="Q305" s="535" t="s">
        <v>1490</v>
      </c>
      <c r="R305" s="337" t="str">
        <f t="shared" ca="1" si="12"/>
        <v>N/A</v>
      </c>
      <c r="S305" s="337" t="str">
        <f t="shared" ca="1" si="13"/>
        <v>N/A</v>
      </c>
      <c r="T305" s="433" t="s">
        <v>582</v>
      </c>
      <c r="U305" s="102" t="s">
        <v>583</v>
      </c>
      <c r="V305" s="24"/>
      <c r="W305" s="21"/>
      <c r="Y305" s="494"/>
    </row>
    <row r="306" spans="1:25" ht="180">
      <c r="A306" s="31">
        <v>303</v>
      </c>
      <c r="B306" s="22" t="s">
        <v>39</v>
      </c>
      <c r="C306" s="22" t="s">
        <v>572</v>
      </c>
      <c r="D306" s="22" t="s">
        <v>579</v>
      </c>
      <c r="E306" s="23">
        <v>1</v>
      </c>
      <c r="F306" s="22" t="s">
        <v>584</v>
      </c>
      <c r="G306" s="22" t="s">
        <v>580</v>
      </c>
      <c r="H306" s="22" t="s">
        <v>30</v>
      </c>
      <c r="I306" s="22" t="s">
        <v>585</v>
      </c>
      <c r="J306" s="22" t="s">
        <v>585</v>
      </c>
      <c r="K306" s="523" t="s">
        <v>1427</v>
      </c>
      <c r="L306" s="525" t="s">
        <v>1432</v>
      </c>
      <c r="M306" s="525" t="s">
        <v>1433</v>
      </c>
      <c r="N306" s="525" t="s">
        <v>817</v>
      </c>
      <c r="O306" s="22" t="s">
        <v>576</v>
      </c>
      <c r="P306" s="430">
        <v>2018</v>
      </c>
      <c r="Q306" s="539">
        <f>R306/S306</f>
        <v>8.4998687713246604E-2</v>
      </c>
      <c r="R306" s="337">
        <v>2267</v>
      </c>
      <c r="S306" s="337">
        <v>26671</v>
      </c>
      <c r="T306" s="433" t="s">
        <v>586</v>
      </c>
      <c r="U306" s="22" t="s">
        <v>587</v>
      </c>
      <c r="V306" s="24"/>
      <c r="W306" s="21"/>
      <c r="Y306" s="494"/>
    </row>
    <row r="307" spans="1:25" ht="180">
      <c r="A307" s="31">
        <v>304</v>
      </c>
      <c r="B307" s="22" t="s">
        <v>39</v>
      </c>
      <c r="C307" s="22" t="s">
        <v>572</v>
      </c>
      <c r="D307" s="22" t="s">
        <v>588</v>
      </c>
      <c r="E307" s="23">
        <v>1</v>
      </c>
      <c r="F307" s="22" t="s">
        <v>584</v>
      </c>
      <c r="G307" s="22" t="s">
        <v>589</v>
      </c>
      <c r="H307" s="22" t="s">
        <v>30</v>
      </c>
      <c r="I307" s="22" t="s">
        <v>590</v>
      </c>
      <c r="J307" s="22" t="s">
        <v>590</v>
      </c>
      <c r="K307" s="523" t="s">
        <v>1427</v>
      </c>
      <c r="L307" s="525" t="s">
        <v>1434</v>
      </c>
      <c r="M307" s="525" t="s">
        <v>1435</v>
      </c>
      <c r="N307" s="525" t="s">
        <v>817</v>
      </c>
      <c r="O307" s="22" t="s">
        <v>576</v>
      </c>
      <c r="P307" s="430">
        <v>2018</v>
      </c>
      <c r="Q307" s="539">
        <f>R307/S307</f>
        <v>0.30861991960696739</v>
      </c>
      <c r="R307" s="337">
        <v>691</v>
      </c>
      <c r="S307" s="337">
        <v>2239</v>
      </c>
      <c r="T307" s="433" t="s">
        <v>591</v>
      </c>
      <c r="U307" s="22" t="s">
        <v>592</v>
      </c>
      <c r="V307" s="24"/>
      <c r="W307" s="21"/>
      <c r="Y307" s="494"/>
    </row>
    <row r="308" spans="1:25" ht="60.95" customHeight="1">
      <c r="A308" s="31">
        <v>305</v>
      </c>
      <c r="B308" s="22" t="s">
        <v>39</v>
      </c>
      <c r="C308" s="22" t="s">
        <v>572</v>
      </c>
      <c r="D308" s="22" t="s">
        <v>588</v>
      </c>
      <c r="E308" s="23">
        <v>1</v>
      </c>
      <c r="F308" s="22" t="s">
        <v>584</v>
      </c>
      <c r="G308" s="22" t="s">
        <v>589</v>
      </c>
      <c r="H308" s="22" t="s">
        <v>30</v>
      </c>
      <c r="I308" s="22" t="s">
        <v>593</v>
      </c>
      <c r="J308" s="22" t="s">
        <v>593</v>
      </c>
      <c r="K308" s="523" t="s">
        <v>1427</v>
      </c>
      <c r="L308" s="525" t="s">
        <v>1436</v>
      </c>
      <c r="M308" s="525" t="s">
        <v>1437</v>
      </c>
      <c r="N308" s="525" t="s">
        <v>817</v>
      </c>
      <c r="O308" s="22" t="s">
        <v>576</v>
      </c>
      <c r="P308" s="70" t="s">
        <v>59</v>
      </c>
      <c r="Q308" s="535" t="s">
        <v>59</v>
      </c>
      <c r="R308" s="337" t="str">
        <f t="shared" ref="R308:R316" ca="1" si="16">IF($N308 = "N","N/A",SUMIF(INDIRECT("'"&amp;K308&amp;"'!h:h"),L308,INDIRECT("'"&amp;K308&amp;"'!i:i")))</f>
        <v>N/A</v>
      </c>
      <c r="S308" s="337" t="str">
        <f t="shared" ref="S308:S316" ca="1" si="17">IF($N308 = "N","N/A",SUMIF(INDIRECT("'"&amp;K308&amp;"'!h:h"),M308,INDIRECT("'"&amp;K308&amp;"'!i:i")))</f>
        <v>N/A</v>
      </c>
      <c r="T308" s="433" t="s">
        <v>594</v>
      </c>
      <c r="U308" s="22" t="s">
        <v>595</v>
      </c>
      <c r="V308" s="24"/>
      <c r="W308" s="21"/>
      <c r="Y308" s="494"/>
    </row>
    <row r="309" spans="1:25" ht="60">
      <c r="A309" s="31">
        <v>306</v>
      </c>
      <c r="B309" s="22" t="s">
        <v>39</v>
      </c>
      <c r="C309" s="22" t="s">
        <v>572</v>
      </c>
      <c r="D309" s="22" t="s">
        <v>596</v>
      </c>
      <c r="E309" s="23">
        <v>1</v>
      </c>
      <c r="F309" s="22" t="s">
        <v>523</v>
      </c>
      <c r="G309" s="22" t="s">
        <v>589</v>
      </c>
      <c r="H309" s="22" t="s">
        <v>164</v>
      </c>
      <c r="I309" s="22" t="s">
        <v>597</v>
      </c>
      <c r="J309" s="22" t="s">
        <v>597</v>
      </c>
      <c r="K309" s="523" t="s">
        <v>1427</v>
      </c>
      <c r="L309" s="525" t="s">
        <v>1438</v>
      </c>
      <c r="M309" s="525" t="s">
        <v>1439</v>
      </c>
      <c r="N309" s="525" t="s">
        <v>817</v>
      </c>
      <c r="O309" s="22" t="s">
        <v>576</v>
      </c>
      <c r="P309" s="70" t="s">
        <v>167</v>
      </c>
      <c r="Q309" s="534" t="s">
        <v>167</v>
      </c>
      <c r="R309" s="337" t="str">
        <f t="shared" ca="1" si="16"/>
        <v>N/A</v>
      </c>
      <c r="S309" s="337" t="str">
        <f t="shared" ca="1" si="17"/>
        <v>N/A</v>
      </c>
      <c r="T309" s="433" t="s">
        <v>598</v>
      </c>
      <c r="U309" s="22" t="s">
        <v>59</v>
      </c>
      <c r="V309" s="24"/>
      <c r="W309" s="21"/>
      <c r="Y309" s="494"/>
    </row>
    <row r="310" spans="1:25" ht="60">
      <c r="A310" s="31">
        <v>307</v>
      </c>
      <c r="B310" s="22" t="s">
        <v>39</v>
      </c>
      <c r="C310" s="22" t="s">
        <v>599</v>
      </c>
      <c r="D310" s="22" t="s">
        <v>600</v>
      </c>
      <c r="E310" s="23">
        <v>1</v>
      </c>
      <c r="F310" s="22" t="s">
        <v>523</v>
      </c>
      <c r="G310" s="22" t="s">
        <v>601</v>
      </c>
      <c r="H310" s="22" t="s">
        <v>30</v>
      </c>
      <c r="I310" s="22" t="s">
        <v>602</v>
      </c>
      <c r="J310" s="22" t="s">
        <v>603</v>
      </c>
      <c r="K310" s="523" t="s">
        <v>1440</v>
      </c>
      <c r="L310" s="525" t="s">
        <v>1441</v>
      </c>
      <c r="M310" s="525" t="s">
        <v>1442</v>
      </c>
      <c r="N310" s="525" t="s">
        <v>817</v>
      </c>
      <c r="O310" s="22" t="s">
        <v>604</v>
      </c>
      <c r="P310" s="70" t="s">
        <v>59</v>
      </c>
      <c r="Q310" s="540" t="s">
        <v>1440</v>
      </c>
      <c r="R310" s="337" t="str">
        <f t="shared" ca="1" si="16"/>
        <v>N/A</v>
      </c>
      <c r="S310" s="337" t="str">
        <f t="shared" ca="1" si="17"/>
        <v>N/A</v>
      </c>
      <c r="T310" s="433" t="s">
        <v>608</v>
      </c>
      <c r="U310" s="22" t="s">
        <v>609</v>
      </c>
      <c r="V310" s="24"/>
      <c r="W310" s="21"/>
      <c r="Y310" s="494"/>
    </row>
    <row r="311" spans="1:25" ht="30">
      <c r="A311" s="31">
        <v>308</v>
      </c>
      <c r="B311" s="22" t="s">
        <v>39</v>
      </c>
      <c r="C311" s="22" t="s">
        <v>599</v>
      </c>
      <c r="D311" s="22" t="s">
        <v>610</v>
      </c>
      <c r="E311" s="23">
        <v>1</v>
      </c>
      <c r="F311" s="22" t="s">
        <v>611</v>
      </c>
      <c r="G311" s="22" t="s">
        <v>601</v>
      </c>
      <c r="H311" s="22" t="s">
        <v>30</v>
      </c>
      <c r="I311" s="22" t="s">
        <v>612</v>
      </c>
      <c r="J311" s="22" t="s">
        <v>613</v>
      </c>
      <c r="K311" s="523" t="s">
        <v>1440</v>
      </c>
      <c r="L311" s="525" t="s">
        <v>1443</v>
      </c>
      <c r="M311" s="525" t="s">
        <v>1444</v>
      </c>
      <c r="N311" s="525" t="s">
        <v>817</v>
      </c>
      <c r="O311" s="22" t="s">
        <v>604</v>
      </c>
      <c r="P311" s="70" t="s">
        <v>59</v>
      </c>
      <c r="Q311" s="534" t="s">
        <v>1440</v>
      </c>
      <c r="R311" s="337" t="str">
        <f t="shared" ca="1" si="16"/>
        <v>N/A</v>
      </c>
      <c r="S311" s="337" t="str">
        <f t="shared" ca="1" si="17"/>
        <v>N/A</v>
      </c>
      <c r="T311" s="433" t="s">
        <v>608</v>
      </c>
      <c r="U311" s="22" t="s">
        <v>614</v>
      </c>
      <c r="V311" s="24"/>
      <c r="W311" s="21"/>
      <c r="Y311" s="494"/>
    </row>
    <row r="312" spans="1:25" ht="45">
      <c r="A312" s="31">
        <v>309</v>
      </c>
      <c r="B312" s="22" t="s">
        <v>39</v>
      </c>
      <c r="C312" s="22" t="s">
        <v>599</v>
      </c>
      <c r="D312" s="22" t="s">
        <v>615</v>
      </c>
      <c r="E312" s="23">
        <v>1</v>
      </c>
      <c r="F312" s="22" t="s">
        <v>616</v>
      </c>
      <c r="G312" s="22" t="s">
        <v>617</v>
      </c>
      <c r="H312" s="22" t="s">
        <v>30</v>
      </c>
      <c r="I312" s="22" t="s">
        <v>618</v>
      </c>
      <c r="J312" s="22" t="s">
        <v>619</v>
      </c>
      <c r="K312" s="523" t="s">
        <v>1440</v>
      </c>
      <c r="L312" s="525" t="s">
        <v>1445</v>
      </c>
      <c r="M312" s="525" t="s">
        <v>1446</v>
      </c>
      <c r="N312" s="525" t="s">
        <v>817</v>
      </c>
      <c r="O312" s="22" t="s">
        <v>604</v>
      </c>
      <c r="P312" s="70" t="s">
        <v>620</v>
      </c>
      <c r="Q312" s="534" t="s">
        <v>1440</v>
      </c>
      <c r="R312" s="337" t="str">
        <f t="shared" ca="1" si="16"/>
        <v>N/A</v>
      </c>
      <c r="S312" s="337" t="str">
        <f t="shared" ca="1" si="17"/>
        <v>N/A</v>
      </c>
      <c r="T312" s="433" t="s">
        <v>608</v>
      </c>
      <c r="U312" s="22" t="s">
        <v>622</v>
      </c>
      <c r="V312" s="24"/>
      <c r="W312" s="21"/>
      <c r="Y312" s="494"/>
    </row>
    <row r="313" spans="1:25" ht="90">
      <c r="A313" s="31">
        <v>310</v>
      </c>
      <c r="B313" s="22" t="s">
        <v>39</v>
      </c>
      <c r="C313" s="22" t="s">
        <v>599</v>
      </c>
      <c r="D313" s="22" t="s">
        <v>623</v>
      </c>
      <c r="E313" s="23">
        <v>1</v>
      </c>
      <c r="F313" s="22" t="s">
        <v>624</v>
      </c>
      <c r="G313" s="22" t="s">
        <v>625</v>
      </c>
      <c r="H313" s="22" t="s">
        <v>30</v>
      </c>
      <c r="I313" s="22" t="s">
        <v>626</v>
      </c>
      <c r="J313" s="22" t="s">
        <v>627</v>
      </c>
      <c r="K313" s="523" t="s">
        <v>1440</v>
      </c>
      <c r="L313" s="525" t="s">
        <v>1447</v>
      </c>
      <c r="M313" s="525" t="s">
        <v>1448</v>
      </c>
      <c r="N313" s="525" t="s">
        <v>817</v>
      </c>
      <c r="O313" s="22" t="s">
        <v>604</v>
      </c>
      <c r="P313" s="70">
        <v>2017</v>
      </c>
      <c r="Q313" s="534" t="s">
        <v>1440</v>
      </c>
      <c r="R313" s="337" t="str">
        <f t="shared" ca="1" si="16"/>
        <v>N/A</v>
      </c>
      <c r="S313" s="337" t="str">
        <f t="shared" ca="1" si="17"/>
        <v>N/A</v>
      </c>
      <c r="T313" s="433" t="s">
        <v>1449</v>
      </c>
      <c r="U313" s="22" t="s">
        <v>630</v>
      </c>
      <c r="V313" s="24"/>
      <c r="W313" s="21"/>
      <c r="Y313" s="494"/>
    </row>
    <row r="314" spans="1:25" ht="90">
      <c r="A314" s="31">
        <v>311</v>
      </c>
      <c r="B314" s="22" t="s">
        <v>39</v>
      </c>
      <c r="C314" s="22" t="s">
        <v>599</v>
      </c>
      <c r="D314" s="22" t="s">
        <v>631</v>
      </c>
      <c r="E314" s="23">
        <v>1</v>
      </c>
      <c r="F314" s="22" t="s">
        <v>624</v>
      </c>
      <c r="G314" s="22" t="s">
        <v>625</v>
      </c>
      <c r="H314" s="22" t="s">
        <v>30</v>
      </c>
      <c r="I314" s="22" t="s">
        <v>632</v>
      </c>
      <c r="J314" s="22" t="s">
        <v>633</v>
      </c>
      <c r="K314" s="523" t="s">
        <v>1440</v>
      </c>
      <c r="L314" s="525" t="s">
        <v>1450</v>
      </c>
      <c r="M314" s="525" t="s">
        <v>1451</v>
      </c>
      <c r="N314" s="525" t="s">
        <v>817</v>
      </c>
      <c r="O314" s="22" t="s">
        <v>604</v>
      </c>
      <c r="P314" s="70" t="s">
        <v>634</v>
      </c>
      <c r="Q314" s="534" t="s">
        <v>1440</v>
      </c>
      <c r="R314" s="337" t="str">
        <f t="shared" ca="1" si="16"/>
        <v>N/A</v>
      </c>
      <c r="S314" s="337" t="str">
        <f t="shared" ca="1" si="17"/>
        <v>N/A</v>
      </c>
      <c r="T314" s="433" t="s">
        <v>1452</v>
      </c>
      <c r="U314" s="22" t="s">
        <v>636</v>
      </c>
      <c r="V314" s="24"/>
      <c r="W314" s="21"/>
      <c r="Y314" s="494"/>
    </row>
    <row r="315" spans="1:25" ht="60">
      <c r="A315" s="31">
        <v>312</v>
      </c>
      <c r="B315" s="22" t="s">
        <v>39</v>
      </c>
      <c r="C315" s="22" t="s">
        <v>637</v>
      </c>
      <c r="D315" s="22" t="s">
        <v>638</v>
      </c>
      <c r="E315" s="23">
        <v>1</v>
      </c>
      <c r="F315" s="22" t="s">
        <v>639</v>
      </c>
      <c r="G315" s="22" t="s">
        <v>640</v>
      </c>
      <c r="H315" s="22" t="s">
        <v>30</v>
      </c>
      <c r="I315" s="22" t="s">
        <v>641</v>
      </c>
      <c r="J315" s="22" t="s">
        <v>642</v>
      </c>
      <c r="K315" s="523" t="s">
        <v>1440</v>
      </c>
      <c r="L315" s="525" t="s">
        <v>1453</v>
      </c>
      <c r="M315" s="525" t="s">
        <v>1454</v>
      </c>
      <c r="N315" s="525" t="s">
        <v>817</v>
      </c>
      <c r="O315" s="22" t="s">
        <v>604</v>
      </c>
      <c r="P315" s="70" t="s">
        <v>59</v>
      </c>
      <c r="Q315" s="534" t="s">
        <v>1440</v>
      </c>
      <c r="R315" s="337" t="str">
        <f t="shared" ca="1" si="16"/>
        <v>N/A</v>
      </c>
      <c r="S315" s="337" t="str">
        <f t="shared" ca="1" si="17"/>
        <v>N/A</v>
      </c>
      <c r="T315" s="433" t="s">
        <v>645</v>
      </c>
      <c r="U315" s="22" t="s">
        <v>646</v>
      </c>
      <c r="V315" s="24"/>
      <c r="W315" s="21"/>
      <c r="Y315" s="494"/>
    </row>
    <row r="316" spans="1:25" ht="105">
      <c r="A316" s="31">
        <v>313</v>
      </c>
      <c r="B316" s="22" t="s">
        <v>39</v>
      </c>
      <c r="C316" s="22" t="s">
        <v>637</v>
      </c>
      <c r="D316" s="22" t="s">
        <v>647</v>
      </c>
      <c r="E316" s="23">
        <v>1</v>
      </c>
      <c r="F316" s="22" t="s">
        <v>639</v>
      </c>
      <c r="G316" s="22" t="s">
        <v>640</v>
      </c>
      <c r="H316" s="22" t="s">
        <v>30</v>
      </c>
      <c r="I316" s="22" t="s">
        <v>648</v>
      </c>
      <c r="J316" s="22" t="s">
        <v>649</v>
      </c>
      <c r="K316" s="523" t="s">
        <v>1440</v>
      </c>
      <c r="L316" s="525" t="s">
        <v>1455</v>
      </c>
      <c r="M316" s="525" t="s">
        <v>1456</v>
      </c>
      <c r="N316" s="525" t="s">
        <v>817</v>
      </c>
      <c r="O316" s="22" t="s">
        <v>604</v>
      </c>
      <c r="P316" s="70" t="s">
        <v>59</v>
      </c>
      <c r="Q316" s="534" t="s">
        <v>1440</v>
      </c>
      <c r="R316" s="337" t="str">
        <f t="shared" ca="1" si="16"/>
        <v>N/A</v>
      </c>
      <c r="S316" s="337" t="str">
        <f t="shared" ca="1" si="17"/>
        <v>N/A</v>
      </c>
      <c r="T316" s="433" t="s">
        <v>608</v>
      </c>
      <c r="U316" s="22" t="s">
        <v>650</v>
      </c>
      <c r="V316" s="24"/>
      <c r="W316" s="21"/>
      <c r="Y316" s="494"/>
    </row>
    <row r="317" spans="1:25" ht="135">
      <c r="A317" s="31">
        <v>314</v>
      </c>
      <c r="B317" s="22" t="s">
        <v>39</v>
      </c>
      <c r="C317" s="22" t="s">
        <v>651</v>
      </c>
      <c r="D317" s="22" t="s">
        <v>652</v>
      </c>
      <c r="E317" s="23">
        <v>1</v>
      </c>
      <c r="F317" s="22" t="s">
        <v>653</v>
      </c>
      <c r="G317" s="22" t="s">
        <v>654</v>
      </c>
      <c r="H317" s="22" t="s">
        <v>30</v>
      </c>
      <c r="I317" s="22" t="s">
        <v>655</v>
      </c>
      <c r="J317" s="22" t="s">
        <v>656</v>
      </c>
      <c r="K317" s="523" t="s">
        <v>1440</v>
      </c>
      <c r="L317" s="525" t="s">
        <v>1457</v>
      </c>
      <c r="M317" s="525" t="s">
        <v>1458</v>
      </c>
      <c r="N317" s="525" t="s">
        <v>817</v>
      </c>
      <c r="O317" s="22" t="s">
        <v>604</v>
      </c>
      <c r="P317" s="70" t="s">
        <v>59</v>
      </c>
      <c r="Q317" s="542" t="s">
        <v>657</v>
      </c>
      <c r="R317" s="337" t="str">
        <f t="shared" ref="R317:R332" ca="1" si="18">IF($N317 = "N","N/A",SUMIF(INDIRECT("'"&amp;K317&amp;"'!h:h"),L317,INDIRECT("'"&amp;K317&amp;"'!l:l")))</f>
        <v>N/A</v>
      </c>
      <c r="S317" s="337" t="str">
        <f t="shared" ref="S317:S332" ca="1" si="19">IF($N317 = "N","N/A",SUMIF(INDIRECT("'"&amp;K317&amp;"'!h:h"),M317,INDIRECT("'"&amp;K317&amp;"'!l:l")))</f>
        <v>N/A</v>
      </c>
      <c r="T317" s="433" t="s">
        <v>658</v>
      </c>
      <c r="U317" s="22" t="s">
        <v>659</v>
      </c>
      <c r="V317" s="24"/>
      <c r="W317" s="21"/>
      <c r="Y317" s="494"/>
    </row>
    <row r="318" spans="1:25" ht="105">
      <c r="A318" s="31">
        <v>315</v>
      </c>
      <c r="B318" s="22" t="s">
        <v>39</v>
      </c>
      <c r="C318" s="22" t="s">
        <v>651</v>
      </c>
      <c r="D318" s="22" t="s">
        <v>660</v>
      </c>
      <c r="E318" s="23">
        <v>1</v>
      </c>
      <c r="F318" s="22" t="s">
        <v>661</v>
      </c>
      <c r="G318" s="22" t="s">
        <v>654</v>
      </c>
      <c r="H318" s="22" t="s">
        <v>30</v>
      </c>
      <c r="I318" s="22" t="s">
        <v>662</v>
      </c>
      <c r="J318" s="22" t="s">
        <v>663</v>
      </c>
      <c r="K318" s="523" t="s">
        <v>1440</v>
      </c>
      <c r="L318" s="525" t="s">
        <v>1459</v>
      </c>
      <c r="M318" s="525" t="s">
        <v>1460</v>
      </c>
      <c r="N318" s="525" t="s">
        <v>817</v>
      </c>
      <c r="O318" s="22" t="s">
        <v>604</v>
      </c>
      <c r="P318" s="70" t="s">
        <v>59</v>
      </c>
      <c r="Q318" s="542" t="s">
        <v>657</v>
      </c>
      <c r="R318" s="337" t="str">
        <f t="shared" ca="1" si="18"/>
        <v>N/A</v>
      </c>
      <c r="S318" s="337" t="str">
        <f t="shared" ca="1" si="19"/>
        <v>N/A</v>
      </c>
      <c r="T318" s="433" t="s">
        <v>664</v>
      </c>
      <c r="U318" s="22" t="s">
        <v>659</v>
      </c>
      <c r="V318" s="24"/>
      <c r="W318" s="21"/>
      <c r="Y318" s="494"/>
    </row>
    <row r="319" spans="1:25" ht="90">
      <c r="A319" s="31">
        <v>316</v>
      </c>
      <c r="B319" s="22" t="s">
        <v>39</v>
      </c>
      <c r="C319" s="22" t="s">
        <v>651</v>
      </c>
      <c r="D319" s="22" t="s">
        <v>665</v>
      </c>
      <c r="E319" s="23">
        <v>1</v>
      </c>
      <c r="F319" s="22" t="s">
        <v>142</v>
      </c>
      <c r="G319" s="22" t="s">
        <v>654</v>
      </c>
      <c r="H319" s="22" t="s">
        <v>30</v>
      </c>
      <c r="I319" s="22" t="s">
        <v>666</v>
      </c>
      <c r="J319" s="22" t="s">
        <v>667</v>
      </c>
      <c r="K319" s="523" t="s">
        <v>1440</v>
      </c>
      <c r="L319" s="525" t="s">
        <v>1461</v>
      </c>
      <c r="M319" s="525" t="s">
        <v>1462</v>
      </c>
      <c r="N319" s="525" t="s">
        <v>817</v>
      </c>
      <c r="O319" s="22" t="s">
        <v>604</v>
      </c>
      <c r="P319" s="70" t="s">
        <v>59</v>
      </c>
      <c r="Q319" s="542" t="s">
        <v>657</v>
      </c>
      <c r="R319" s="337" t="str">
        <f t="shared" ca="1" si="18"/>
        <v>N/A</v>
      </c>
      <c r="S319" s="337" t="str">
        <f t="shared" ca="1" si="19"/>
        <v>N/A</v>
      </c>
      <c r="T319" s="433" t="s">
        <v>668</v>
      </c>
      <c r="U319" s="22" t="s">
        <v>659</v>
      </c>
      <c r="V319" s="24"/>
      <c r="W319" s="21"/>
      <c r="Y319" s="494"/>
    </row>
    <row r="320" spans="1:25" ht="135">
      <c r="A320" s="31">
        <v>317</v>
      </c>
      <c r="B320" s="22" t="s">
        <v>39</v>
      </c>
      <c r="C320" s="22" t="s">
        <v>651</v>
      </c>
      <c r="D320" s="22" t="s">
        <v>669</v>
      </c>
      <c r="E320" s="23">
        <v>1</v>
      </c>
      <c r="F320" s="22" t="s">
        <v>523</v>
      </c>
      <c r="G320" s="22" t="s">
        <v>654</v>
      </c>
      <c r="H320" s="22" t="s">
        <v>30</v>
      </c>
      <c r="I320" s="22" t="s">
        <v>670</v>
      </c>
      <c r="J320" s="22" t="s">
        <v>671</v>
      </c>
      <c r="K320" s="523" t="s">
        <v>1440</v>
      </c>
      <c r="L320" s="525" t="s">
        <v>1463</v>
      </c>
      <c r="M320" s="525" t="s">
        <v>1464</v>
      </c>
      <c r="N320" s="525" t="s">
        <v>817</v>
      </c>
      <c r="O320" s="22" t="s">
        <v>604</v>
      </c>
      <c r="P320" s="70" t="s">
        <v>59</v>
      </c>
      <c r="Q320" s="542" t="s">
        <v>657</v>
      </c>
      <c r="R320" s="337" t="str">
        <f t="shared" ca="1" si="18"/>
        <v>N/A</v>
      </c>
      <c r="S320" s="337" t="str">
        <f t="shared" ca="1" si="19"/>
        <v>N/A</v>
      </c>
      <c r="T320" s="433" t="s">
        <v>672</v>
      </c>
      <c r="U320" s="22" t="s">
        <v>673</v>
      </c>
      <c r="V320" s="24"/>
      <c r="W320" s="21"/>
      <c r="Y320" s="494"/>
    </row>
    <row r="321" spans="1:25" ht="105">
      <c r="A321" s="31">
        <v>318</v>
      </c>
      <c r="B321" s="22" t="s">
        <v>39</v>
      </c>
      <c r="C321" s="22" t="s">
        <v>651</v>
      </c>
      <c r="D321" s="22" t="s">
        <v>674</v>
      </c>
      <c r="E321" s="23">
        <v>1</v>
      </c>
      <c r="F321" s="22" t="s">
        <v>675</v>
      </c>
      <c r="G321" s="22" t="s">
        <v>676</v>
      </c>
      <c r="H321" s="22" t="s">
        <v>30</v>
      </c>
      <c r="I321" s="22" t="s">
        <v>677</v>
      </c>
      <c r="J321" s="22" t="s">
        <v>678</v>
      </c>
      <c r="K321" s="523" t="s">
        <v>1440</v>
      </c>
      <c r="L321" s="525" t="s">
        <v>1465</v>
      </c>
      <c r="M321" s="525" t="s">
        <v>1466</v>
      </c>
      <c r="N321" s="525" t="s">
        <v>817</v>
      </c>
      <c r="O321" s="22" t="s">
        <v>604</v>
      </c>
      <c r="P321" s="70" t="s">
        <v>59</v>
      </c>
      <c r="Q321" s="542" t="s">
        <v>657</v>
      </c>
      <c r="R321" s="337" t="str">
        <f t="shared" ca="1" si="18"/>
        <v>N/A</v>
      </c>
      <c r="S321" s="337" t="str">
        <f t="shared" ca="1" si="19"/>
        <v>N/A</v>
      </c>
      <c r="T321" s="433" t="s">
        <v>679</v>
      </c>
      <c r="U321" s="22" t="s">
        <v>680</v>
      </c>
      <c r="V321" s="24"/>
      <c r="W321" s="21"/>
      <c r="Y321" s="494"/>
    </row>
    <row r="322" spans="1:25" ht="105">
      <c r="A322" s="31">
        <v>319</v>
      </c>
      <c r="B322" s="22" t="s">
        <v>39</v>
      </c>
      <c r="C322" s="22" t="s">
        <v>651</v>
      </c>
      <c r="D322" s="22" t="s">
        <v>681</v>
      </c>
      <c r="E322" s="23">
        <v>1</v>
      </c>
      <c r="F322" s="22" t="s">
        <v>682</v>
      </c>
      <c r="G322" s="22" t="s">
        <v>676</v>
      </c>
      <c r="H322" s="22" t="s">
        <v>30</v>
      </c>
      <c r="I322" s="22" t="s">
        <v>683</v>
      </c>
      <c r="J322" s="22" t="s">
        <v>684</v>
      </c>
      <c r="K322" s="523" t="s">
        <v>1440</v>
      </c>
      <c r="L322" s="525" t="s">
        <v>1467</v>
      </c>
      <c r="M322" s="525" t="s">
        <v>1468</v>
      </c>
      <c r="N322" s="525" t="s">
        <v>817</v>
      </c>
      <c r="O322" s="22" t="s">
        <v>604</v>
      </c>
      <c r="P322" s="70" t="s">
        <v>59</v>
      </c>
      <c r="Q322" s="542" t="s">
        <v>657</v>
      </c>
      <c r="R322" s="337" t="str">
        <f t="shared" ca="1" si="18"/>
        <v>N/A</v>
      </c>
      <c r="S322" s="337" t="str">
        <f t="shared" ca="1" si="19"/>
        <v>N/A</v>
      </c>
      <c r="T322" s="433" t="s">
        <v>679</v>
      </c>
      <c r="U322" s="22" t="s">
        <v>680</v>
      </c>
      <c r="V322" s="24"/>
      <c r="W322" s="21"/>
      <c r="Y322" s="494"/>
    </row>
    <row r="323" spans="1:25" ht="105">
      <c r="A323" s="31">
        <v>320</v>
      </c>
      <c r="B323" s="22" t="s">
        <v>39</v>
      </c>
      <c r="C323" s="22" t="s">
        <v>651</v>
      </c>
      <c r="D323" s="22" t="s">
        <v>685</v>
      </c>
      <c r="E323" s="23">
        <v>1</v>
      </c>
      <c r="F323" s="22" t="s">
        <v>686</v>
      </c>
      <c r="G323" s="22" t="s">
        <v>676</v>
      </c>
      <c r="H323" s="22" t="s">
        <v>30</v>
      </c>
      <c r="I323" s="22" t="s">
        <v>687</v>
      </c>
      <c r="J323" s="22" t="s">
        <v>688</v>
      </c>
      <c r="K323" s="523" t="s">
        <v>1440</v>
      </c>
      <c r="L323" s="525" t="s">
        <v>1469</v>
      </c>
      <c r="M323" s="525" t="s">
        <v>1470</v>
      </c>
      <c r="N323" s="525" t="s">
        <v>817</v>
      </c>
      <c r="O323" s="22" t="s">
        <v>604</v>
      </c>
      <c r="P323" s="70" t="s">
        <v>59</v>
      </c>
      <c r="Q323" s="542" t="s">
        <v>657</v>
      </c>
      <c r="R323" s="337" t="str">
        <f t="shared" ca="1" si="18"/>
        <v>N/A</v>
      </c>
      <c r="S323" s="337" t="str">
        <f t="shared" ca="1" si="19"/>
        <v>N/A</v>
      </c>
      <c r="T323" s="433" t="s">
        <v>679</v>
      </c>
      <c r="U323" s="22" t="s">
        <v>680</v>
      </c>
      <c r="V323" s="24"/>
      <c r="W323" s="21"/>
      <c r="Y323" s="494"/>
    </row>
    <row r="324" spans="1:25" ht="165">
      <c r="A324" s="31">
        <v>321</v>
      </c>
      <c r="B324" s="22" t="s">
        <v>39</v>
      </c>
      <c r="C324" s="22" t="s">
        <v>651</v>
      </c>
      <c r="D324" s="22" t="s">
        <v>689</v>
      </c>
      <c r="E324" s="23">
        <v>1</v>
      </c>
      <c r="F324" s="22" t="s">
        <v>690</v>
      </c>
      <c r="G324" s="22" t="s">
        <v>691</v>
      </c>
      <c r="H324" s="22" t="s">
        <v>30</v>
      </c>
      <c r="I324" s="22" t="s">
        <v>692</v>
      </c>
      <c r="J324" s="22" t="s">
        <v>693</v>
      </c>
      <c r="K324" s="523" t="s">
        <v>1440</v>
      </c>
      <c r="L324" s="525" t="s">
        <v>1471</v>
      </c>
      <c r="M324" s="525" t="s">
        <v>1472</v>
      </c>
      <c r="N324" s="525" t="s">
        <v>817</v>
      </c>
      <c r="O324" s="22" t="s">
        <v>604</v>
      </c>
      <c r="P324" s="70" t="s">
        <v>59</v>
      </c>
      <c r="Q324" s="542" t="s">
        <v>657</v>
      </c>
      <c r="R324" s="337" t="str">
        <f t="shared" ca="1" si="18"/>
        <v>N/A</v>
      </c>
      <c r="S324" s="337" t="str">
        <f t="shared" ca="1" si="19"/>
        <v>N/A</v>
      </c>
      <c r="T324" s="433" t="s">
        <v>694</v>
      </c>
      <c r="U324" s="22" t="s">
        <v>695</v>
      </c>
      <c r="V324" s="24"/>
      <c r="W324" s="21"/>
      <c r="Y324" s="494"/>
    </row>
    <row r="325" spans="1:25" ht="165">
      <c r="A325" s="31">
        <v>322</v>
      </c>
      <c r="B325" s="22" t="s">
        <v>39</v>
      </c>
      <c r="C325" s="22" t="s">
        <v>651</v>
      </c>
      <c r="D325" s="22" t="s">
        <v>696</v>
      </c>
      <c r="E325" s="23">
        <v>1</v>
      </c>
      <c r="F325" s="22" t="s">
        <v>697</v>
      </c>
      <c r="G325" s="22" t="s">
        <v>691</v>
      </c>
      <c r="H325" s="22" t="s">
        <v>30</v>
      </c>
      <c r="I325" s="22" t="s">
        <v>698</v>
      </c>
      <c r="J325" s="22" t="s">
        <v>699</v>
      </c>
      <c r="K325" s="523" t="s">
        <v>1440</v>
      </c>
      <c r="L325" s="525" t="s">
        <v>1473</v>
      </c>
      <c r="M325" s="525" t="s">
        <v>1474</v>
      </c>
      <c r="N325" s="525" t="s">
        <v>817</v>
      </c>
      <c r="O325" s="22" t="s">
        <v>604</v>
      </c>
      <c r="P325" s="70" t="s">
        <v>59</v>
      </c>
      <c r="Q325" s="542" t="s">
        <v>1440</v>
      </c>
      <c r="R325" s="337" t="str">
        <f t="shared" ca="1" si="18"/>
        <v>N/A</v>
      </c>
      <c r="S325" s="337" t="str">
        <f t="shared" ca="1" si="19"/>
        <v>N/A</v>
      </c>
      <c r="T325" s="433" t="s">
        <v>694</v>
      </c>
      <c r="U325" s="22" t="s">
        <v>695</v>
      </c>
      <c r="V325" s="24"/>
      <c r="W325" s="21"/>
      <c r="Y325" s="494"/>
    </row>
    <row r="326" spans="1:25" ht="165">
      <c r="A326" s="31">
        <v>323</v>
      </c>
      <c r="B326" s="22" t="s">
        <v>39</v>
      </c>
      <c r="C326" s="22" t="s">
        <v>651</v>
      </c>
      <c r="D326" s="22" t="s">
        <v>700</v>
      </c>
      <c r="E326" s="23">
        <v>1</v>
      </c>
      <c r="F326" s="22" t="s">
        <v>701</v>
      </c>
      <c r="G326" s="22" t="s">
        <v>691</v>
      </c>
      <c r="H326" s="22" t="s">
        <v>30</v>
      </c>
      <c r="I326" s="22" t="s">
        <v>702</v>
      </c>
      <c r="J326" s="22" t="s">
        <v>703</v>
      </c>
      <c r="K326" s="523" t="s">
        <v>1440</v>
      </c>
      <c r="L326" s="525" t="s">
        <v>1475</v>
      </c>
      <c r="M326" s="525" t="s">
        <v>1476</v>
      </c>
      <c r="N326" s="525" t="s">
        <v>817</v>
      </c>
      <c r="O326" s="22" t="s">
        <v>604</v>
      </c>
      <c r="P326" s="70" t="s">
        <v>59</v>
      </c>
      <c r="Q326" s="542" t="s">
        <v>1440</v>
      </c>
      <c r="R326" s="337" t="str">
        <f t="shared" ca="1" si="18"/>
        <v>N/A</v>
      </c>
      <c r="S326" s="337" t="str">
        <f t="shared" ca="1" si="19"/>
        <v>N/A</v>
      </c>
      <c r="T326" s="433" t="s">
        <v>694</v>
      </c>
      <c r="U326" s="22" t="s">
        <v>695</v>
      </c>
      <c r="V326" s="24"/>
      <c r="W326" s="21"/>
      <c r="Y326" s="494"/>
    </row>
    <row r="327" spans="1:25" ht="165">
      <c r="A327" s="31">
        <v>324</v>
      </c>
      <c r="B327" s="22" t="s">
        <v>39</v>
      </c>
      <c r="C327" s="22" t="s">
        <v>651</v>
      </c>
      <c r="D327" s="22" t="s">
        <v>704</v>
      </c>
      <c r="E327" s="23">
        <v>1</v>
      </c>
      <c r="F327" s="22" t="s">
        <v>705</v>
      </c>
      <c r="G327" s="22" t="s">
        <v>691</v>
      </c>
      <c r="H327" s="22" t="s">
        <v>30</v>
      </c>
      <c r="I327" s="22" t="s">
        <v>706</v>
      </c>
      <c r="J327" s="22" t="s">
        <v>707</v>
      </c>
      <c r="K327" s="523" t="s">
        <v>1440</v>
      </c>
      <c r="L327" s="525" t="s">
        <v>1477</v>
      </c>
      <c r="M327" s="525" t="s">
        <v>1478</v>
      </c>
      <c r="N327" s="525" t="s">
        <v>817</v>
      </c>
      <c r="O327" s="22" t="s">
        <v>604</v>
      </c>
      <c r="P327" s="70" t="s">
        <v>59</v>
      </c>
      <c r="Q327" s="542" t="s">
        <v>1440</v>
      </c>
      <c r="R327" s="337" t="str">
        <f t="shared" ca="1" si="18"/>
        <v>N/A</v>
      </c>
      <c r="S327" s="337" t="str">
        <f t="shared" ca="1" si="19"/>
        <v>N/A</v>
      </c>
      <c r="T327" s="433" t="s">
        <v>694</v>
      </c>
      <c r="U327" s="22" t="s">
        <v>708</v>
      </c>
      <c r="V327" s="24"/>
      <c r="W327" s="21"/>
      <c r="Y327" s="494"/>
    </row>
    <row r="328" spans="1:25" ht="165">
      <c r="A328" s="31">
        <v>325</v>
      </c>
      <c r="B328" s="22" t="s">
        <v>39</v>
      </c>
      <c r="C328" s="22" t="s">
        <v>651</v>
      </c>
      <c r="D328" s="22" t="s">
        <v>709</v>
      </c>
      <c r="E328" s="23">
        <v>1</v>
      </c>
      <c r="F328" s="22" t="s">
        <v>690</v>
      </c>
      <c r="G328" s="22" t="s">
        <v>691</v>
      </c>
      <c r="H328" s="22" t="s">
        <v>30</v>
      </c>
      <c r="I328" s="22" t="s">
        <v>710</v>
      </c>
      <c r="J328" s="22" t="s">
        <v>711</v>
      </c>
      <c r="K328" s="523" t="s">
        <v>1440</v>
      </c>
      <c r="L328" s="525" t="s">
        <v>1479</v>
      </c>
      <c r="M328" s="525" t="s">
        <v>1480</v>
      </c>
      <c r="N328" s="525" t="s">
        <v>817</v>
      </c>
      <c r="O328" s="22" t="s">
        <v>604</v>
      </c>
      <c r="P328" s="70" t="s">
        <v>59</v>
      </c>
      <c r="Q328" s="542" t="s">
        <v>1440</v>
      </c>
      <c r="R328" s="337" t="str">
        <f t="shared" ca="1" si="18"/>
        <v>N/A</v>
      </c>
      <c r="S328" s="337" t="str">
        <f t="shared" ca="1" si="19"/>
        <v>N/A</v>
      </c>
      <c r="T328" s="433" t="s">
        <v>712</v>
      </c>
      <c r="U328" s="22" t="s">
        <v>695</v>
      </c>
      <c r="V328" s="24"/>
      <c r="W328" s="21"/>
      <c r="Y328" s="494"/>
    </row>
    <row r="329" spans="1:25" ht="165">
      <c r="A329" s="31">
        <v>326</v>
      </c>
      <c r="B329" s="22" t="s">
        <v>39</v>
      </c>
      <c r="C329" s="22" t="s">
        <v>651</v>
      </c>
      <c r="D329" s="22" t="s">
        <v>713</v>
      </c>
      <c r="E329" s="23">
        <v>1</v>
      </c>
      <c r="F329" s="22" t="s">
        <v>697</v>
      </c>
      <c r="G329" s="22" t="s">
        <v>691</v>
      </c>
      <c r="H329" s="22" t="s">
        <v>30</v>
      </c>
      <c r="I329" s="22" t="s">
        <v>714</v>
      </c>
      <c r="J329" s="22" t="s">
        <v>715</v>
      </c>
      <c r="K329" s="523" t="s">
        <v>1440</v>
      </c>
      <c r="L329" s="525" t="s">
        <v>1481</v>
      </c>
      <c r="M329" s="525" t="s">
        <v>1482</v>
      </c>
      <c r="N329" s="525" t="s">
        <v>817</v>
      </c>
      <c r="O329" s="22" t="s">
        <v>604</v>
      </c>
      <c r="P329" s="70" t="s">
        <v>59</v>
      </c>
      <c r="Q329" s="542" t="s">
        <v>1440</v>
      </c>
      <c r="R329" s="337" t="str">
        <f t="shared" ca="1" si="18"/>
        <v>N/A</v>
      </c>
      <c r="S329" s="337" t="str">
        <f t="shared" ca="1" si="19"/>
        <v>N/A</v>
      </c>
      <c r="T329" s="433" t="s">
        <v>712</v>
      </c>
      <c r="U329" s="22" t="s">
        <v>695</v>
      </c>
      <c r="V329" s="24"/>
      <c r="W329" s="21"/>
      <c r="Y329" s="494"/>
    </row>
    <row r="330" spans="1:25" ht="165">
      <c r="A330" s="31">
        <v>327</v>
      </c>
      <c r="B330" s="22" t="s">
        <v>39</v>
      </c>
      <c r="C330" s="22" t="s">
        <v>651</v>
      </c>
      <c r="D330" s="22" t="s">
        <v>716</v>
      </c>
      <c r="E330" s="23">
        <v>1</v>
      </c>
      <c r="F330" s="22" t="s">
        <v>701</v>
      </c>
      <c r="G330" s="22" t="s">
        <v>691</v>
      </c>
      <c r="H330" s="22" t="s">
        <v>30</v>
      </c>
      <c r="I330" s="22" t="s">
        <v>717</v>
      </c>
      <c r="J330" s="22" t="s">
        <v>718</v>
      </c>
      <c r="K330" s="523" t="s">
        <v>1440</v>
      </c>
      <c r="L330" s="525" t="s">
        <v>1483</v>
      </c>
      <c r="M330" s="525" t="s">
        <v>1484</v>
      </c>
      <c r="N330" s="525" t="s">
        <v>817</v>
      </c>
      <c r="O330" s="22" t="s">
        <v>604</v>
      </c>
      <c r="P330" s="70" t="s">
        <v>59</v>
      </c>
      <c r="Q330" s="542" t="s">
        <v>1440</v>
      </c>
      <c r="R330" s="337" t="str">
        <f t="shared" ca="1" si="18"/>
        <v>N/A</v>
      </c>
      <c r="S330" s="337" t="str">
        <f t="shared" ca="1" si="19"/>
        <v>N/A</v>
      </c>
      <c r="T330" s="433" t="s">
        <v>712</v>
      </c>
      <c r="U330" s="22" t="s">
        <v>695</v>
      </c>
      <c r="V330" s="24"/>
      <c r="W330" s="21"/>
      <c r="Y330" s="494"/>
    </row>
    <row r="331" spans="1:25" ht="165">
      <c r="A331" s="31">
        <v>328</v>
      </c>
      <c r="B331" s="22" t="s">
        <v>39</v>
      </c>
      <c r="C331" s="22" t="s">
        <v>651</v>
      </c>
      <c r="D331" s="22" t="s">
        <v>719</v>
      </c>
      <c r="E331" s="23">
        <v>1</v>
      </c>
      <c r="F331" s="22" t="s">
        <v>705</v>
      </c>
      <c r="G331" s="22" t="s">
        <v>691</v>
      </c>
      <c r="H331" s="22" t="s">
        <v>30</v>
      </c>
      <c r="I331" s="22" t="s">
        <v>720</v>
      </c>
      <c r="J331" s="22" t="s">
        <v>721</v>
      </c>
      <c r="K331" s="523" t="s">
        <v>1440</v>
      </c>
      <c r="L331" s="525" t="s">
        <v>1485</v>
      </c>
      <c r="M331" s="525" t="s">
        <v>1486</v>
      </c>
      <c r="N331" s="525" t="s">
        <v>817</v>
      </c>
      <c r="O331" s="22" t="s">
        <v>604</v>
      </c>
      <c r="P331" s="70" t="s">
        <v>59</v>
      </c>
      <c r="Q331" s="542" t="s">
        <v>1440</v>
      </c>
      <c r="R331" s="337" t="str">
        <f t="shared" ca="1" si="18"/>
        <v>N/A</v>
      </c>
      <c r="S331" s="337" t="str">
        <f t="shared" ca="1" si="19"/>
        <v>N/A</v>
      </c>
      <c r="T331" s="433" t="s">
        <v>712</v>
      </c>
      <c r="U331" s="22" t="s">
        <v>695</v>
      </c>
      <c r="V331" s="24"/>
      <c r="W331" s="21"/>
      <c r="Y331" s="494"/>
    </row>
    <row r="332" spans="1:25" ht="150">
      <c r="A332" s="32">
        <v>329</v>
      </c>
      <c r="B332" s="25" t="s">
        <v>39</v>
      </c>
      <c r="C332" s="25" t="s">
        <v>722</v>
      </c>
      <c r="D332" s="25" t="s">
        <v>723</v>
      </c>
      <c r="E332" s="26">
        <v>1</v>
      </c>
      <c r="F332" s="25" t="s">
        <v>724</v>
      </c>
      <c r="G332" s="25" t="s">
        <v>725</v>
      </c>
      <c r="H332" s="25" t="s">
        <v>30</v>
      </c>
      <c r="I332" s="25" t="s">
        <v>726</v>
      </c>
      <c r="J332" s="25" t="s">
        <v>727</v>
      </c>
      <c r="K332" s="523" t="s">
        <v>1440</v>
      </c>
      <c r="L332" s="525" t="s">
        <v>1487</v>
      </c>
      <c r="M332" s="525" t="s">
        <v>1488</v>
      </c>
      <c r="N332" s="527" t="s">
        <v>817</v>
      </c>
      <c r="O332" s="25" t="s">
        <v>604</v>
      </c>
      <c r="P332" s="70" t="s">
        <v>59</v>
      </c>
      <c r="Q332" s="543" t="s">
        <v>1440</v>
      </c>
      <c r="R332" s="337" t="str">
        <f t="shared" ca="1" si="18"/>
        <v>N/A</v>
      </c>
      <c r="S332" s="337" t="str">
        <f t="shared" ca="1" si="19"/>
        <v>N/A</v>
      </c>
      <c r="T332" s="27" t="s">
        <v>730</v>
      </c>
      <c r="U332" s="25" t="s">
        <v>731</v>
      </c>
      <c r="V332" s="28"/>
      <c r="W332" s="27"/>
      <c r="Y332" s="494"/>
    </row>
  </sheetData>
  <autoFilter ref="A2:W332" xr:uid="{DBF9CB31-CDA7-429E-AD0F-4469299D3D09}"/>
  <mergeCells count="2">
    <mergeCell ref="A1:A2"/>
    <mergeCell ref="P1:S1"/>
  </mergeCells>
  <printOptions horizontalCentered="1"/>
  <pageMargins left="0.2" right="0.2" top="0.75" bottom="0.75" header="0.3" footer="0.3"/>
  <pageSetup scale="28" fitToHeight="0" orientation="landscape" r:id="rId1"/>
  <headerFooter>
    <oddFooter>&amp;RMay 1, 2019</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7F07-4407-4142-9EFA-03F3A2074149}">
  <sheetPr>
    <tabColor rgb="FF00B0F0"/>
    <pageSetUpPr fitToPage="1"/>
  </sheetPr>
  <dimension ref="A1:Y332"/>
  <sheetViews>
    <sheetView showGridLines="0" zoomScaleNormal="100" zoomScaleSheetLayoutView="70" workbookViewId="0">
      <pane xSplit="9" ySplit="2" topLeftCell="Q306" activePane="bottomRight" state="frozen"/>
      <selection pane="topRight" sqref="A1:A2"/>
      <selection pane="bottomLeft" sqref="A1:A2"/>
      <selection pane="bottomRight" activeCell="T307" sqref="T307"/>
    </sheetView>
  </sheetViews>
  <sheetFormatPr defaultColWidth="49.7109375" defaultRowHeight="15"/>
  <cols>
    <col min="1" max="1" width="5.28515625" style="15" bestFit="1" customWidth="1"/>
    <col min="2" max="2" width="9.28515625" style="13" bestFit="1" customWidth="1"/>
    <col min="3" max="3" width="10.85546875" style="13" bestFit="1" customWidth="1"/>
    <col min="4" max="4" width="12" style="13" bestFit="1" customWidth="1"/>
    <col min="5" max="5" width="12.85546875" style="15" bestFit="1" customWidth="1"/>
    <col min="6" max="6" width="19.28515625" style="15" bestFit="1" customWidth="1"/>
    <col min="7" max="7" width="22.140625" style="13" bestFit="1" customWidth="1"/>
    <col min="8" max="8" width="14.5703125" style="13" bestFit="1" customWidth="1"/>
    <col min="9" max="9" width="53.85546875" style="13" bestFit="1" customWidth="1"/>
    <col min="10" max="10" width="37.28515625" style="13" bestFit="1" customWidth="1"/>
    <col min="11" max="11" width="17.140625" style="520" bestFit="1" customWidth="1"/>
    <col min="12" max="12" width="13.140625" style="524" bestFit="1" customWidth="1"/>
    <col min="13" max="13" width="12.42578125" style="524" bestFit="1" customWidth="1"/>
    <col min="14" max="14" width="13.42578125" style="524" bestFit="1" customWidth="1"/>
    <col min="15" max="15" width="21.85546875" style="13" customWidth="1"/>
    <col min="16" max="16" width="21.5703125" style="431" bestFit="1" customWidth="1"/>
    <col min="17" max="17" width="23.140625" style="748" bestFit="1" customWidth="1"/>
    <col min="18" max="18" width="17.42578125" style="432" bestFit="1" customWidth="1"/>
    <col min="19" max="19" width="18.5703125" style="432" bestFit="1" customWidth="1"/>
    <col min="20" max="20" width="50.140625" style="16" bestFit="1" customWidth="1"/>
    <col min="21" max="21" width="63.85546875" style="13" bestFit="1" customWidth="1"/>
    <col min="22" max="22" width="17.28515625" style="13" bestFit="1" customWidth="1"/>
    <col min="23" max="23" width="11.5703125" style="13" bestFit="1" customWidth="1"/>
    <col min="24" max="24" width="15.42578125" style="492" hidden="1" customWidth="1"/>
    <col min="25" max="25" width="17.5703125" style="14" customWidth="1"/>
    <col min="26" max="16384" width="49.7109375" style="14"/>
  </cols>
  <sheetData>
    <row r="1" spans="1:25">
      <c r="A1" s="752" t="s">
        <v>16</v>
      </c>
      <c r="P1" s="764"/>
      <c r="Q1" s="765"/>
      <c r="R1" s="766"/>
      <c r="S1" s="767"/>
    </row>
    <row r="2" spans="1:25" s="18" customFormat="1" ht="50.45" customHeight="1">
      <c r="A2" s="752"/>
      <c r="B2" s="615" t="s">
        <v>22</v>
      </c>
      <c r="C2" s="615" t="s">
        <v>23</v>
      </c>
      <c r="D2" s="615" t="s">
        <v>24</v>
      </c>
      <c r="E2" s="335" t="s">
        <v>25</v>
      </c>
      <c r="F2" s="335" t="s">
        <v>26</v>
      </c>
      <c r="G2" s="335" t="s">
        <v>27</v>
      </c>
      <c r="H2" s="335" t="s">
        <v>28</v>
      </c>
      <c r="I2" s="335" t="s">
        <v>29</v>
      </c>
      <c r="J2" s="335" t="s">
        <v>30</v>
      </c>
      <c r="K2" s="592" t="s">
        <v>809</v>
      </c>
      <c r="L2" s="521" t="s">
        <v>810</v>
      </c>
      <c r="M2" s="521" t="s">
        <v>811</v>
      </c>
      <c r="N2" s="592" t="s">
        <v>812</v>
      </c>
      <c r="O2" s="417" t="s">
        <v>31</v>
      </c>
      <c r="P2" s="616" t="s">
        <v>32</v>
      </c>
      <c r="Q2" s="741" t="s">
        <v>813</v>
      </c>
      <c r="R2" s="372" t="s">
        <v>33</v>
      </c>
      <c r="S2" s="617" t="s">
        <v>34</v>
      </c>
      <c r="T2" s="335" t="s">
        <v>35</v>
      </c>
      <c r="U2" s="335" t="s">
        <v>36</v>
      </c>
      <c r="V2" s="335" t="s">
        <v>37</v>
      </c>
      <c r="W2" s="336" t="s">
        <v>38</v>
      </c>
      <c r="X2" s="493"/>
    </row>
    <row r="3" spans="1:25" s="18" customFormat="1" ht="30">
      <c r="A3" s="30">
        <v>0</v>
      </c>
      <c r="B3" s="19" t="s">
        <v>39</v>
      </c>
      <c r="C3" s="19" t="s">
        <v>40</v>
      </c>
      <c r="D3" s="19" t="s">
        <v>41</v>
      </c>
      <c r="E3" s="20" t="s">
        <v>42</v>
      </c>
      <c r="F3" s="19" t="s">
        <v>43</v>
      </c>
      <c r="G3" s="19" t="s">
        <v>44</v>
      </c>
      <c r="H3" s="19" t="s">
        <v>30</v>
      </c>
      <c r="I3" s="19" t="s">
        <v>45</v>
      </c>
      <c r="J3" s="19" t="s">
        <v>46</v>
      </c>
      <c r="K3" s="522" t="s">
        <v>814</v>
      </c>
      <c r="L3" s="525" t="s">
        <v>815</v>
      </c>
      <c r="M3" s="525" t="s">
        <v>816</v>
      </c>
      <c r="N3" s="525" t="s">
        <v>817</v>
      </c>
      <c r="O3" s="19" t="s">
        <v>47</v>
      </c>
      <c r="P3" s="430">
        <v>2019</v>
      </c>
      <c r="Q3" s="740">
        <f t="shared" ref="Q3:Q66" ca="1" si="0">SUMIF(INDIRECT("'"&amp;K3&amp;"'!c:c"),A3,INDIRECT("'"&amp;K3&amp;"'!g:g"))</f>
        <v>188828.06770849638</v>
      </c>
      <c r="R3" s="337" t="str">
        <f t="shared" ref="R3:R66" ca="1" si="1">IF($N3 = "N","N/A",SUMIF(INDIRECT("'"&amp;K3&amp;"'!h:h"),L3,INDIRECT("'"&amp;K3&amp;"'!m:m")))</f>
        <v>N/A</v>
      </c>
      <c r="S3" s="337" t="str">
        <f t="shared" ref="S3:S66" ca="1" si="2">IF($N3 = "N","N/A",SUMIF(INDIRECT("'"&amp;K3&amp;"'!h:h"),M3,INDIRECT("'"&amp;K3&amp;"'!m:m")))</f>
        <v>N/A</v>
      </c>
      <c r="T3" s="21" t="s">
        <v>48</v>
      </c>
      <c r="U3" s="19" t="s">
        <v>49</v>
      </c>
      <c r="V3" s="29"/>
      <c r="W3" s="21"/>
      <c r="X3" s="493"/>
      <c r="Y3" s="494"/>
    </row>
    <row r="4" spans="1:25" ht="45">
      <c r="A4" s="30">
        <v>1</v>
      </c>
      <c r="B4" s="19" t="s">
        <v>39</v>
      </c>
      <c r="C4" s="19" t="s">
        <v>50</v>
      </c>
      <c r="D4" s="19" t="s">
        <v>41</v>
      </c>
      <c r="E4" s="20" t="s">
        <v>51</v>
      </c>
      <c r="F4" s="19" t="s">
        <v>52</v>
      </c>
      <c r="G4" s="19" t="s">
        <v>53</v>
      </c>
      <c r="H4" s="19" t="s">
        <v>30</v>
      </c>
      <c r="I4" s="19" t="s">
        <v>54</v>
      </c>
      <c r="J4" s="22" t="s">
        <v>52</v>
      </c>
      <c r="K4" s="522" t="s">
        <v>814</v>
      </c>
      <c r="L4" s="525" t="s">
        <v>368</v>
      </c>
      <c r="M4" s="525" t="s">
        <v>818</v>
      </c>
      <c r="N4" s="525" t="s">
        <v>817</v>
      </c>
      <c r="O4" s="19" t="s">
        <v>47</v>
      </c>
      <c r="P4" s="430">
        <v>2019</v>
      </c>
      <c r="Q4" s="740">
        <f t="shared" ca="1" si="0"/>
        <v>55212.734798799051</v>
      </c>
      <c r="R4" s="337" t="str">
        <f t="shared" ca="1" si="1"/>
        <v>N/A</v>
      </c>
      <c r="S4" s="337" t="str">
        <f t="shared" ca="1" si="2"/>
        <v>N/A</v>
      </c>
      <c r="T4" s="433" t="s">
        <v>48</v>
      </c>
      <c r="U4" s="19"/>
      <c r="V4" s="29"/>
      <c r="W4" s="21"/>
      <c r="Y4" s="494"/>
    </row>
    <row r="5" spans="1:25" ht="45">
      <c r="A5" s="31">
        <v>2</v>
      </c>
      <c r="B5" s="22" t="s">
        <v>39</v>
      </c>
      <c r="C5" s="22" t="s">
        <v>50</v>
      </c>
      <c r="D5" s="22" t="s">
        <v>41</v>
      </c>
      <c r="E5" s="23" t="s">
        <v>51</v>
      </c>
      <c r="F5" s="22" t="s">
        <v>55</v>
      </c>
      <c r="G5" s="22" t="s">
        <v>53</v>
      </c>
      <c r="H5" s="22" t="s">
        <v>30</v>
      </c>
      <c r="I5" s="22" t="s">
        <v>54</v>
      </c>
      <c r="J5" s="22" t="s">
        <v>55</v>
      </c>
      <c r="K5" s="522" t="s">
        <v>814</v>
      </c>
      <c r="L5" s="525" t="s">
        <v>373</v>
      </c>
      <c r="M5" s="525" t="s">
        <v>316</v>
      </c>
      <c r="N5" s="525" t="s">
        <v>817</v>
      </c>
      <c r="O5" s="22" t="s">
        <v>47</v>
      </c>
      <c r="P5" s="430">
        <v>2019</v>
      </c>
      <c r="Q5" s="740">
        <f t="shared" ca="1" si="0"/>
        <v>53057.774834896096</v>
      </c>
      <c r="R5" s="337" t="str">
        <f t="shared" ca="1" si="1"/>
        <v>N/A</v>
      </c>
      <c r="S5" s="337" t="str">
        <f t="shared" ca="1" si="2"/>
        <v>N/A</v>
      </c>
      <c r="T5" s="433" t="s">
        <v>48</v>
      </c>
      <c r="U5" s="22"/>
      <c r="V5" s="24"/>
      <c r="W5" s="21"/>
      <c r="Y5" s="494"/>
    </row>
    <row r="6" spans="1:25" ht="45">
      <c r="A6" s="31">
        <v>3</v>
      </c>
      <c r="B6" s="22" t="s">
        <v>39</v>
      </c>
      <c r="C6" s="22" t="s">
        <v>50</v>
      </c>
      <c r="D6" s="22" t="s">
        <v>41</v>
      </c>
      <c r="E6" s="23" t="s">
        <v>51</v>
      </c>
      <c r="F6" s="22" t="s">
        <v>56</v>
      </c>
      <c r="G6" s="22" t="s">
        <v>53</v>
      </c>
      <c r="H6" s="22" t="s">
        <v>30</v>
      </c>
      <c r="I6" s="22" t="s">
        <v>54</v>
      </c>
      <c r="J6" s="22" t="s">
        <v>56</v>
      </c>
      <c r="K6" s="522" t="s">
        <v>814</v>
      </c>
      <c r="L6" s="525" t="s">
        <v>819</v>
      </c>
      <c r="M6" s="525" t="s">
        <v>820</v>
      </c>
      <c r="N6" s="525" t="s">
        <v>817</v>
      </c>
      <c r="O6" s="22" t="s">
        <v>47</v>
      </c>
      <c r="P6" s="430">
        <v>2019</v>
      </c>
      <c r="Q6" s="740">
        <f t="shared" ca="1" si="0"/>
        <v>251434561.78932336</v>
      </c>
      <c r="R6" s="337" t="str">
        <f t="shared" ca="1" si="1"/>
        <v>N/A</v>
      </c>
      <c r="S6" s="337" t="str">
        <f t="shared" ca="1" si="2"/>
        <v>N/A</v>
      </c>
      <c r="T6" s="433" t="s">
        <v>48</v>
      </c>
      <c r="U6" s="22"/>
      <c r="V6" s="24"/>
      <c r="W6" s="21"/>
      <c r="Y6" s="494"/>
    </row>
    <row r="7" spans="1:25" ht="45">
      <c r="A7" s="31">
        <v>4</v>
      </c>
      <c r="B7" s="22" t="s">
        <v>39</v>
      </c>
      <c r="C7" s="22" t="s">
        <v>50</v>
      </c>
      <c r="D7" s="22" t="s">
        <v>41</v>
      </c>
      <c r="E7" s="23" t="s">
        <v>51</v>
      </c>
      <c r="F7" s="22" t="s">
        <v>57</v>
      </c>
      <c r="G7" s="22" t="s">
        <v>53</v>
      </c>
      <c r="H7" s="22" t="s">
        <v>30</v>
      </c>
      <c r="I7" s="22" t="s">
        <v>54</v>
      </c>
      <c r="J7" s="22" t="s">
        <v>57</v>
      </c>
      <c r="K7" s="522" t="s">
        <v>814</v>
      </c>
      <c r="L7" s="525" t="s">
        <v>821</v>
      </c>
      <c r="M7" s="525" t="s">
        <v>226</v>
      </c>
      <c r="N7" s="525" t="s">
        <v>817</v>
      </c>
      <c r="O7" s="22" t="s">
        <v>47</v>
      </c>
      <c r="P7" s="430">
        <v>2019</v>
      </c>
      <c r="Q7" s="740">
        <f t="shared" ca="1" si="0"/>
        <v>242605043.53007609</v>
      </c>
      <c r="R7" s="337" t="str">
        <f t="shared" ca="1" si="1"/>
        <v>N/A</v>
      </c>
      <c r="S7" s="337" t="str">
        <f t="shared" ca="1" si="2"/>
        <v>N/A</v>
      </c>
      <c r="T7" s="433" t="s">
        <v>48</v>
      </c>
      <c r="U7" s="22"/>
      <c r="V7" s="24"/>
      <c r="W7" s="21"/>
      <c r="Y7" s="494"/>
    </row>
    <row r="8" spans="1:25" ht="45">
      <c r="A8" s="31">
        <v>5</v>
      </c>
      <c r="B8" s="22" t="s">
        <v>39</v>
      </c>
      <c r="C8" s="22" t="s">
        <v>50</v>
      </c>
      <c r="D8" s="22" t="s">
        <v>41</v>
      </c>
      <c r="E8" s="23" t="s">
        <v>51</v>
      </c>
      <c r="F8" s="22" t="s">
        <v>58</v>
      </c>
      <c r="G8" s="22" t="s">
        <v>53</v>
      </c>
      <c r="H8" s="22" t="s">
        <v>30</v>
      </c>
      <c r="I8" s="22" t="s">
        <v>54</v>
      </c>
      <c r="J8" s="22" t="s">
        <v>58</v>
      </c>
      <c r="K8" s="522" t="s">
        <v>814</v>
      </c>
      <c r="L8" s="525" t="s">
        <v>822</v>
      </c>
      <c r="M8" s="525" t="s">
        <v>234</v>
      </c>
      <c r="N8" s="525" t="s">
        <v>817</v>
      </c>
      <c r="O8" s="22" t="s">
        <v>47</v>
      </c>
      <c r="P8" s="430">
        <v>2019</v>
      </c>
      <c r="Q8" s="740">
        <f t="shared" ca="1" si="0"/>
        <v>3446225.9504607292</v>
      </c>
      <c r="R8" s="337" t="str">
        <f t="shared" ca="1" si="1"/>
        <v>N/A</v>
      </c>
      <c r="S8" s="337" t="str">
        <f t="shared" ca="1" si="2"/>
        <v>N/A</v>
      </c>
      <c r="T8" s="433" t="s">
        <v>48</v>
      </c>
      <c r="U8" s="22" t="s">
        <v>49</v>
      </c>
      <c r="V8" s="24"/>
      <c r="W8" s="21"/>
      <c r="Y8" s="494"/>
    </row>
    <row r="9" spans="1:25" ht="45">
      <c r="A9" s="31">
        <v>6</v>
      </c>
      <c r="B9" s="22" t="s">
        <v>39</v>
      </c>
      <c r="C9" s="22" t="s">
        <v>50</v>
      </c>
      <c r="D9" s="22" t="s">
        <v>41</v>
      </c>
      <c r="E9" s="23" t="s">
        <v>51</v>
      </c>
      <c r="F9" s="22" t="s">
        <v>60</v>
      </c>
      <c r="G9" s="22" t="s">
        <v>53</v>
      </c>
      <c r="H9" s="22" t="s">
        <v>30</v>
      </c>
      <c r="I9" s="22" t="s">
        <v>54</v>
      </c>
      <c r="J9" s="22" t="s">
        <v>60</v>
      </c>
      <c r="K9" s="522" t="s">
        <v>814</v>
      </c>
      <c r="L9" s="525" t="s">
        <v>823</v>
      </c>
      <c r="M9" s="525" t="s">
        <v>824</v>
      </c>
      <c r="N9" s="525" t="s">
        <v>817</v>
      </c>
      <c r="O9" s="22" t="s">
        <v>47</v>
      </c>
      <c r="P9" s="430">
        <v>2019</v>
      </c>
      <c r="Q9" s="740">
        <f t="shared" ca="1" si="0"/>
        <v>3265339.9873080361</v>
      </c>
      <c r="R9" s="337" t="str">
        <f t="shared" ca="1" si="1"/>
        <v>N/A</v>
      </c>
      <c r="S9" s="337" t="str">
        <f t="shared" ca="1" si="2"/>
        <v>N/A</v>
      </c>
      <c r="T9" s="433" t="s">
        <v>48</v>
      </c>
      <c r="U9" s="22" t="s">
        <v>49</v>
      </c>
      <c r="V9" s="24"/>
      <c r="W9" s="21"/>
      <c r="Y9" s="494"/>
    </row>
    <row r="10" spans="1:25" ht="45">
      <c r="A10" s="31">
        <v>7</v>
      </c>
      <c r="B10" s="22" t="s">
        <v>39</v>
      </c>
      <c r="C10" s="22" t="s">
        <v>50</v>
      </c>
      <c r="D10" s="22" t="s">
        <v>41</v>
      </c>
      <c r="E10" s="23" t="s">
        <v>51</v>
      </c>
      <c r="F10" s="22" t="s">
        <v>61</v>
      </c>
      <c r="G10" s="22" t="s">
        <v>53</v>
      </c>
      <c r="H10" s="22" t="s">
        <v>30</v>
      </c>
      <c r="I10" s="22" t="s">
        <v>54</v>
      </c>
      <c r="J10" s="22" t="s">
        <v>61</v>
      </c>
      <c r="K10" s="522" t="s">
        <v>814</v>
      </c>
      <c r="L10" s="525" t="s">
        <v>825</v>
      </c>
      <c r="M10" s="525" t="s">
        <v>826</v>
      </c>
      <c r="N10" s="525" t="s">
        <v>817</v>
      </c>
      <c r="O10" s="22" t="s">
        <v>47</v>
      </c>
      <c r="P10" s="430">
        <v>2019</v>
      </c>
      <c r="Q10" s="740">
        <f t="shared" ca="1" si="0"/>
        <v>609080.21073442069</v>
      </c>
      <c r="R10" s="337" t="str">
        <f t="shared" ca="1" si="1"/>
        <v>N/A</v>
      </c>
      <c r="S10" s="337" t="str">
        <f t="shared" ca="1" si="2"/>
        <v>N/A</v>
      </c>
      <c r="T10" s="433" t="s">
        <v>48</v>
      </c>
      <c r="U10" s="22"/>
      <c r="V10" s="24"/>
      <c r="W10" s="21"/>
      <c r="Y10" s="494"/>
    </row>
    <row r="11" spans="1:25" ht="45">
      <c r="A11" s="31">
        <v>8</v>
      </c>
      <c r="B11" s="22" t="s">
        <v>39</v>
      </c>
      <c r="C11" s="22" t="s">
        <v>50</v>
      </c>
      <c r="D11" s="22" t="s">
        <v>41</v>
      </c>
      <c r="E11" s="23" t="s">
        <v>51</v>
      </c>
      <c r="F11" s="22" t="s">
        <v>62</v>
      </c>
      <c r="G11" s="22" t="s">
        <v>53</v>
      </c>
      <c r="H11" s="22" t="s">
        <v>30</v>
      </c>
      <c r="I11" s="22" t="s">
        <v>54</v>
      </c>
      <c r="J11" s="22" t="s">
        <v>62</v>
      </c>
      <c r="K11" s="522" t="s">
        <v>814</v>
      </c>
      <c r="L11" s="525" t="s">
        <v>827</v>
      </c>
      <c r="M11" s="525" t="s">
        <v>828</v>
      </c>
      <c r="N11" s="525" t="s">
        <v>817</v>
      </c>
      <c r="O11" s="22" t="s">
        <v>47</v>
      </c>
      <c r="P11" s="430">
        <v>2019</v>
      </c>
      <c r="Q11" s="740">
        <f t="shared" ca="1" si="0"/>
        <v>593121.48082744842</v>
      </c>
      <c r="R11" s="337" t="str">
        <f t="shared" ca="1" si="1"/>
        <v>N/A</v>
      </c>
      <c r="S11" s="337" t="str">
        <f t="shared" ca="1" si="2"/>
        <v>N/A</v>
      </c>
      <c r="T11" s="433" t="s">
        <v>48</v>
      </c>
      <c r="U11" s="22"/>
      <c r="V11" s="24"/>
      <c r="W11" s="21"/>
      <c r="Y11" s="494"/>
    </row>
    <row r="12" spans="1:25" ht="45">
      <c r="A12" s="31">
        <v>9</v>
      </c>
      <c r="B12" s="22" t="s">
        <v>39</v>
      </c>
      <c r="C12" s="22" t="s">
        <v>50</v>
      </c>
      <c r="D12" s="22" t="s">
        <v>41</v>
      </c>
      <c r="E12" s="23" t="s">
        <v>51</v>
      </c>
      <c r="F12" s="22" t="s">
        <v>63</v>
      </c>
      <c r="G12" s="22" t="s">
        <v>53</v>
      </c>
      <c r="H12" s="22" t="s">
        <v>30</v>
      </c>
      <c r="I12" s="22" t="s">
        <v>54</v>
      </c>
      <c r="J12" s="22" t="s">
        <v>63</v>
      </c>
      <c r="K12" s="522" t="s">
        <v>814</v>
      </c>
      <c r="L12" s="525" t="s">
        <v>829</v>
      </c>
      <c r="M12" s="525" t="s">
        <v>830</v>
      </c>
      <c r="N12" s="525" t="s">
        <v>817</v>
      </c>
      <c r="O12" s="22" t="s">
        <v>47</v>
      </c>
      <c r="P12" s="430">
        <v>2019</v>
      </c>
      <c r="Q12" s="740">
        <f t="shared" ca="1" si="0"/>
        <v>2641285318.7758112</v>
      </c>
      <c r="R12" s="337" t="str">
        <f t="shared" ca="1" si="1"/>
        <v>N/A</v>
      </c>
      <c r="S12" s="337" t="str">
        <f t="shared" ca="1" si="2"/>
        <v>N/A</v>
      </c>
      <c r="T12" s="433" t="s">
        <v>48</v>
      </c>
      <c r="U12" s="22"/>
      <c r="V12" s="24"/>
      <c r="W12" s="21"/>
      <c r="Y12" s="494"/>
    </row>
    <row r="13" spans="1:25" ht="45">
      <c r="A13" s="31">
        <v>10</v>
      </c>
      <c r="B13" s="22" t="s">
        <v>39</v>
      </c>
      <c r="C13" s="22" t="s">
        <v>50</v>
      </c>
      <c r="D13" s="22" t="s">
        <v>41</v>
      </c>
      <c r="E13" s="23" t="s">
        <v>51</v>
      </c>
      <c r="F13" s="22" t="s">
        <v>64</v>
      </c>
      <c r="G13" s="22" t="s">
        <v>53</v>
      </c>
      <c r="H13" s="22" t="s">
        <v>30</v>
      </c>
      <c r="I13" s="22" t="s">
        <v>54</v>
      </c>
      <c r="J13" s="22" t="s">
        <v>64</v>
      </c>
      <c r="K13" s="522" t="s">
        <v>814</v>
      </c>
      <c r="L13" s="525" t="s">
        <v>831</v>
      </c>
      <c r="M13" s="525" t="s">
        <v>832</v>
      </c>
      <c r="N13" s="525" t="s">
        <v>817</v>
      </c>
      <c r="O13" s="22" t="s">
        <v>47</v>
      </c>
      <c r="P13" s="430">
        <v>2019</v>
      </c>
      <c r="Q13" s="740">
        <f t="shared" ca="1" si="0"/>
        <v>2561567227.2157989</v>
      </c>
      <c r="R13" s="337" t="str">
        <f t="shared" ca="1" si="1"/>
        <v>N/A</v>
      </c>
      <c r="S13" s="337" t="str">
        <f t="shared" ca="1" si="2"/>
        <v>N/A</v>
      </c>
      <c r="T13" s="433" t="s">
        <v>48</v>
      </c>
      <c r="U13" s="22"/>
      <c r="V13" s="24"/>
      <c r="W13" s="21"/>
      <c r="Y13" s="494"/>
    </row>
    <row r="14" spans="1:25" ht="45">
      <c r="A14" s="31">
        <v>11</v>
      </c>
      <c r="B14" s="22" t="s">
        <v>39</v>
      </c>
      <c r="C14" s="22" t="s">
        <v>50</v>
      </c>
      <c r="D14" s="22" t="s">
        <v>41</v>
      </c>
      <c r="E14" s="23" t="s">
        <v>51</v>
      </c>
      <c r="F14" s="22" t="s">
        <v>65</v>
      </c>
      <c r="G14" s="22" t="s">
        <v>53</v>
      </c>
      <c r="H14" s="22" t="s">
        <v>30</v>
      </c>
      <c r="I14" s="22" t="s">
        <v>54</v>
      </c>
      <c r="J14" s="22" t="s">
        <v>65</v>
      </c>
      <c r="K14" s="522" t="s">
        <v>814</v>
      </c>
      <c r="L14" s="525" t="s">
        <v>833</v>
      </c>
      <c r="M14" s="525" t="s">
        <v>834</v>
      </c>
      <c r="N14" s="525" t="s">
        <v>817</v>
      </c>
      <c r="O14" s="22" t="s">
        <v>47</v>
      </c>
      <c r="P14" s="430">
        <v>2019</v>
      </c>
      <c r="Q14" s="740">
        <f t="shared" ca="1" si="0"/>
        <v>33617961.590264052</v>
      </c>
      <c r="R14" s="337" t="str">
        <f t="shared" ca="1" si="1"/>
        <v>N/A</v>
      </c>
      <c r="S14" s="337" t="str">
        <f t="shared" ca="1" si="2"/>
        <v>N/A</v>
      </c>
      <c r="T14" s="433" t="s">
        <v>48</v>
      </c>
      <c r="U14" s="22" t="s">
        <v>49</v>
      </c>
      <c r="V14" s="24"/>
      <c r="W14" s="21"/>
      <c r="Y14" s="494"/>
    </row>
    <row r="15" spans="1:25" ht="45">
      <c r="A15" s="31">
        <v>12</v>
      </c>
      <c r="B15" s="22" t="s">
        <v>39</v>
      </c>
      <c r="C15" s="22" t="s">
        <v>50</v>
      </c>
      <c r="D15" s="22" t="s">
        <v>41</v>
      </c>
      <c r="E15" s="23" t="s">
        <v>51</v>
      </c>
      <c r="F15" s="22" t="s">
        <v>66</v>
      </c>
      <c r="G15" s="22" t="s">
        <v>53</v>
      </c>
      <c r="H15" s="22" t="s">
        <v>30</v>
      </c>
      <c r="I15" s="22" t="s">
        <v>54</v>
      </c>
      <c r="J15" s="22" t="s">
        <v>66</v>
      </c>
      <c r="K15" s="522" t="s">
        <v>814</v>
      </c>
      <c r="L15" s="525" t="s">
        <v>835</v>
      </c>
      <c r="M15" s="525" t="s">
        <v>836</v>
      </c>
      <c r="N15" s="525" t="s">
        <v>817</v>
      </c>
      <c r="O15" s="22" t="s">
        <v>47</v>
      </c>
      <c r="P15" s="430">
        <v>2019</v>
      </c>
      <c r="Q15" s="740">
        <f t="shared" ca="1" si="0"/>
        <v>30776343.717361189</v>
      </c>
      <c r="R15" s="337" t="str">
        <f t="shared" ca="1" si="1"/>
        <v>N/A</v>
      </c>
      <c r="S15" s="337" t="str">
        <f t="shared" ca="1" si="2"/>
        <v>N/A</v>
      </c>
      <c r="T15" s="433" t="s">
        <v>48</v>
      </c>
      <c r="U15" s="22" t="s">
        <v>49</v>
      </c>
      <c r="V15" s="24"/>
      <c r="W15" s="21"/>
      <c r="Y15" s="494"/>
    </row>
    <row r="16" spans="1:25" ht="45">
      <c r="A16" s="31">
        <v>13</v>
      </c>
      <c r="B16" s="22" t="s">
        <v>39</v>
      </c>
      <c r="C16" s="22" t="s">
        <v>50</v>
      </c>
      <c r="D16" s="22" t="s">
        <v>67</v>
      </c>
      <c r="E16" s="23" t="s">
        <v>68</v>
      </c>
      <c r="F16" s="22" t="s">
        <v>52</v>
      </c>
      <c r="G16" s="22" t="s">
        <v>69</v>
      </c>
      <c r="H16" s="22" t="s">
        <v>30</v>
      </c>
      <c r="I16" s="22" t="s">
        <v>70</v>
      </c>
      <c r="J16" s="22" t="s">
        <v>71</v>
      </c>
      <c r="K16" s="522" t="s">
        <v>814</v>
      </c>
      <c r="L16" s="525" t="s">
        <v>837</v>
      </c>
      <c r="M16" s="525" t="s">
        <v>838</v>
      </c>
      <c r="N16" s="525" t="s">
        <v>817</v>
      </c>
      <c r="O16" s="22" t="s">
        <v>47</v>
      </c>
      <c r="P16" s="430">
        <v>2019</v>
      </c>
      <c r="Q16" s="740">
        <f t="shared" ca="1" si="0"/>
        <v>713.57076212154868</v>
      </c>
      <c r="R16" s="337" t="str">
        <f t="shared" ca="1" si="1"/>
        <v>N/A</v>
      </c>
      <c r="S16" s="337" t="str">
        <f t="shared" ca="1" si="2"/>
        <v>N/A</v>
      </c>
      <c r="T16" s="433"/>
      <c r="U16" s="22"/>
      <c r="V16" s="24"/>
      <c r="W16" s="21"/>
      <c r="Y16" s="494"/>
    </row>
    <row r="17" spans="1:25" ht="45">
      <c r="A17" s="31">
        <v>14</v>
      </c>
      <c r="B17" s="22" t="s">
        <v>39</v>
      </c>
      <c r="C17" s="22" t="s">
        <v>50</v>
      </c>
      <c r="D17" s="22" t="s">
        <v>67</v>
      </c>
      <c r="E17" s="23" t="s">
        <v>68</v>
      </c>
      <c r="F17" s="22" t="s">
        <v>55</v>
      </c>
      <c r="G17" s="22" t="s">
        <v>69</v>
      </c>
      <c r="H17" s="22" t="s">
        <v>30</v>
      </c>
      <c r="I17" s="22" t="s">
        <v>70</v>
      </c>
      <c r="J17" s="22" t="s">
        <v>72</v>
      </c>
      <c r="K17" s="522" t="s">
        <v>814</v>
      </c>
      <c r="L17" s="525" t="s">
        <v>839</v>
      </c>
      <c r="M17" s="525" t="s">
        <v>840</v>
      </c>
      <c r="N17" s="525" t="s">
        <v>817</v>
      </c>
      <c r="O17" s="22" t="s">
        <v>47</v>
      </c>
      <c r="P17" s="430">
        <v>2019</v>
      </c>
      <c r="Q17" s="740">
        <f t="shared" ca="1" si="0"/>
        <v>608.16359659272121</v>
      </c>
      <c r="R17" s="337" t="str">
        <f t="shared" ca="1" si="1"/>
        <v>N/A</v>
      </c>
      <c r="S17" s="337" t="str">
        <f t="shared" ca="1" si="2"/>
        <v>N/A</v>
      </c>
      <c r="T17" s="433"/>
      <c r="U17" s="22"/>
      <c r="V17" s="24"/>
      <c r="W17" s="21"/>
      <c r="Y17" s="494"/>
    </row>
    <row r="18" spans="1:25" ht="45">
      <c r="A18" s="31">
        <v>15</v>
      </c>
      <c r="B18" s="22" t="s">
        <v>39</v>
      </c>
      <c r="C18" s="22" t="s">
        <v>50</v>
      </c>
      <c r="D18" s="22" t="s">
        <v>67</v>
      </c>
      <c r="E18" s="23" t="s">
        <v>68</v>
      </c>
      <c r="F18" s="22" t="s">
        <v>56</v>
      </c>
      <c r="G18" s="22" t="s">
        <v>69</v>
      </c>
      <c r="H18" s="22" t="s">
        <v>30</v>
      </c>
      <c r="I18" s="22" t="s">
        <v>70</v>
      </c>
      <c r="J18" s="22" t="s">
        <v>73</v>
      </c>
      <c r="K18" s="522" t="s">
        <v>814</v>
      </c>
      <c r="L18" s="525" t="s">
        <v>841</v>
      </c>
      <c r="M18" s="525" t="s">
        <v>842</v>
      </c>
      <c r="N18" s="525" t="s">
        <v>817</v>
      </c>
      <c r="O18" s="22" t="s">
        <v>47</v>
      </c>
      <c r="P18" s="430">
        <v>2019</v>
      </c>
      <c r="Q18" s="740">
        <f t="shared" ca="1" si="0"/>
        <v>5751271.3977047149</v>
      </c>
      <c r="R18" s="337" t="str">
        <f t="shared" ca="1" si="1"/>
        <v>N/A</v>
      </c>
      <c r="S18" s="337" t="str">
        <f t="shared" ca="1" si="2"/>
        <v>N/A</v>
      </c>
      <c r="T18" s="433"/>
      <c r="U18" s="22"/>
      <c r="V18" s="24"/>
      <c r="W18" s="21"/>
      <c r="Y18" s="494"/>
    </row>
    <row r="19" spans="1:25" ht="45">
      <c r="A19" s="31">
        <v>16</v>
      </c>
      <c r="B19" s="22" t="s">
        <v>39</v>
      </c>
      <c r="C19" s="22" t="s">
        <v>50</v>
      </c>
      <c r="D19" s="22" t="s">
        <v>67</v>
      </c>
      <c r="E19" s="23" t="s">
        <v>68</v>
      </c>
      <c r="F19" s="22" t="s">
        <v>57</v>
      </c>
      <c r="G19" s="22" t="s">
        <v>69</v>
      </c>
      <c r="H19" s="22" t="s">
        <v>30</v>
      </c>
      <c r="I19" s="22" t="s">
        <v>70</v>
      </c>
      <c r="J19" s="22" t="s">
        <v>74</v>
      </c>
      <c r="K19" s="522" t="s">
        <v>814</v>
      </c>
      <c r="L19" s="525" t="s">
        <v>843</v>
      </c>
      <c r="M19" s="525" t="s">
        <v>844</v>
      </c>
      <c r="N19" s="525" t="s">
        <v>817</v>
      </c>
      <c r="O19" s="22" t="s">
        <v>47</v>
      </c>
      <c r="P19" s="430">
        <v>2019</v>
      </c>
      <c r="Q19" s="740">
        <f t="shared" ca="1" si="0"/>
        <v>5396092.1874105139</v>
      </c>
      <c r="R19" s="337" t="str">
        <f t="shared" ca="1" si="1"/>
        <v>N/A</v>
      </c>
      <c r="S19" s="337" t="str">
        <f t="shared" ca="1" si="2"/>
        <v>N/A</v>
      </c>
      <c r="T19" s="433"/>
      <c r="U19" s="22"/>
      <c r="V19" s="24"/>
      <c r="W19" s="21"/>
      <c r="Y19" s="494"/>
    </row>
    <row r="20" spans="1:25" ht="45">
      <c r="A20" s="31">
        <v>17</v>
      </c>
      <c r="B20" s="22" t="s">
        <v>39</v>
      </c>
      <c r="C20" s="22" t="s">
        <v>50</v>
      </c>
      <c r="D20" s="22" t="s">
        <v>67</v>
      </c>
      <c r="E20" s="23" t="s">
        <v>68</v>
      </c>
      <c r="F20" s="22" t="s">
        <v>58</v>
      </c>
      <c r="G20" s="22" t="s">
        <v>69</v>
      </c>
      <c r="H20" s="22" t="s">
        <v>30</v>
      </c>
      <c r="I20" s="22" t="s">
        <v>70</v>
      </c>
      <c r="J20" s="22" t="s">
        <v>75</v>
      </c>
      <c r="K20" s="522" t="s">
        <v>814</v>
      </c>
      <c r="L20" s="525" t="s">
        <v>845</v>
      </c>
      <c r="M20" s="525" t="s">
        <v>846</v>
      </c>
      <c r="N20" s="525" t="s">
        <v>817</v>
      </c>
      <c r="O20" s="22" t="s">
        <v>47</v>
      </c>
      <c r="P20" s="430">
        <v>2019</v>
      </c>
      <c r="Q20" s="740">
        <f t="shared" ca="1" si="0"/>
        <v>-8589.6833227240641</v>
      </c>
      <c r="R20" s="337" t="str">
        <f t="shared" ca="1" si="1"/>
        <v>N/A</v>
      </c>
      <c r="S20" s="337" t="str">
        <f t="shared" ca="1" si="2"/>
        <v>N/A</v>
      </c>
      <c r="T20" s="433" t="s">
        <v>59</v>
      </c>
      <c r="U20" s="22" t="str">
        <f>Definitions!C$7</f>
        <v>D.18-05-041: DAC = Bill accounts in census tracts corresponding to census tracts in the top quartile of CalEnviroScreen 3.0 scores.</v>
      </c>
      <c r="V20" s="24"/>
      <c r="W20" s="21"/>
      <c r="Y20" s="494"/>
    </row>
    <row r="21" spans="1:25" ht="45">
      <c r="A21" s="31">
        <v>18</v>
      </c>
      <c r="B21" s="22" t="s">
        <v>39</v>
      </c>
      <c r="C21" s="22" t="s">
        <v>50</v>
      </c>
      <c r="D21" s="22" t="s">
        <v>67</v>
      </c>
      <c r="E21" s="23" t="s">
        <v>68</v>
      </c>
      <c r="F21" s="22" t="s">
        <v>60</v>
      </c>
      <c r="G21" s="22" t="s">
        <v>69</v>
      </c>
      <c r="H21" s="22" t="s">
        <v>30</v>
      </c>
      <c r="I21" s="22" t="s">
        <v>70</v>
      </c>
      <c r="J21" s="22" t="s">
        <v>76</v>
      </c>
      <c r="K21" s="522" t="s">
        <v>814</v>
      </c>
      <c r="L21" s="525" t="s">
        <v>847</v>
      </c>
      <c r="M21" s="525" t="s">
        <v>848</v>
      </c>
      <c r="N21" s="525" t="s">
        <v>817</v>
      </c>
      <c r="O21" s="22" t="s">
        <v>47</v>
      </c>
      <c r="P21" s="430">
        <v>2019</v>
      </c>
      <c r="Q21" s="740">
        <f t="shared" ca="1" si="0"/>
        <v>-6611.3009034252136</v>
      </c>
      <c r="R21" s="337" t="str">
        <f t="shared" ca="1" si="1"/>
        <v>N/A</v>
      </c>
      <c r="S21" s="337" t="str">
        <f t="shared" ca="1" si="2"/>
        <v>N/A</v>
      </c>
      <c r="T21" s="433" t="s">
        <v>59</v>
      </c>
      <c r="U21" s="22" t="str">
        <f>Definitions!C$7</f>
        <v>D.18-05-041: DAC = Bill accounts in census tracts corresponding to census tracts in the top quartile of CalEnviroScreen 3.0 scores.</v>
      </c>
      <c r="V21" s="24"/>
      <c r="W21" s="21"/>
      <c r="Y21" s="494"/>
    </row>
    <row r="22" spans="1:25" ht="45">
      <c r="A22" s="31">
        <v>19</v>
      </c>
      <c r="B22" s="22" t="s">
        <v>39</v>
      </c>
      <c r="C22" s="22" t="s">
        <v>50</v>
      </c>
      <c r="D22" s="22" t="s">
        <v>67</v>
      </c>
      <c r="E22" s="23" t="s">
        <v>68</v>
      </c>
      <c r="F22" s="22" t="s">
        <v>61</v>
      </c>
      <c r="G22" s="22" t="s">
        <v>69</v>
      </c>
      <c r="H22" s="22" t="s">
        <v>30</v>
      </c>
      <c r="I22" s="22" t="s">
        <v>70</v>
      </c>
      <c r="J22" s="22" t="s">
        <v>77</v>
      </c>
      <c r="K22" s="522" t="s">
        <v>814</v>
      </c>
      <c r="L22" s="525" t="s">
        <v>849</v>
      </c>
      <c r="M22" s="525" t="s">
        <v>850</v>
      </c>
      <c r="N22" s="525" t="s">
        <v>817</v>
      </c>
      <c r="O22" s="22" t="s">
        <v>47</v>
      </c>
      <c r="P22" s="430">
        <v>2019</v>
      </c>
      <c r="Q22" s="740">
        <f t="shared" ca="1" si="0"/>
        <v>4101.7857173698412</v>
      </c>
      <c r="R22" s="337" t="str">
        <f t="shared" ca="1" si="1"/>
        <v>N/A</v>
      </c>
      <c r="S22" s="337" t="str">
        <f t="shared" ca="1" si="2"/>
        <v>N/A</v>
      </c>
      <c r="T22" s="433"/>
      <c r="U22" s="22"/>
      <c r="V22" s="24"/>
      <c r="W22" s="21"/>
      <c r="Y22" s="494"/>
    </row>
    <row r="23" spans="1:25" ht="45">
      <c r="A23" s="31">
        <v>20</v>
      </c>
      <c r="B23" s="22" t="s">
        <v>39</v>
      </c>
      <c r="C23" s="22" t="s">
        <v>50</v>
      </c>
      <c r="D23" s="22" t="s">
        <v>67</v>
      </c>
      <c r="E23" s="23" t="s">
        <v>68</v>
      </c>
      <c r="F23" s="22" t="s">
        <v>62</v>
      </c>
      <c r="G23" s="22" t="s">
        <v>69</v>
      </c>
      <c r="H23" s="22" t="s">
        <v>30</v>
      </c>
      <c r="I23" s="22" t="s">
        <v>70</v>
      </c>
      <c r="J23" s="22" t="s">
        <v>78</v>
      </c>
      <c r="K23" s="522" t="s">
        <v>814</v>
      </c>
      <c r="L23" s="525" t="s">
        <v>851</v>
      </c>
      <c r="M23" s="525" t="s">
        <v>852</v>
      </c>
      <c r="N23" s="525" t="s">
        <v>817</v>
      </c>
      <c r="O23" s="22" t="s">
        <v>47</v>
      </c>
      <c r="P23" s="430">
        <v>2019</v>
      </c>
      <c r="Q23" s="740">
        <f t="shared" ca="1" si="0"/>
        <v>3454.0071397847041</v>
      </c>
      <c r="R23" s="337" t="str">
        <f t="shared" ca="1" si="1"/>
        <v>N/A</v>
      </c>
      <c r="S23" s="337" t="str">
        <f t="shared" ca="1" si="2"/>
        <v>N/A</v>
      </c>
      <c r="T23" s="433"/>
      <c r="U23" s="22"/>
      <c r="V23" s="24"/>
      <c r="W23" s="21"/>
      <c r="Y23" s="494"/>
    </row>
    <row r="24" spans="1:25" ht="45">
      <c r="A24" s="31">
        <v>21</v>
      </c>
      <c r="B24" s="22" t="s">
        <v>39</v>
      </c>
      <c r="C24" s="22" t="s">
        <v>50</v>
      </c>
      <c r="D24" s="22" t="s">
        <v>67</v>
      </c>
      <c r="E24" s="23" t="s">
        <v>68</v>
      </c>
      <c r="F24" s="22" t="s">
        <v>63</v>
      </c>
      <c r="G24" s="22" t="s">
        <v>69</v>
      </c>
      <c r="H24" s="22" t="s">
        <v>30</v>
      </c>
      <c r="I24" s="22" t="s">
        <v>70</v>
      </c>
      <c r="J24" s="22" t="s">
        <v>79</v>
      </c>
      <c r="K24" s="522" t="s">
        <v>814</v>
      </c>
      <c r="L24" s="525" t="s">
        <v>853</v>
      </c>
      <c r="M24" s="525" t="s">
        <v>854</v>
      </c>
      <c r="N24" s="525" t="s">
        <v>817</v>
      </c>
      <c r="O24" s="22" t="s">
        <v>47</v>
      </c>
      <c r="P24" s="430">
        <v>2019</v>
      </c>
      <c r="Q24" s="740">
        <f t="shared" ca="1" si="0"/>
        <v>20787082.358309519</v>
      </c>
      <c r="R24" s="337" t="str">
        <f t="shared" ca="1" si="1"/>
        <v>N/A</v>
      </c>
      <c r="S24" s="337" t="str">
        <f t="shared" ca="1" si="2"/>
        <v>N/A</v>
      </c>
      <c r="T24" s="433"/>
      <c r="U24" s="22"/>
      <c r="V24" s="24"/>
      <c r="W24" s="21"/>
      <c r="Y24" s="494"/>
    </row>
    <row r="25" spans="1:25" ht="45">
      <c r="A25" s="31">
        <v>22</v>
      </c>
      <c r="B25" s="22" t="s">
        <v>39</v>
      </c>
      <c r="C25" s="22" t="s">
        <v>50</v>
      </c>
      <c r="D25" s="22" t="s">
        <v>67</v>
      </c>
      <c r="E25" s="23" t="s">
        <v>68</v>
      </c>
      <c r="F25" s="22" t="s">
        <v>64</v>
      </c>
      <c r="G25" s="22" t="s">
        <v>69</v>
      </c>
      <c r="H25" s="22" t="s">
        <v>30</v>
      </c>
      <c r="I25" s="22" t="s">
        <v>70</v>
      </c>
      <c r="J25" s="22" t="s">
        <v>80</v>
      </c>
      <c r="K25" s="522" t="s">
        <v>814</v>
      </c>
      <c r="L25" s="525" t="s">
        <v>855</v>
      </c>
      <c r="M25" s="525" t="s">
        <v>856</v>
      </c>
      <c r="N25" s="525" t="s">
        <v>817</v>
      </c>
      <c r="O25" s="22" t="s">
        <v>47</v>
      </c>
      <c r="P25" s="430">
        <v>2019</v>
      </c>
      <c r="Q25" s="740">
        <f t="shared" ca="1" si="0"/>
        <v>18073823.016866051</v>
      </c>
      <c r="R25" s="337" t="str">
        <f t="shared" ca="1" si="1"/>
        <v>N/A</v>
      </c>
      <c r="S25" s="337" t="str">
        <f t="shared" ca="1" si="2"/>
        <v>N/A</v>
      </c>
      <c r="T25" s="433"/>
      <c r="U25" s="22"/>
      <c r="V25" s="24"/>
      <c r="W25" s="21"/>
      <c r="Y25" s="494"/>
    </row>
    <row r="26" spans="1:25" ht="45">
      <c r="A26" s="31">
        <v>23</v>
      </c>
      <c r="B26" s="22" t="s">
        <v>39</v>
      </c>
      <c r="C26" s="22" t="s">
        <v>50</v>
      </c>
      <c r="D26" s="22" t="s">
        <v>67</v>
      </c>
      <c r="E26" s="23" t="s">
        <v>68</v>
      </c>
      <c r="F26" s="22" t="s">
        <v>65</v>
      </c>
      <c r="G26" s="22" t="s">
        <v>69</v>
      </c>
      <c r="H26" s="22" t="s">
        <v>30</v>
      </c>
      <c r="I26" s="22" t="s">
        <v>70</v>
      </c>
      <c r="J26" s="22" t="s">
        <v>81</v>
      </c>
      <c r="K26" s="522" t="s">
        <v>814</v>
      </c>
      <c r="L26" s="525" t="s">
        <v>857</v>
      </c>
      <c r="M26" s="525" t="s">
        <v>858</v>
      </c>
      <c r="N26" s="525" t="s">
        <v>817</v>
      </c>
      <c r="O26" s="22" t="s">
        <v>47</v>
      </c>
      <c r="P26" s="430">
        <v>2019</v>
      </c>
      <c r="Q26" s="740">
        <f t="shared" ca="1" si="0"/>
        <v>-21496.601848040758</v>
      </c>
      <c r="R26" s="337" t="str">
        <f t="shared" ca="1" si="1"/>
        <v>N/A</v>
      </c>
      <c r="S26" s="337" t="str">
        <f t="shared" ca="1" si="2"/>
        <v>N/A</v>
      </c>
      <c r="T26" s="433" t="s">
        <v>59</v>
      </c>
      <c r="U26" s="22" t="str">
        <f>Definitions!C$7</f>
        <v>D.18-05-041: DAC = Bill accounts in census tracts corresponding to census tracts in the top quartile of CalEnviroScreen 3.0 scores.</v>
      </c>
      <c r="V26" s="24"/>
      <c r="W26" s="21"/>
      <c r="Y26" s="494"/>
    </row>
    <row r="27" spans="1:25" ht="45">
      <c r="A27" s="31">
        <v>24</v>
      </c>
      <c r="B27" s="22" t="s">
        <v>39</v>
      </c>
      <c r="C27" s="22" t="s">
        <v>50</v>
      </c>
      <c r="D27" s="22" t="s">
        <v>67</v>
      </c>
      <c r="E27" s="23" t="s">
        <v>68</v>
      </c>
      <c r="F27" s="22" t="s">
        <v>66</v>
      </c>
      <c r="G27" s="22" t="s">
        <v>69</v>
      </c>
      <c r="H27" s="22" t="s">
        <v>30</v>
      </c>
      <c r="I27" s="22" t="s">
        <v>70</v>
      </c>
      <c r="J27" s="22" t="s">
        <v>82</v>
      </c>
      <c r="K27" s="522" t="s">
        <v>814</v>
      </c>
      <c r="L27" s="525" t="s">
        <v>859</v>
      </c>
      <c r="M27" s="525" t="s">
        <v>860</v>
      </c>
      <c r="N27" s="525" t="s">
        <v>817</v>
      </c>
      <c r="O27" s="22" t="s">
        <v>47</v>
      </c>
      <c r="P27" s="430">
        <v>2019</v>
      </c>
      <c r="Q27" s="740">
        <f t="shared" ca="1" si="0"/>
        <v>-22659.07743245137</v>
      </c>
      <c r="R27" s="337" t="str">
        <f t="shared" ca="1" si="1"/>
        <v>N/A</v>
      </c>
      <c r="S27" s="337" t="str">
        <f t="shared" ca="1" si="2"/>
        <v>N/A</v>
      </c>
      <c r="T27" s="433" t="s">
        <v>59</v>
      </c>
      <c r="U27" s="22" t="str">
        <f>Definitions!C$7</f>
        <v>D.18-05-041: DAC = Bill accounts in census tracts corresponding to census tracts in the top quartile of CalEnviroScreen 3.0 scores.</v>
      </c>
      <c r="V27" s="24"/>
      <c r="W27" s="21"/>
      <c r="Y27" s="494"/>
    </row>
    <row r="28" spans="1:25" ht="45">
      <c r="A28" s="31">
        <v>25</v>
      </c>
      <c r="B28" s="22" t="s">
        <v>39</v>
      </c>
      <c r="C28" s="22" t="s">
        <v>50</v>
      </c>
      <c r="D28" s="22" t="s">
        <v>83</v>
      </c>
      <c r="E28" s="23" t="s">
        <v>84</v>
      </c>
      <c r="F28" s="22" t="s">
        <v>52</v>
      </c>
      <c r="G28" s="22" t="s">
        <v>85</v>
      </c>
      <c r="H28" s="22" t="s">
        <v>30</v>
      </c>
      <c r="I28" s="22" t="s">
        <v>86</v>
      </c>
      <c r="J28" s="22" t="s">
        <v>87</v>
      </c>
      <c r="K28" s="522" t="s">
        <v>814</v>
      </c>
      <c r="L28" s="525" t="s">
        <v>861</v>
      </c>
      <c r="M28" s="525" t="s">
        <v>862</v>
      </c>
      <c r="N28" s="525" t="s">
        <v>817</v>
      </c>
      <c r="O28" s="22" t="s">
        <v>47</v>
      </c>
      <c r="P28" s="430">
        <v>2019</v>
      </c>
      <c r="Q28" s="740">
        <f t="shared" ca="1" si="0"/>
        <v>214.51003992111239</v>
      </c>
      <c r="R28" s="337" t="str">
        <f t="shared" ca="1" si="1"/>
        <v>N/A</v>
      </c>
      <c r="S28" s="337" t="str">
        <f t="shared" ca="1" si="2"/>
        <v>N/A</v>
      </c>
      <c r="T28" s="433"/>
      <c r="U28" s="22"/>
      <c r="V28" s="24"/>
      <c r="W28" s="21"/>
      <c r="Y28" s="494"/>
    </row>
    <row r="29" spans="1:25" ht="45">
      <c r="A29" s="31">
        <v>26</v>
      </c>
      <c r="B29" s="22" t="s">
        <v>39</v>
      </c>
      <c r="C29" s="22" t="s">
        <v>50</v>
      </c>
      <c r="D29" s="22" t="s">
        <v>83</v>
      </c>
      <c r="E29" s="23" t="s">
        <v>84</v>
      </c>
      <c r="F29" s="22" t="s">
        <v>55</v>
      </c>
      <c r="G29" s="22" t="s">
        <v>85</v>
      </c>
      <c r="H29" s="22" t="s">
        <v>30</v>
      </c>
      <c r="I29" s="22" t="s">
        <v>86</v>
      </c>
      <c r="J29" s="22" t="s">
        <v>88</v>
      </c>
      <c r="K29" s="522" t="s">
        <v>814</v>
      </c>
      <c r="L29" s="525" t="s">
        <v>863</v>
      </c>
      <c r="M29" s="525" t="s">
        <v>864</v>
      </c>
      <c r="N29" s="525" t="s">
        <v>817</v>
      </c>
      <c r="O29" s="22" t="s">
        <v>47</v>
      </c>
      <c r="P29" s="430">
        <v>2019</v>
      </c>
      <c r="Q29" s="740">
        <f t="shared" ca="1" si="0"/>
        <v>193.05904104331938</v>
      </c>
      <c r="R29" s="337" t="str">
        <f t="shared" ca="1" si="1"/>
        <v>N/A</v>
      </c>
      <c r="S29" s="337" t="str">
        <f t="shared" ca="1" si="2"/>
        <v>N/A</v>
      </c>
      <c r="T29" s="433"/>
      <c r="U29" s="22"/>
      <c r="V29" s="24"/>
      <c r="W29" s="21"/>
      <c r="Y29" s="494"/>
    </row>
    <row r="30" spans="1:25" ht="45">
      <c r="A30" s="31">
        <v>27</v>
      </c>
      <c r="B30" s="22" t="s">
        <v>39</v>
      </c>
      <c r="C30" s="22" t="s">
        <v>50</v>
      </c>
      <c r="D30" s="22" t="s">
        <v>83</v>
      </c>
      <c r="E30" s="23" t="s">
        <v>84</v>
      </c>
      <c r="F30" s="22" t="s">
        <v>56</v>
      </c>
      <c r="G30" s="22" t="s">
        <v>85</v>
      </c>
      <c r="H30" s="22" t="s">
        <v>30</v>
      </c>
      <c r="I30" s="22" t="s">
        <v>86</v>
      </c>
      <c r="J30" s="22" t="s">
        <v>89</v>
      </c>
      <c r="K30" s="522" t="s">
        <v>814</v>
      </c>
      <c r="L30" s="525" t="s">
        <v>865</v>
      </c>
      <c r="M30" s="525" t="s">
        <v>866</v>
      </c>
      <c r="N30" s="525" t="s">
        <v>817</v>
      </c>
      <c r="O30" s="22" t="s">
        <v>47</v>
      </c>
      <c r="P30" s="430">
        <v>2019</v>
      </c>
      <c r="Q30" s="740">
        <f t="shared" ca="1" si="0"/>
        <v>768861.38582170778</v>
      </c>
      <c r="R30" s="337" t="str">
        <f t="shared" ca="1" si="1"/>
        <v>N/A</v>
      </c>
      <c r="S30" s="337" t="str">
        <f t="shared" ca="1" si="2"/>
        <v>N/A</v>
      </c>
      <c r="T30" s="433"/>
      <c r="U30" s="22"/>
      <c r="V30" s="24"/>
      <c r="W30" s="21"/>
      <c r="Y30" s="494"/>
    </row>
    <row r="31" spans="1:25" ht="45">
      <c r="A31" s="31">
        <v>28</v>
      </c>
      <c r="B31" s="22" t="s">
        <v>39</v>
      </c>
      <c r="C31" s="22" t="s">
        <v>50</v>
      </c>
      <c r="D31" s="22" t="s">
        <v>83</v>
      </c>
      <c r="E31" s="23" t="s">
        <v>84</v>
      </c>
      <c r="F31" s="22" t="s">
        <v>57</v>
      </c>
      <c r="G31" s="22" t="s">
        <v>85</v>
      </c>
      <c r="H31" s="22" t="s">
        <v>30</v>
      </c>
      <c r="I31" s="22" t="s">
        <v>86</v>
      </c>
      <c r="J31" s="22" t="s">
        <v>57</v>
      </c>
      <c r="K31" s="522" t="s">
        <v>814</v>
      </c>
      <c r="L31" s="525" t="s">
        <v>867</v>
      </c>
      <c r="M31" s="525" t="s">
        <v>868</v>
      </c>
      <c r="N31" s="525" t="s">
        <v>817</v>
      </c>
      <c r="O31" s="22" t="s">
        <v>47</v>
      </c>
      <c r="P31" s="430">
        <v>2019</v>
      </c>
      <c r="Q31" s="740">
        <f t="shared" ca="1" si="0"/>
        <v>691975.26557062077</v>
      </c>
      <c r="R31" s="337" t="str">
        <f t="shared" ca="1" si="1"/>
        <v>N/A</v>
      </c>
      <c r="S31" s="337" t="str">
        <f t="shared" ca="1" si="2"/>
        <v>N/A</v>
      </c>
      <c r="T31" s="433"/>
      <c r="U31" s="22"/>
      <c r="V31" s="24"/>
      <c r="W31" s="21"/>
      <c r="Y31" s="494"/>
    </row>
    <row r="32" spans="1:25" ht="90">
      <c r="A32" s="31">
        <v>29</v>
      </c>
      <c r="B32" s="22" t="s">
        <v>39</v>
      </c>
      <c r="C32" s="22" t="s">
        <v>50</v>
      </c>
      <c r="D32" s="22" t="s">
        <v>83</v>
      </c>
      <c r="E32" s="23" t="s">
        <v>84</v>
      </c>
      <c r="F32" s="22" t="s">
        <v>58</v>
      </c>
      <c r="G32" s="22" t="s">
        <v>85</v>
      </c>
      <c r="H32" s="22" t="s">
        <v>30</v>
      </c>
      <c r="I32" s="22" t="s">
        <v>86</v>
      </c>
      <c r="J32" s="22" t="s">
        <v>58</v>
      </c>
      <c r="K32" s="522" t="s">
        <v>814</v>
      </c>
      <c r="L32" s="525" t="s">
        <v>869</v>
      </c>
      <c r="M32" s="525" t="s">
        <v>870</v>
      </c>
      <c r="N32" s="525" t="s">
        <v>817</v>
      </c>
      <c r="O32" s="22" t="s">
        <v>47</v>
      </c>
      <c r="P32" s="430">
        <v>2019</v>
      </c>
      <c r="Q32" s="740">
        <f t="shared" ca="1" si="0"/>
        <v>-1506.3048092467031</v>
      </c>
      <c r="R32" s="337" t="str">
        <f t="shared" ca="1" si="1"/>
        <v>N/A</v>
      </c>
      <c r="S32" s="337" t="str">
        <f t="shared" ca="1" si="2"/>
        <v>N/A</v>
      </c>
      <c r="T32" s="433" t="s">
        <v>59</v>
      </c>
      <c r="U32"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2" s="24"/>
      <c r="W32" s="21"/>
      <c r="Y32" s="494"/>
    </row>
    <row r="33" spans="1:25" ht="90">
      <c r="A33" s="31">
        <v>30</v>
      </c>
      <c r="B33" s="22" t="s">
        <v>39</v>
      </c>
      <c r="C33" s="22" t="s">
        <v>50</v>
      </c>
      <c r="D33" s="22" t="s">
        <v>83</v>
      </c>
      <c r="E33" s="23" t="s">
        <v>84</v>
      </c>
      <c r="F33" s="22" t="s">
        <v>60</v>
      </c>
      <c r="G33" s="22" t="s">
        <v>85</v>
      </c>
      <c r="H33" s="22" t="s">
        <v>30</v>
      </c>
      <c r="I33" s="22" t="s">
        <v>86</v>
      </c>
      <c r="J33" s="22" t="s">
        <v>60</v>
      </c>
      <c r="K33" s="522" t="s">
        <v>814</v>
      </c>
      <c r="L33" s="525" t="s">
        <v>871</v>
      </c>
      <c r="M33" s="525" t="s">
        <v>872</v>
      </c>
      <c r="N33" s="525" t="s">
        <v>817</v>
      </c>
      <c r="O33" s="22" t="s">
        <v>47</v>
      </c>
      <c r="P33" s="430">
        <v>2019</v>
      </c>
      <c r="Q33" s="740">
        <f t="shared" ca="1" si="0"/>
        <v>-1355.6743642351378</v>
      </c>
      <c r="R33" s="337" t="str">
        <f t="shared" ca="1" si="1"/>
        <v>N/A</v>
      </c>
      <c r="S33" s="337" t="str">
        <f t="shared" ca="1" si="2"/>
        <v>N/A</v>
      </c>
      <c r="T33" s="433" t="s">
        <v>59</v>
      </c>
      <c r="U3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3" s="24"/>
      <c r="W33" s="21"/>
      <c r="Y33" s="494"/>
    </row>
    <row r="34" spans="1:25" ht="45">
      <c r="A34" s="31">
        <v>31</v>
      </c>
      <c r="B34" s="22" t="s">
        <v>39</v>
      </c>
      <c r="C34" s="22" t="s">
        <v>50</v>
      </c>
      <c r="D34" s="22" t="s">
        <v>83</v>
      </c>
      <c r="E34" s="23" t="s">
        <v>84</v>
      </c>
      <c r="F34" s="22" t="s">
        <v>61</v>
      </c>
      <c r="G34" s="22" t="s">
        <v>85</v>
      </c>
      <c r="H34" s="22" t="s">
        <v>30</v>
      </c>
      <c r="I34" s="22" t="s">
        <v>86</v>
      </c>
      <c r="J34" s="22" t="s">
        <v>61</v>
      </c>
      <c r="K34" s="522" t="s">
        <v>814</v>
      </c>
      <c r="L34" s="525" t="s">
        <v>873</v>
      </c>
      <c r="M34" s="525" t="s">
        <v>874</v>
      </c>
      <c r="N34" s="525" t="s">
        <v>817</v>
      </c>
      <c r="O34" s="22" t="s">
        <v>47</v>
      </c>
      <c r="P34" s="430">
        <v>2019</v>
      </c>
      <c r="Q34" s="740">
        <f t="shared" ca="1" si="0"/>
        <v>1142.0903837244618</v>
      </c>
      <c r="R34" s="337" t="str">
        <f t="shared" ca="1" si="1"/>
        <v>N/A</v>
      </c>
      <c r="S34" s="337" t="str">
        <f t="shared" ca="1" si="2"/>
        <v>N/A</v>
      </c>
      <c r="T34" s="433"/>
      <c r="U34" s="22"/>
      <c r="V34" s="24"/>
      <c r="W34" s="21"/>
      <c r="Y34" s="494"/>
    </row>
    <row r="35" spans="1:25" ht="45">
      <c r="A35" s="31">
        <v>32</v>
      </c>
      <c r="B35" s="22" t="s">
        <v>39</v>
      </c>
      <c r="C35" s="22" t="s">
        <v>50</v>
      </c>
      <c r="D35" s="22" t="s">
        <v>83</v>
      </c>
      <c r="E35" s="23" t="s">
        <v>84</v>
      </c>
      <c r="F35" s="22" t="s">
        <v>62</v>
      </c>
      <c r="G35" s="22" t="s">
        <v>85</v>
      </c>
      <c r="H35" s="22" t="s">
        <v>30</v>
      </c>
      <c r="I35" s="22" t="s">
        <v>86</v>
      </c>
      <c r="J35" s="22" t="s">
        <v>62</v>
      </c>
      <c r="K35" s="522" t="s">
        <v>814</v>
      </c>
      <c r="L35" s="525" t="s">
        <v>875</v>
      </c>
      <c r="M35" s="525" t="s">
        <v>876</v>
      </c>
      <c r="N35" s="525" t="s">
        <v>817</v>
      </c>
      <c r="O35" s="22" t="s">
        <v>47</v>
      </c>
      <c r="P35" s="430">
        <v>2019</v>
      </c>
      <c r="Q35" s="740">
        <f t="shared" ca="1" si="0"/>
        <v>1027.8813725815721</v>
      </c>
      <c r="R35" s="337" t="str">
        <f t="shared" ca="1" si="1"/>
        <v>N/A</v>
      </c>
      <c r="S35" s="337" t="str">
        <f t="shared" ca="1" si="2"/>
        <v>N/A</v>
      </c>
      <c r="T35" s="433"/>
      <c r="U35" s="22"/>
      <c r="V35" s="24"/>
      <c r="W35" s="21"/>
      <c r="Y35" s="494"/>
    </row>
    <row r="36" spans="1:25" ht="45">
      <c r="A36" s="31">
        <v>33</v>
      </c>
      <c r="B36" s="22" t="s">
        <v>39</v>
      </c>
      <c r="C36" s="22" t="s">
        <v>50</v>
      </c>
      <c r="D36" s="22" t="s">
        <v>83</v>
      </c>
      <c r="E36" s="23" t="s">
        <v>84</v>
      </c>
      <c r="F36" s="22" t="s">
        <v>63</v>
      </c>
      <c r="G36" s="22" t="s">
        <v>85</v>
      </c>
      <c r="H36" s="22" t="s">
        <v>30</v>
      </c>
      <c r="I36" s="22" t="s">
        <v>86</v>
      </c>
      <c r="J36" s="22" t="s">
        <v>63</v>
      </c>
      <c r="K36" s="522" t="s">
        <v>814</v>
      </c>
      <c r="L36" s="525" t="s">
        <v>877</v>
      </c>
      <c r="M36" s="525" t="s">
        <v>878</v>
      </c>
      <c r="N36" s="525" t="s">
        <v>817</v>
      </c>
      <c r="O36" s="22" t="s">
        <v>47</v>
      </c>
      <c r="P36" s="430">
        <v>2019</v>
      </c>
      <c r="Q36" s="740">
        <f t="shared" ca="1" si="0"/>
        <v>4241739.1991328923</v>
      </c>
      <c r="R36" s="337" t="str">
        <f t="shared" ca="1" si="1"/>
        <v>N/A</v>
      </c>
      <c r="S36" s="337" t="str">
        <f t="shared" ca="1" si="2"/>
        <v>N/A</v>
      </c>
      <c r="T36" s="433"/>
      <c r="U36" s="22"/>
      <c r="V36" s="24"/>
      <c r="W36" s="21"/>
      <c r="Y36" s="494"/>
    </row>
    <row r="37" spans="1:25" ht="45">
      <c r="A37" s="31">
        <v>34</v>
      </c>
      <c r="B37" s="22" t="s">
        <v>39</v>
      </c>
      <c r="C37" s="22" t="s">
        <v>50</v>
      </c>
      <c r="D37" s="22" t="s">
        <v>83</v>
      </c>
      <c r="E37" s="23" t="s">
        <v>84</v>
      </c>
      <c r="F37" s="22" t="s">
        <v>64</v>
      </c>
      <c r="G37" s="22" t="s">
        <v>85</v>
      </c>
      <c r="H37" s="22" t="s">
        <v>30</v>
      </c>
      <c r="I37" s="22" t="s">
        <v>86</v>
      </c>
      <c r="J37" s="22" t="s">
        <v>64</v>
      </c>
      <c r="K37" s="522" t="s">
        <v>814</v>
      </c>
      <c r="L37" s="525" t="s">
        <v>879</v>
      </c>
      <c r="M37" s="525" t="s">
        <v>880</v>
      </c>
      <c r="N37" s="525" t="s">
        <v>817</v>
      </c>
      <c r="O37" s="22" t="s">
        <v>47</v>
      </c>
      <c r="P37" s="430">
        <v>2019</v>
      </c>
      <c r="Q37" s="740">
        <f t="shared" ca="1" si="0"/>
        <v>3817565.380350546</v>
      </c>
      <c r="R37" s="337" t="str">
        <f t="shared" ca="1" si="1"/>
        <v>N/A</v>
      </c>
      <c r="S37" s="337" t="str">
        <f t="shared" ca="1" si="2"/>
        <v>N/A</v>
      </c>
      <c r="T37" s="433"/>
      <c r="U37" s="22"/>
      <c r="V37" s="24"/>
      <c r="W37" s="21"/>
      <c r="Y37" s="494"/>
    </row>
    <row r="38" spans="1:25" ht="90">
      <c r="A38" s="31">
        <v>35</v>
      </c>
      <c r="B38" s="22" t="s">
        <v>39</v>
      </c>
      <c r="C38" s="22" t="s">
        <v>50</v>
      </c>
      <c r="D38" s="22" t="s">
        <v>83</v>
      </c>
      <c r="E38" s="23" t="s">
        <v>84</v>
      </c>
      <c r="F38" s="22" t="s">
        <v>65</v>
      </c>
      <c r="G38" s="22" t="s">
        <v>85</v>
      </c>
      <c r="H38" s="22" t="s">
        <v>30</v>
      </c>
      <c r="I38" s="22" t="s">
        <v>86</v>
      </c>
      <c r="J38" s="22" t="s">
        <v>65</v>
      </c>
      <c r="K38" s="522" t="s">
        <v>814</v>
      </c>
      <c r="L38" s="525" t="s">
        <v>881</v>
      </c>
      <c r="M38" s="525" t="s">
        <v>882</v>
      </c>
      <c r="N38" s="525" t="s">
        <v>817</v>
      </c>
      <c r="O38" s="22" t="s">
        <v>47</v>
      </c>
      <c r="P38" s="430">
        <v>2019</v>
      </c>
      <c r="Q38" s="740">
        <f t="shared" ca="1" si="0"/>
        <v>9607.369357042222</v>
      </c>
      <c r="R38" s="337" t="str">
        <f t="shared" ca="1" si="1"/>
        <v>N/A</v>
      </c>
      <c r="S38" s="337" t="str">
        <f t="shared" ca="1" si="2"/>
        <v>N/A</v>
      </c>
      <c r="T38" s="433" t="s">
        <v>59</v>
      </c>
      <c r="U38"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8" s="24"/>
      <c r="W38" s="21"/>
      <c r="Y38" s="494"/>
    </row>
    <row r="39" spans="1:25" ht="90">
      <c r="A39" s="31">
        <v>36</v>
      </c>
      <c r="B39" s="22" t="s">
        <v>39</v>
      </c>
      <c r="C39" s="22" t="s">
        <v>50</v>
      </c>
      <c r="D39" s="22" t="s">
        <v>83</v>
      </c>
      <c r="E39" s="23" t="s">
        <v>84</v>
      </c>
      <c r="F39" s="22" t="s">
        <v>66</v>
      </c>
      <c r="G39" s="22" t="s">
        <v>85</v>
      </c>
      <c r="H39" s="22" t="s">
        <v>30</v>
      </c>
      <c r="I39" s="22" t="s">
        <v>86</v>
      </c>
      <c r="J39" s="22" t="s">
        <v>66</v>
      </c>
      <c r="K39" s="522" t="s">
        <v>814</v>
      </c>
      <c r="L39" s="525" t="s">
        <v>883</v>
      </c>
      <c r="M39" s="525" t="s">
        <v>884</v>
      </c>
      <c r="N39" s="525" t="s">
        <v>817</v>
      </c>
      <c r="O39" s="22" t="s">
        <v>47</v>
      </c>
      <c r="P39" s="430">
        <v>2019</v>
      </c>
      <c r="Q39" s="740">
        <f t="shared" ca="1" si="0"/>
        <v>8646.6326503955333</v>
      </c>
      <c r="R39" s="337" t="str">
        <f t="shared" ca="1" si="1"/>
        <v>N/A</v>
      </c>
      <c r="S39" s="337" t="str">
        <f t="shared" ca="1" si="2"/>
        <v>N/A</v>
      </c>
      <c r="T39" s="433" t="s">
        <v>59</v>
      </c>
      <c r="U39"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39" s="24"/>
      <c r="W39" s="21"/>
      <c r="Y39" s="494"/>
    </row>
    <row r="40" spans="1:25" ht="30">
      <c r="A40" s="31">
        <v>37</v>
      </c>
      <c r="B40" s="22" t="s">
        <v>39</v>
      </c>
      <c r="C40" s="22" t="s">
        <v>50</v>
      </c>
      <c r="D40" s="22" t="s">
        <v>90</v>
      </c>
      <c r="E40" s="23" t="s">
        <v>91</v>
      </c>
      <c r="F40" s="22" t="s">
        <v>92</v>
      </c>
      <c r="G40" s="22" t="s">
        <v>93</v>
      </c>
      <c r="H40" s="22" t="s">
        <v>30</v>
      </c>
      <c r="I40" s="22" t="s">
        <v>94</v>
      </c>
      <c r="J40" s="22" t="s">
        <v>92</v>
      </c>
      <c r="K40" s="522" t="s">
        <v>814</v>
      </c>
      <c r="L40" s="525" t="s">
        <v>885</v>
      </c>
      <c r="M40" s="525" t="s">
        <v>886</v>
      </c>
      <c r="N40" s="525" t="s">
        <v>887</v>
      </c>
      <c r="O40" s="22" t="s">
        <v>47</v>
      </c>
      <c r="P40" s="430">
        <v>2019</v>
      </c>
      <c r="Q40" s="740">
        <f t="shared" ca="1" si="0"/>
        <v>442.41093104497247</v>
      </c>
      <c r="R40" s="337">
        <f t="shared" ca="1" si="1"/>
        <v>27846774.295807786</v>
      </c>
      <c r="S40" s="337">
        <f t="shared" ca="1" si="2"/>
        <v>62943.232957725166</v>
      </c>
      <c r="T40" s="433"/>
      <c r="U40" s="22"/>
      <c r="V40" s="24"/>
      <c r="W40" s="21"/>
      <c r="Y40" s="494"/>
    </row>
    <row r="41" spans="1:25" ht="30">
      <c r="A41" s="31">
        <v>38</v>
      </c>
      <c r="B41" s="22" t="s">
        <v>39</v>
      </c>
      <c r="C41" s="22" t="s">
        <v>50</v>
      </c>
      <c r="D41" s="22" t="s">
        <v>90</v>
      </c>
      <c r="E41" s="23" t="s">
        <v>91</v>
      </c>
      <c r="F41" s="22" t="s">
        <v>95</v>
      </c>
      <c r="G41" s="22" t="s">
        <v>93</v>
      </c>
      <c r="H41" s="22" t="s">
        <v>30</v>
      </c>
      <c r="I41" s="22" t="s">
        <v>94</v>
      </c>
      <c r="J41" s="22" t="s">
        <v>95</v>
      </c>
      <c r="K41" s="522" t="s">
        <v>814</v>
      </c>
      <c r="L41" s="525" t="s">
        <v>888</v>
      </c>
      <c r="M41" s="525" t="s">
        <v>889</v>
      </c>
      <c r="N41" s="525" t="s">
        <v>887</v>
      </c>
      <c r="O41" s="22" t="s">
        <v>47</v>
      </c>
      <c r="P41" s="430">
        <v>2019</v>
      </c>
      <c r="Q41" s="740">
        <f t="shared" ca="1" si="0"/>
        <v>0.12039327439739812</v>
      </c>
      <c r="R41" s="337">
        <f t="shared" ca="1" si="1"/>
        <v>27846774.295807786</v>
      </c>
      <c r="S41" s="337">
        <f t="shared" ca="1" si="2"/>
        <v>231298421.23813519</v>
      </c>
      <c r="T41" s="433"/>
      <c r="U41" s="22"/>
      <c r="V41" s="24"/>
      <c r="W41" s="21"/>
      <c r="Y41" s="494"/>
    </row>
    <row r="42" spans="1:25" ht="30">
      <c r="A42" s="31">
        <v>39</v>
      </c>
      <c r="B42" s="22" t="s">
        <v>39</v>
      </c>
      <c r="C42" s="22" t="s">
        <v>50</v>
      </c>
      <c r="D42" s="22" t="s">
        <v>90</v>
      </c>
      <c r="E42" s="23" t="s">
        <v>91</v>
      </c>
      <c r="F42" s="22" t="s">
        <v>96</v>
      </c>
      <c r="G42" s="22" t="s">
        <v>93</v>
      </c>
      <c r="H42" s="22" t="s">
        <v>30</v>
      </c>
      <c r="I42" s="22" t="s">
        <v>94</v>
      </c>
      <c r="J42" s="22" t="s">
        <v>96</v>
      </c>
      <c r="K42" s="522" t="s">
        <v>814</v>
      </c>
      <c r="L42" s="525" t="s">
        <v>890</v>
      </c>
      <c r="M42" s="525" t="s">
        <v>891</v>
      </c>
      <c r="N42" s="525" t="s">
        <v>887</v>
      </c>
      <c r="O42" s="22" t="s">
        <v>47</v>
      </c>
      <c r="P42" s="430">
        <v>2019</v>
      </c>
      <c r="Q42" s="740">
        <f t="shared" ca="1" si="0"/>
        <v>1.06881631989195</v>
      </c>
      <c r="R42" s="337">
        <f t="shared" ca="1" si="1"/>
        <v>6513576.4604030671</v>
      </c>
      <c r="S42" s="337">
        <f t="shared" ca="1" si="2"/>
        <v>6094196.2984449416</v>
      </c>
      <c r="T42" s="433" t="s">
        <v>48</v>
      </c>
      <c r="U42" s="22" t="s">
        <v>49</v>
      </c>
      <c r="V42" s="24"/>
      <c r="W42" s="21"/>
      <c r="Y42" s="494"/>
    </row>
    <row r="43" spans="1:25" ht="30">
      <c r="A43" s="31">
        <v>40</v>
      </c>
      <c r="B43" s="22" t="s">
        <v>39</v>
      </c>
      <c r="C43" s="22" t="s">
        <v>50</v>
      </c>
      <c r="D43" s="22" t="s">
        <v>90</v>
      </c>
      <c r="E43" s="23" t="s">
        <v>91</v>
      </c>
      <c r="F43" s="22" t="s">
        <v>97</v>
      </c>
      <c r="G43" s="22" t="s">
        <v>93</v>
      </c>
      <c r="H43" s="22" t="s">
        <v>30</v>
      </c>
      <c r="I43" s="22" t="s">
        <v>94</v>
      </c>
      <c r="J43" s="22" t="s">
        <v>97</v>
      </c>
      <c r="K43" s="522" t="s">
        <v>814</v>
      </c>
      <c r="L43" s="525" t="s">
        <v>892</v>
      </c>
      <c r="M43" s="525" t="s">
        <v>893</v>
      </c>
      <c r="N43" s="525" t="s">
        <v>887</v>
      </c>
      <c r="O43" s="22" t="s">
        <v>47</v>
      </c>
      <c r="P43" s="430">
        <v>2019</v>
      </c>
      <c r="Q43" s="740">
        <f t="shared" ca="1" si="0"/>
        <v>538.62799204923965</v>
      </c>
      <c r="R43" s="337">
        <f t="shared" ca="1" si="1"/>
        <v>33902987.181107029</v>
      </c>
      <c r="S43" s="337">
        <f t="shared" ca="1" si="2"/>
        <v>62943.232957725166</v>
      </c>
      <c r="T43" s="433"/>
      <c r="U43" s="22"/>
      <c r="V43" s="24"/>
      <c r="W43" s="21"/>
      <c r="Y43" s="494"/>
    </row>
    <row r="44" spans="1:25" ht="30">
      <c r="A44" s="31">
        <v>41</v>
      </c>
      <c r="B44" s="22" t="s">
        <v>39</v>
      </c>
      <c r="C44" s="22" t="s">
        <v>50</v>
      </c>
      <c r="D44" s="22" t="s">
        <v>90</v>
      </c>
      <c r="E44" s="23" t="s">
        <v>91</v>
      </c>
      <c r="F44" s="22" t="s">
        <v>98</v>
      </c>
      <c r="G44" s="22" t="s">
        <v>93</v>
      </c>
      <c r="H44" s="22" t="s">
        <v>30</v>
      </c>
      <c r="I44" s="22" t="s">
        <v>94</v>
      </c>
      <c r="J44" s="22" t="s">
        <v>98</v>
      </c>
      <c r="K44" s="522" t="s">
        <v>814</v>
      </c>
      <c r="L44" s="525" t="s">
        <v>894</v>
      </c>
      <c r="M44" s="525" t="s">
        <v>895</v>
      </c>
      <c r="N44" s="525" t="s">
        <v>887</v>
      </c>
      <c r="O44" s="22" t="s">
        <v>47</v>
      </c>
      <c r="P44" s="430">
        <v>2019</v>
      </c>
      <c r="Q44" s="740">
        <f t="shared" ca="1" si="0"/>
        <v>0.14657682054043045</v>
      </c>
      <c r="R44" s="337">
        <f t="shared" ca="1" si="1"/>
        <v>33902987.181107029</v>
      </c>
      <c r="S44" s="337">
        <f t="shared" ca="1" si="2"/>
        <v>231298421.23813519</v>
      </c>
      <c r="T44" s="433"/>
      <c r="U44" s="22"/>
      <c r="V44" s="24"/>
      <c r="W44" s="21"/>
      <c r="Y44" s="494"/>
    </row>
    <row r="45" spans="1:25" ht="30">
      <c r="A45" s="31">
        <v>42</v>
      </c>
      <c r="B45" s="22" t="s">
        <v>39</v>
      </c>
      <c r="C45" s="22" t="s">
        <v>50</v>
      </c>
      <c r="D45" s="22" t="s">
        <v>90</v>
      </c>
      <c r="E45" s="23" t="s">
        <v>91</v>
      </c>
      <c r="F45" s="22" t="s">
        <v>99</v>
      </c>
      <c r="G45" s="22" t="s">
        <v>93</v>
      </c>
      <c r="H45" s="22" t="s">
        <v>30</v>
      </c>
      <c r="I45" s="22" t="s">
        <v>94</v>
      </c>
      <c r="J45" s="22" t="s">
        <v>99</v>
      </c>
      <c r="K45" s="522" t="s">
        <v>814</v>
      </c>
      <c r="L45" s="525" t="s">
        <v>896</v>
      </c>
      <c r="M45" s="525" t="s">
        <v>897</v>
      </c>
      <c r="N45" s="525" t="s">
        <v>887</v>
      </c>
      <c r="O45" s="22" t="s">
        <v>47</v>
      </c>
      <c r="P45" s="430">
        <v>2019</v>
      </c>
      <c r="Q45" s="740">
        <f t="shared" ca="1" si="0"/>
        <v>1.3012661936111558</v>
      </c>
      <c r="R45" s="337">
        <f t="shared" ca="1" si="1"/>
        <v>7930171.6203966439</v>
      </c>
      <c r="S45" s="337">
        <f t="shared" ca="1" si="2"/>
        <v>6094196.2984449416</v>
      </c>
      <c r="T45" s="433" t="s">
        <v>48</v>
      </c>
      <c r="U45" s="22" t="s">
        <v>49</v>
      </c>
      <c r="V45" s="24"/>
      <c r="W45" s="21"/>
      <c r="Y45" s="494"/>
    </row>
    <row r="46" spans="1:25" ht="45">
      <c r="A46" s="31">
        <v>43</v>
      </c>
      <c r="B46" s="22" t="s">
        <v>39</v>
      </c>
      <c r="C46" s="22" t="s">
        <v>50</v>
      </c>
      <c r="D46" s="22" t="s">
        <v>100</v>
      </c>
      <c r="E46" s="23" t="s">
        <v>51</v>
      </c>
      <c r="F46" s="22" t="s">
        <v>52</v>
      </c>
      <c r="G46" s="22" t="s">
        <v>53</v>
      </c>
      <c r="H46" s="22" t="s">
        <v>30</v>
      </c>
      <c r="I46" s="22" t="s">
        <v>101</v>
      </c>
      <c r="J46" s="22" t="s">
        <v>52</v>
      </c>
      <c r="K46" s="523" t="s">
        <v>898</v>
      </c>
      <c r="L46" s="525" t="s">
        <v>899</v>
      </c>
      <c r="M46" s="525" t="s">
        <v>900</v>
      </c>
      <c r="N46" s="525" t="s">
        <v>817</v>
      </c>
      <c r="O46" s="22" t="s">
        <v>102</v>
      </c>
      <c r="P46" s="430">
        <v>2019</v>
      </c>
      <c r="Q46" s="740">
        <f t="shared" ca="1" si="0"/>
        <v>111.749128412769</v>
      </c>
      <c r="R46" s="337" t="str">
        <f t="shared" ca="1" si="1"/>
        <v>N/A</v>
      </c>
      <c r="S46" s="337" t="str">
        <f t="shared" ca="1" si="2"/>
        <v>N/A</v>
      </c>
      <c r="T46" s="433" t="s">
        <v>901</v>
      </c>
      <c r="U46" s="22"/>
      <c r="V46" s="24"/>
      <c r="W46" s="21"/>
      <c r="Y46" s="494"/>
    </row>
    <row r="47" spans="1:25" ht="45">
      <c r="A47" s="31">
        <v>44</v>
      </c>
      <c r="B47" s="22" t="s">
        <v>39</v>
      </c>
      <c r="C47" s="22" t="s">
        <v>50</v>
      </c>
      <c r="D47" s="22" t="s">
        <v>100</v>
      </c>
      <c r="E47" s="23" t="s">
        <v>51</v>
      </c>
      <c r="F47" s="22" t="s">
        <v>55</v>
      </c>
      <c r="G47" s="22" t="s">
        <v>53</v>
      </c>
      <c r="H47" s="22" t="s">
        <v>30</v>
      </c>
      <c r="I47" s="22" t="s">
        <v>101</v>
      </c>
      <c r="J47" s="22" t="s">
        <v>55</v>
      </c>
      <c r="K47" s="523" t="s">
        <v>898</v>
      </c>
      <c r="L47" s="525" t="s">
        <v>902</v>
      </c>
      <c r="M47" s="525" t="s">
        <v>903</v>
      </c>
      <c r="N47" s="525" t="s">
        <v>817</v>
      </c>
      <c r="O47" s="22" t="s">
        <v>102</v>
      </c>
      <c r="P47" s="430">
        <v>2019</v>
      </c>
      <c r="Q47" s="740">
        <f t="shared" ca="1" si="0"/>
        <v>74.695319897478598</v>
      </c>
      <c r="R47" s="337" t="str">
        <f t="shared" ca="1" si="1"/>
        <v>N/A</v>
      </c>
      <c r="S47" s="337" t="str">
        <f t="shared" ca="1" si="2"/>
        <v>N/A</v>
      </c>
      <c r="T47" s="433" t="s">
        <v>901</v>
      </c>
      <c r="U47" s="22"/>
      <c r="V47" s="24"/>
      <c r="W47" s="21"/>
      <c r="Y47" s="494"/>
    </row>
    <row r="48" spans="1:25" ht="45">
      <c r="A48" s="31">
        <v>45</v>
      </c>
      <c r="B48" s="22" t="s">
        <v>39</v>
      </c>
      <c r="C48" s="22" t="s">
        <v>50</v>
      </c>
      <c r="D48" s="22" t="s">
        <v>100</v>
      </c>
      <c r="E48" s="23" t="s">
        <v>51</v>
      </c>
      <c r="F48" s="22" t="s">
        <v>56</v>
      </c>
      <c r="G48" s="22" t="s">
        <v>53</v>
      </c>
      <c r="H48" s="22" t="s">
        <v>30</v>
      </c>
      <c r="I48" s="22" t="s">
        <v>101</v>
      </c>
      <c r="J48" s="22" t="s">
        <v>56</v>
      </c>
      <c r="K48" s="523" t="s">
        <v>898</v>
      </c>
      <c r="L48" s="525" t="s">
        <v>904</v>
      </c>
      <c r="M48" s="525" t="s">
        <v>905</v>
      </c>
      <c r="N48" s="525" t="s">
        <v>817</v>
      </c>
      <c r="O48" s="22" t="s">
        <v>102</v>
      </c>
      <c r="P48" s="430">
        <v>2019</v>
      </c>
      <c r="Q48" s="740">
        <f t="shared" ca="1" si="0"/>
        <v>1032489.93762617</v>
      </c>
      <c r="R48" s="337" t="str">
        <f t="shared" ca="1" si="1"/>
        <v>N/A</v>
      </c>
      <c r="S48" s="337" t="str">
        <f t="shared" ca="1" si="2"/>
        <v>N/A</v>
      </c>
      <c r="T48" s="433" t="s">
        <v>901</v>
      </c>
      <c r="U48" s="22"/>
      <c r="V48" s="24"/>
      <c r="W48" s="21"/>
      <c r="Y48" s="494"/>
    </row>
    <row r="49" spans="1:25" ht="45">
      <c r="A49" s="31">
        <v>46</v>
      </c>
      <c r="B49" s="22" t="s">
        <v>39</v>
      </c>
      <c r="C49" s="22" t="s">
        <v>50</v>
      </c>
      <c r="D49" s="22" t="s">
        <v>100</v>
      </c>
      <c r="E49" s="23" t="s">
        <v>51</v>
      </c>
      <c r="F49" s="22" t="s">
        <v>57</v>
      </c>
      <c r="G49" s="22" t="s">
        <v>53</v>
      </c>
      <c r="H49" s="22" t="s">
        <v>30</v>
      </c>
      <c r="I49" s="22" t="s">
        <v>101</v>
      </c>
      <c r="J49" s="22" t="s">
        <v>57</v>
      </c>
      <c r="K49" s="523" t="s">
        <v>898</v>
      </c>
      <c r="L49" s="525" t="s">
        <v>906</v>
      </c>
      <c r="M49" s="525" t="s">
        <v>907</v>
      </c>
      <c r="N49" s="525" t="s">
        <v>817</v>
      </c>
      <c r="O49" s="22" t="s">
        <v>102</v>
      </c>
      <c r="P49" s="430">
        <v>2019</v>
      </c>
      <c r="Q49" s="740">
        <f t="shared" ca="1" si="0"/>
        <v>624041.56883064599</v>
      </c>
      <c r="R49" s="337" t="str">
        <f t="shared" ca="1" si="1"/>
        <v>N/A</v>
      </c>
      <c r="S49" s="337" t="str">
        <f t="shared" ca="1" si="2"/>
        <v>N/A</v>
      </c>
      <c r="T49" s="433" t="s">
        <v>901</v>
      </c>
      <c r="U49" s="22"/>
      <c r="V49" s="24"/>
      <c r="W49" s="21"/>
      <c r="Y49" s="494"/>
    </row>
    <row r="50" spans="1:25" ht="45">
      <c r="A50" s="31">
        <v>47</v>
      </c>
      <c r="B50" s="22" t="s">
        <v>39</v>
      </c>
      <c r="C50" s="22" t="s">
        <v>50</v>
      </c>
      <c r="D50" s="22" t="s">
        <v>100</v>
      </c>
      <c r="E50" s="23" t="s">
        <v>51</v>
      </c>
      <c r="F50" s="22" t="s">
        <v>58</v>
      </c>
      <c r="G50" s="22" t="s">
        <v>53</v>
      </c>
      <c r="H50" s="22" t="s">
        <v>30</v>
      </c>
      <c r="I50" s="22" t="s">
        <v>101</v>
      </c>
      <c r="J50" s="22" t="s">
        <v>58</v>
      </c>
      <c r="K50" s="523" t="s">
        <v>898</v>
      </c>
      <c r="L50" s="525" t="s">
        <v>908</v>
      </c>
      <c r="M50" s="525" t="s">
        <v>909</v>
      </c>
      <c r="N50" s="525" t="s">
        <v>817</v>
      </c>
      <c r="O50" s="22" t="s">
        <v>102</v>
      </c>
      <c r="P50" s="430">
        <v>2019</v>
      </c>
      <c r="Q50" s="740">
        <f t="shared" ca="1" si="0"/>
        <v>67210.402317334898</v>
      </c>
      <c r="R50" s="337" t="str">
        <f t="shared" ca="1" si="1"/>
        <v>N/A</v>
      </c>
      <c r="S50" s="337" t="str">
        <f t="shared" ca="1" si="2"/>
        <v>N/A</v>
      </c>
      <c r="T50" s="433" t="s">
        <v>901</v>
      </c>
      <c r="U50" s="22" t="s">
        <v>49</v>
      </c>
      <c r="V50" s="24"/>
      <c r="W50" s="21"/>
      <c r="Y50" s="494"/>
    </row>
    <row r="51" spans="1:25" ht="45">
      <c r="A51" s="31">
        <v>48</v>
      </c>
      <c r="B51" s="22" t="s">
        <v>39</v>
      </c>
      <c r="C51" s="22" t="s">
        <v>50</v>
      </c>
      <c r="D51" s="22" t="s">
        <v>100</v>
      </c>
      <c r="E51" s="23" t="s">
        <v>51</v>
      </c>
      <c r="F51" s="22" t="s">
        <v>60</v>
      </c>
      <c r="G51" s="22" t="s">
        <v>53</v>
      </c>
      <c r="H51" s="22" t="s">
        <v>30</v>
      </c>
      <c r="I51" s="22" t="s">
        <v>101</v>
      </c>
      <c r="J51" s="22" t="s">
        <v>60</v>
      </c>
      <c r="K51" s="523" t="s">
        <v>898</v>
      </c>
      <c r="L51" s="525" t="s">
        <v>910</v>
      </c>
      <c r="M51" s="525" t="s">
        <v>911</v>
      </c>
      <c r="N51" s="525" t="s">
        <v>817</v>
      </c>
      <c r="O51" s="22" t="s">
        <v>102</v>
      </c>
      <c r="P51" s="430">
        <v>2019</v>
      </c>
      <c r="Q51" s="740">
        <f t="shared" ca="1" si="0"/>
        <v>38763.076341592903</v>
      </c>
      <c r="R51" s="337" t="str">
        <f t="shared" ca="1" si="1"/>
        <v>N/A</v>
      </c>
      <c r="S51" s="337" t="str">
        <f t="shared" ca="1" si="2"/>
        <v>N/A</v>
      </c>
      <c r="T51" s="433" t="s">
        <v>901</v>
      </c>
      <c r="U51" s="22" t="s">
        <v>49</v>
      </c>
      <c r="V51" s="24"/>
      <c r="W51" s="21"/>
      <c r="Y51" s="494"/>
    </row>
    <row r="52" spans="1:25" ht="45">
      <c r="A52" s="31">
        <v>49</v>
      </c>
      <c r="B52" s="22" t="s">
        <v>39</v>
      </c>
      <c r="C52" s="22" t="s">
        <v>50</v>
      </c>
      <c r="D52" s="22" t="s">
        <v>100</v>
      </c>
      <c r="E52" s="23" t="s">
        <v>51</v>
      </c>
      <c r="F52" s="22" t="s">
        <v>61</v>
      </c>
      <c r="G52" s="22" t="s">
        <v>53</v>
      </c>
      <c r="H52" s="22" t="s">
        <v>30</v>
      </c>
      <c r="I52" s="22" t="s">
        <v>101</v>
      </c>
      <c r="J52" s="22" t="s">
        <v>61</v>
      </c>
      <c r="K52" s="523" t="s">
        <v>898</v>
      </c>
      <c r="L52" s="525" t="s">
        <v>912</v>
      </c>
      <c r="M52" s="525" t="s">
        <v>913</v>
      </c>
      <c r="N52" s="525" t="s">
        <v>817</v>
      </c>
      <c r="O52" s="22" t="s">
        <v>102</v>
      </c>
      <c r="P52" s="430">
        <v>2019</v>
      </c>
      <c r="Q52" s="740">
        <f t="shared" ca="1" si="0"/>
        <v>1260.8270398638001</v>
      </c>
      <c r="R52" s="337" t="str">
        <f t="shared" ca="1" si="1"/>
        <v>N/A</v>
      </c>
      <c r="S52" s="337" t="str">
        <f t="shared" ca="1" si="2"/>
        <v>N/A</v>
      </c>
      <c r="T52" s="433" t="s">
        <v>901</v>
      </c>
      <c r="U52" s="22"/>
      <c r="V52" s="24"/>
      <c r="W52" s="21"/>
      <c r="Y52" s="494"/>
    </row>
    <row r="53" spans="1:25" ht="45">
      <c r="A53" s="31">
        <v>50</v>
      </c>
      <c r="B53" s="22" t="s">
        <v>39</v>
      </c>
      <c r="C53" s="22" t="s">
        <v>50</v>
      </c>
      <c r="D53" s="22" t="s">
        <v>100</v>
      </c>
      <c r="E53" s="23" t="s">
        <v>51</v>
      </c>
      <c r="F53" s="22" t="s">
        <v>62</v>
      </c>
      <c r="G53" s="22" t="s">
        <v>53</v>
      </c>
      <c r="H53" s="22" t="s">
        <v>30</v>
      </c>
      <c r="I53" s="22" t="s">
        <v>101</v>
      </c>
      <c r="J53" s="22" t="s">
        <v>62</v>
      </c>
      <c r="K53" s="523" t="s">
        <v>898</v>
      </c>
      <c r="L53" s="525" t="s">
        <v>914</v>
      </c>
      <c r="M53" s="525" t="s">
        <v>915</v>
      </c>
      <c r="N53" s="525" t="s">
        <v>817</v>
      </c>
      <c r="O53" s="22" t="s">
        <v>102</v>
      </c>
      <c r="P53" s="430">
        <v>2019</v>
      </c>
      <c r="Q53" s="740">
        <f t="shared" ca="1" si="0"/>
        <v>825.33274796973899</v>
      </c>
      <c r="R53" s="337" t="str">
        <f t="shared" ca="1" si="1"/>
        <v>N/A</v>
      </c>
      <c r="S53" s="337" t="str">
        <f t="shared" ca="1" si="2"/>
        <v>N/A</v>
      </c>
      <c r="T53" s="433" t="s">
        <v>901</v>
      </c>
      <c r="U53" s="22"/>
      <c r="V53" s="24"/>
      <c r="W53" s="21"/>
      <c r="Y53" s="494"/>
    </row>
    <row r="54" spans="1:25" ht="45">
      <c r="A54" s="31">
        <v>51</v>
      </c>
      <c r="B54" s="22" t="s">
        <v>39</v>
      </c>
      <c r="C54" s="22" t="s">
        <v>50</v>
      </c>
      <c r="D54" s="22" t="s">
        <v>100</v>
      </c>
      <c r="E54" s="23" t="s">
        <v>51</v>
      </c>
      <c r="F54" s="22" t="s">
        <v>63</v>
      </c>
      <c r="G54" s="22" t="s">
        <v>53</v>
      </c>
      <c r="H54" s="22" t="s">
        <v>30</v>
      </c>
      <c r="I54" s="22" t="s">
        <v>101</v>
      </c>
      <c r="J54" s="22" t="s">
        <v>63</v>
      </c>
      <c r="K54" s="523" t="s">
        <v>898</v>
      </c>
      <c r="L54" s="525" t="s">
        <v>916</v>
      </c>
      <c r="M54" s="525" t="s">
        <v>917</v>
      </c>
      <c r="N54" s="525" t="s">
        <v>817</v>
      </c>
      <c r="O54" s="22" t="s">
        <v>102</v>
      </c>
      <c r="P54" s="430">
        <v>2019</v>
      </c>
      <c r="Q54" s="740">
        <f t="shared" ca="1" si="0"/>
        <v>11133227.128706099</v>
      </c>
      <c r="R54" s="337" t="str">
        <f t="shared" ca="1" si="1"/>
        <v>N/A</v>
      </c>
      <c r="S54" s="337" t="str">
        <f t="shared" ca="1" si="2"/>
        <v>N/A</v>
      </c>
      <c r="T54" s="433" t="s">
        <v>901</v>
      </c>
      <c r="U54" s="22"/>
      <c r="V54" s="24"/>
      <c r="W54" s="21"/>
      <c r="Y54" s="494"/>
    </row>
    <row r="55" spans="1:25" ht="45">
      <c r="A55" s="31">
        <v>52</v>
      </c>
      <c r="B55" s="22" t="s">
        <v>39</v>
      </c>
      <c r="C55" s="22" t="s">
        <v>50</v>
      </c>
      <c r="D55" s="22" t="s">
        <v>100</v>
      </c>
      <c r="E55" s="23" t="s">
        <v>51</v>
      </c>
      <c r="F55" s="22" t="s">
        <v>64</v>
      </c>
      <c r="G55" s="22" t="s">
        <v>53</v>
      </c>
      <c r="H55" s="22" t="s">
        <v>30</v>
      </c>
      <c r="I55" s="22" t="s">
        <v>101</v>
      </c>
      <c r="J55" s="22" t="s">
        <v>64</v>
      </c>
      <c r="K55" s="523" t="s">
        <v>898</v>
      </c>
      <c r="L55" s="525" t="s">
        <v>918</v>
      </c>
      <c r="M55" s="525" t="s">
        <v>919</v>
      </c>
      <c r="N55" s="525" t="s">
        <v>817</v>
      </c>
      <c r="O55" s="22" t="s">
        <v>102</v>
      </c>
      <c r="P55" s="430">
        <v>2019</v>
      </c>
      <c r="Q55" s="740">
        <f t="shared" ca="1" si="0"/>
        <v>6751199.06814628</v>
      </c>
      <c r="R55" s="337" t="str">
        <f t="shared" ca="1" si="1"/>
        <v>N/A</v>
      </c>
      <c r="S55" s="337" t="str">
        <f t="shared" ca="1" si="2"/>
        <v>N/A</v>
      </c>
      <c r="T55" s="433" t="s">
        <v>901</v>
      </c>
      <c r="U55" s="22"/>
      <c r="V55" s="24"/>
      <c r="W55" s="21"/>
      <c r="Y55" s="494"/>
    </row>
    <row r="56" spans="1:25" ht="45">
      <c r="A56" s="31">
        <v>53</v>
      </c>
      <c r="B56" s="22" t="s">
        <v>39</v>
      </c>
      <c r="C56" s="22" t="s">
        <v>50</v>
      </c>
      <c r="D56" s="22" t="s">
        <v>100</v>
      </c>
      <c r="E56" s="23" t="s">
        <v>51</v>
      </c>
      <c r="F56" s="22" t="s">
        <v>65</v>
      </c>
      <c r="G56" s="22" t="s">
        <v>53</v>
      </c>
      <c r="H56" s="22" t="s">
        <v>30</v>
      </c>
      <c r="I56" s="22" t="s">
        <v>101</v>
      </c>
      <c r="J56" s="22" t="s">
        <v>65</v>
      </c>
      <c r="K56" s="523" t="s">
        <v>898</v>
      </c>
      <c r="L56" s="525" t="s">
        <v>920</v>
      </c>
      <c r="M56" s="525" t="s">
        <v>921</v>
      </c>
      <c r="N56" s="525" t="s">
        <v>817</v>
      </c>
      <c r="O56" s="22" t="s">
        <v>102</v>
      </c>
      <c r="P56" s="430">
        <v>2019</v>
      </c>
      <c r="Q56" s="740">
        <f t="shared" ca="1" si="0"/>
        <v>806223.21620807797</v>
      </c>
      <c r="R56" s="337" t="str">
        <f t="shared" ca="1" si="1"/>
        <v>N/A</v>
      </c>
      <c r="S56" s="337" t="str">
        <f t="shared" ca="1" si="2"/>
        <v>N/A</v>
      </c>
      <c r="T56" s="433" t="s">
        <v>901</v>
      </c>
      <c r="U56" s="22" t="s">
        <v>49</v>
      </c>
      <c r="V56" s="24"/>
      <c r="W56" s="21"/>
      <c r="Y56" s="494"/>
    </row>
    <row r="57" spans="1:25" ht="45">
      <c r="A57" s="31">
        <v>54</v>
      </c>
      <c r="B57" s="22" t="s">
        <v>39</v>
      </c>
      <c r="C57" s="22" t="s">
        <v>50</v>
      </c>
      <c r="D57" s="22" t="s">
        <v>100</v>
      </c>
      <c r="E57" s="23" t="s">
        <v>51</v>
      </c>
      <c r="F57" s="22" t="s">
        <v>66</v>
      </c>
      <c r="G57" s="22" t="s">
        <v>53</v>
      </c>
      <c r="H57" s="22" t="s">
        <v>30</v>
      </c>
      <c r="I57" s="22" t="s">
        <v>101</v>
      </c>
      <c r="J57" s="22" t="s">
        <v>66</v>
      </c>
      <c r="K57" s="523" t="s">
        <v>898</v>
      </c>
      <c r="L57" s="525" t="s">
        <v>922</v>
      </c>
      <c r="M57" s="525" t="s">
        <v>923</v>
      </c>
      <c r="N57" s="525" t="s">
        <v>817</v>
      </c>
      <c r="O57" s="22" t="s">
        <v>102</v>
      </c>
      <c r="P57" s="430">
        <v>2019</v>
      </c>
      <c r="Q57" s="740">
        <f t="shared" ca="1" si="0"/>
        <v>462418.04391632299</v>
      </c>
      <c r="R57" s="337" t="str">
        <f t="shared" ca="1" si="1"/>
        <v>N/A</v>
      </c>
      <c r="S57" s="337" t="str">
        <f t="shared" ca="1" si="2"/>
        <v>N/A</v>
      </c>
      <c r="T57" s="433" t="s">
        <v>901</v>
      </c>
      <c r="U57" s="22" t="s">
        <v>49</v>
      </c>
      <c r="V57" s="24"/>
      <c r="W57" s="21"/>
      <c r="Y57" s="494"/>
    </row>
    <row r="58" spans="1:25" ht="30">
      <c r="A58" s="31">
        <v>55</v>
      </c>
      <c r="B58" s="22" t="s">
        <v>39</v>
      </c>
      <c r="C58" s="22" t="s">
        <v>40</v>
      </c>
      <c r="D58" s="22" t="s">
        <v>103</v>
      </c>
      <c r="E58" s="23" t="s">
        <v>42</v>
      </c>
      <c r="F58" s="22" t="s">
        <v>43</v>
      </c>
      <c r="G58" s="22" t="s">
        <v>44</v>
      </c>
      <c r="H58" s="22" t="s">
        <v>30</v>
      </c>
      <c r="I58" s="22" t="s">
        <v>104</v>
      </c>
      <c r="J58" s="19" t="s">
        <v>46</v>
      </c>
      <c r="K58" s="523" t="s">
        <v>898</v>
      </c>
      <c r="L58" s="525" t="s">
        <v>924</v>
      </c>
      <c r="M58" s="525" t="s">
        <v>925</v>
      </c>
      <c r="N58" s="525" t="s">
        <v>817</v>
      </c>
      <c r="O58" s="22" t="s">
        <v>102</v>
      </c>
      <c r="P58" s="430">
        <v>2019</v>
      </c>
      <c r="Q58" s="740">
        <f t="shared" ca="1" si="0"/>
        <v>646.64169377370911</v>
      </c>
      <c r="R58" s="337" t="str">
        <f t="shared" ca="1" si="1"/>
        <v>N/A</v>
      </c>
      <c r="S58" s="337" t="str">
        <f t="shared" ca="1" si="2"/>
        <v>N/A</v>
      </c>
      <c r="T58" s="433" t="s">
        <v>48</v>
      </c>
      <c r="U58" s="22" t="s">
        <v>105</v>
      </c>
      <c r="V58" s="24"/>
      <c r="W58" s="21"/>
      <c r="Y58" s="494"/>
    </row>
    <row r="59" spans="1:25" ht="60">
      <c r="A59" s="31">
        <v>56</v>
      </c>
      <c r="B59" s="22" t="s">
        <v>39</v>
      </c>
      <c r="C59" s="22" t="s">
        <v>40</v>
      </c>
      <c r="D59" s="22" t="s">
        <v>106</v>
      </c>
      <c r="E59" s="23" t="s">
        <v>107</v>
      </c>
      <c r="F59" s="22" t="s">
        <v>108</v>
      </c>
      <c r="G59" s="22" t="s">
        <v>109</v>
      </c>
      <c r="H59" s="22" t="s">
        <v>30</v>
      </c>
      <c r="I59" s="22" t="s">
        <v>110</v>
      </c>
      <c r="J59" s="102" t="s">
        <v>111</v>
      </c>
      <c r="K59" s="523" t="s">
        <v>898</v>
      </c>
      <c r="L59" s="525" t="s">
        <v>926</v>
      </c>
      <c r="M59" s="525" t="s">
        <v>927</v>
      </c>
      <c r="N59" s="525" t="s">
        <v>887</v>
      </c>
      <c r="O59" s="22" t="s">
        <v>102</v>
      </c>
      <c r="P59" s="430">
        <v>2019</v>
      </c>
      <c r="Q59" s="740">
        <f t="shared" ca="1" si="0"/>
        <v>0.70816317545376795</v>
      </c>
      <c r="R59" s="337">
        <f t="shared" ca="1" si="1"/>
        <v>5302.7258577978146</v>
      </c>
      <c r="S59" s="337">
        <f t="shared" ca="1" si="2"/>
        <v>7488</v>
      </c>
      <c r="T59" s="433"/>
      <c r="U59" s="22"/>
      <c r="V59" s="24"/>
      <c r="W59" s="21"/>
      <c r="Y59" s="494"/>
    </row>
    <row r="60" spans="1:25" ht="60">
      <c r="A60" s="31">
        <v>57</v>
      </c>
      <c r="B60" s="22" t="s">
        <v>39</v>
      </c>
      <c r="C60" s="22" t="s">
        <v>40</v>
      </c>
      <c r="D60" s="22" t="s">
        <v>106</v>
      </c>
      <c r="E60" s="23" t="s">
        <v>107</v>
      </c>
      <c r="F60" s="22" t="s">
        <v>112</v>
      </c>
      <c r="G60" s="22" t="s">
        <v>109</v>
      </c>
      <c r="H60" s="22" t="s">
        <v>30</v>
      </c>
      <c r="I60" s="22" t="s">
        <v>110</v>
      </c>
      <c r="J60" s="102" t="s">
        <v>113</v>
      </c>
      <c r="K60" s="523" t="s">
        <v>898</v>
      </c>
      <c r="L60" s="525" t="s">
        <v>928</v>
      </c>
      <c r="M60" s="525" t="s">
        <v>929</v>
      </c>
      <c r="N60" s="525" t="s">
        <v>887</v>
      </c>
      <c r="O60" s="22" t="s">
        <v>102</v>
      </c>
      <c r="P60" s="430">
        <v>2019</v>
      </c>
      <c r="Q60" s="740">
        <f t="shared" ca="1" si="0"/>
        <v>3845.101555649735</v>
      </c>
      <c r="R60" s="337">
        <f t="shared" ca="1" si="1"/>
        <v>28792120.448705215</v>
      </c>
      <c r="S60" s="337">
        <f t="shared" ca="1" si="2"/>
        <v>7488</v>
      </c>
      <c r="T60" s="433"/>
      <c r="U60" s="22"/>
      <c r="V60" s="24"/>
      <c r="W60" s="21"/>
      <c r="Y60" s="494"/>
    </row>
    <row r="61" spans="1:25" ht="60">
      <c r="A61" s="31">
        <v>58</v>
      </c>
      <c r="B61" s="22" t="s">
        <v>39</v>
      </c>
      <c r="C61" s="22" t="s">
        <v>40</v>
      </c>
      <c r="D61" s="22" t="s">
        <v>106</v>
      </c>
      <c r="E61" s="23" t="s">
        <v>107</v>
      </c>
      <c r="F61" s="22" t="s">
        <v>114</v>
      </c>
      <c r="G61" s="22" t="s">
        <v>109</v>
      </c>
      <c r="H61" s="22" t="s">
        <v>30</v>
      </c>
      <c r="I61" s="22" t="s">
        <v>110</v>
      </c>
      <c r="J61" s="102" t="s">
        <v>115</v>
      </c>
      <c r="K61" s="523" t="s">
        <v>898</v>
      </c>
      <c r="L61" s="525" t="s">
        <v>930</v>
      </c>
      <c r="M61" s="525" t="s">
        <v>931</v>
      </c>
      <c r="N61" s="525" t="s">
        <v>887</v>
      </c>
      <c r="O61" s="22" t="s">
        <v>102</v>
      </c>
      <c r="P61" s="430">
        <v>2019</v>
      </c>
      <c r="Q61" s="740">
        <f t="shared" ca="1" si="0"/>
        <v>132.09404088456441</v>
      </c>
      <c r="R61" s="337">
        <f t="shared" ca="1" si="1"/>
        <v>989120.17814361828</v>
      </c>
      <c r="S61" s="337">
        <f t="shared" ca="1" si="2"/>
        <v>7488</v>
      </c>
      <c r="T61" s="433" t="s">
        <v>116</v>
      </c>
      <c r="U61" s="22" t="s">
        <v>117</v>
      </c>
      <c r="V61" s="24"/>
      <c r="W61" s="21"/>
      <c r="Y61" s="494"/>
    </row>
    <row r="62" spans="1:25" ht="45">
      <c r="A62" s="31">
        <v>59</v>
      </c>
      <c r="B62" s="22" t="s">
        <v>39</v>
      </c>
      <c r="C62" s="22" t="s">
        <v>40</v>
      </c>
      <c r="D62" s="22" t="s">
        <v>106</v>
      </c>
      <c r="E62" s="23" t="s">
        <v>118</v>
      </c>
      <c r="F62" s="22" t="s">
        <v>108</v>
      </c>
      <c r="G62" s="22" t="s">
        <v>119</v>
      </c>
      <c r="H62" s="22" t="s">
        <v>30</v>
      </c>
      <c r="I62" s="22" t="s">
        <v>120</v>
      </c>
      <c r="J62" s="102" t="s">
        <v>121</v>
      </c>
      <c r="K62" s="523" t="s">
        <v>898</v>
      </c>
      <c r="L62" s="525" t="s">
        <v>932</v>
      </c>
      <c r="M62" s="525" t="s">
        <v>933</v>
      </c>
      <c r="N62" s="525" t="s">
        <v>887</v>
      </c>
      <c r="O62" s="22" t="s">
        <v>102</v>
      </c>
      <c r="P62" s="430">
        <v>2019</v>
      </c>
      <c r="Q62" s="740">
        <f t="shared" ca="1" si="0"/>
        <v>1.8624585434977029E-2</v>
      </c>
      <c r="R62" s="337">
        <f t="shared" ca="1" si="1"/>
        <v>126.83342681219358</v>
      </c>
      <c r="S62" s="337">
        <f t="shared" ca="1" si="2"/>
        <v>6810</v>
      </c>
      <c r="T62" s="433"/>
      <c r="U62" s="22"/>
      <c r="V62" s="24"/>
      <c r="W62" s="21"/>
      <c r="Y62" s="494"/>
    </row>
    <row r="63" spans="1:25" ht="45">
      <c r="A63" s="31">
        <v>60</v>
      </c>
      <c r="B63" s="22" t="s">
        <v>39</v>
      </c>
      <c r="C63" s="22" t="s">
        <v>40</v>
      </c>
      <c r="D63" s="22" t="s">
        <v>106</v>
      </c>
      <c r="E63" s="23" t="s">
        <v>118</v>
      </c>
      <c r="F63" s="22" t="s">
        <v>112</v>
      </c>
      <c r="G63" s="22" t="s">
        <v>119</v>
      </c>
      <c r="H63" s="22" t="s">
        <v>30</v>
      </c>
      <c r="I63" s="22" t="s">
        <v>120</v>
      </c>
      <c r="J63" s="102" t="s">
        <v>122</v>
      </c>
      <c r="K63" s="523" t="s">
        <v>898</v>
      </c>
      <c r="L63" s="525" t="s">
        <v>934</v>
      </c>
      <c r="M63" s="525" t="s">
        <v>935</v>
      </c>
      <c r="N63" s="525" t="s">
        <v>887</v>
      </c>
      <c r="O63" s="22" t="s">
        <v>102</v>
      </c>
      <c r="P63" s="430">
        <v>2019</v>
      </c>
      <c r="Q63" s="740">
        <f t="shared" ca="1" si="0"/>
        <v>824.67508692301249</v>
      </c>
      <c r="R63" s="337">
        <f t="shared" ca="1" si="1"/>
        <v>5616037.3419457152</v>
      </c>
      <c r="S63" s="337">
        <f t="shared" ca="1" si="2"/>
        <v>6810</v>
      </c>
      <c r="T63" s="433"/>
      <c r="U63" s="22"/>
      <c r="V63" s="24"/>
      <c r="W63" s="21"/>
      <c r="Y63" s="494"/>
    </row>
    <row r="64" spans="1:25" ht="60">
      <c r="A64" s="31">
        <v>61</v>
      </c>
      <c r="B64" s="22" t="s">
        <v>39</v>
      </c>
      <c r="C64" s="22" t="s">
        <v>40</v>
      </c>
      <c r="D64" s="22" t="s">
        <v>106</v>
      </c>
      <c r="E64" s="23" t="s">
        <v>118</v>
      </c>
      <c r="F64" s="22" t="s">
        <v>114</v>
      </c>
      <c r="G64" s="22" t="s">
        <v>119</v>
      </c>
      <c r="H64" s="22" t="s">
        <v>30</v>
      </c>
      <c r="I64" s="22" t="s">
        <v>120</v>
      </c>
      <c r="J64" s="102" t="s">
        <v>123</v>
      </c>
      <c r="K64" s="523" t="s">
        <v>898</v>
      </c>
      <c r="L64" s="525" t="s">
        <v>936</v>
      </c>
      <c r="M64" s="525" t="s">
        <v>937</v>
      </c>
      <c r="N64" s="525" t="s">
        <v>887</v>
      </c>
      <c r="O64" s="22" t="s">
        <v>102</v>
      </c>
      <c r="P64" s="430">
        <v>2019</v>
      </c>
      <c r="Q64" s="740">
        <f t="shared" ca="1" si="0"/>
        <v>52.180663016717212</v>
      </c>
      <c r="R64" s="337">
        <f t="shared" ca="1" si="1"/>
        <v>355350.31514384423</v>
      </c>
      <c r="S64" s="337">
        <f t="shared" ca="1" si="2"/>
        <v>6810</v>
      </c>
      <c r="T64" s="433" t="s">
        <v>124</v>
      </c>
      <c r="U64" s="22" t="s">
        <v>117</v>
      </c>
      <c r="V64" s="24"/>
      <c r="W64" s="21"/>
      <c r="Y64" s="494"/>
    </row>
    <row r="65" spans="1:25" ht="45">
      <c r="A65" s="31">
        <v>62</v>
      </c>
      <c r="B65" s="22" t="s">
        <v>39</v>
      </c>
      <c r="C65" s="22" t="s">
        <v>40</v>
      </c>
      <c r="D65" s="22" t="s">
        <v>106</v>
      </c>
      <c r="E65" s="23" t="s">
        <v>125</v>
      </c>
      <c r="F65" s="22" t="s">
        <v>108</v>
      </c>
      <c r="G65" s="22" t="s">
        <v>126</v>
      </c>
      <c r="H65" s="22" t="s">
        <v>30</v>
      </c>
      <c r="I65" s="22" t="s">
        <v>127</v>
      </c>
      <c r="J65" s="102" t="s">
        <v>128</v>
      </c>
      <c r="K65" s="523" t="s">
        <v>898</v>
      </c>
      <c r="L65" s="525" t="s">
        <v>938</v>
      </c>
      <c r="M65" s="525" t="s">
        <v>939</v>
      </c>
      <c r="N65" s="525" t="s">
        <v>817</v>
      </c>
      <c r="O65" s="22" t="s">
        <v>102</v>
      </c>
      <c r="P65" s="430">
        <v>2019</v>
      </c>
      <c r="Q65" s="740">
        <f t="shared" ca="1" si="0"/>
        <v>0</v>
      </c>
      <c r="R65" s="337" t="str">
        <f t="shared" ca="1" si="1"/>
        <v>N/A</v>
      </c>
      <c r="S65" s="337" t="str">
        <f t="shared" ca="1" si="2"/>
        <v>N/A</v>
      </c>
      <c r="T65" s="433"/>
      <c r="U65" s="22"/>
      <c r="V65" s="24"/>
      <c r="W65" s="21"/>
      <c r="Y65" s="494"/>
    </row>
    <row r="66" spans="1:25" ht="45">
      <c r="A66" s="31">
        <v>63</v>
      </c>
      <c r="B66" s="22" t="s">
        <v>39</v>
      </c>
      <c r="C66" s="22" t="s">
        <v>40</v>
      </c>
      <c r="D66" s="22" t="s">
        <v>106</v>
      </c>
      <c r="E66" s="23" t="s">
        <v>125</v>
      </c>
      <c r="F66" s="22" t="s">
        <v>112</v>
      </c>
      <c r="G66" s="22" t="s">
        <v>126</v>
      </c>
      <c r="H66" s="22" t="s">
        <v>30</v>
      </c>
      <c r="I66" s="22" t="s">
        <v>127</v>
      </c>
      <c r="J66" s="102" t="s">
        <v>129</v>
      </c>
      <c r="K66" s="523" t="s">
        <v>898</v>
      </c>
      <c r="L66" s="525" t="s">
        <v>940</v>
      </c>
      <c r="M66" s="525" t="s">
        <v>941</v>
      </c>
      <c r="N66" s="525" t="s">
        <v>817</v>
      </c>
      <c r="O66" s="22" t="s">
        <v>102</v>
      </c>
      <c r="P66" s="430">
        <v>2019</v>
      </c>
      <c r="Q66" s="740">
        <f t="shared" ca="1" si="0"/>
        <v>0</v>
      </c>
      <c r="R66" s="337" t="str">
        <f t="shared" ca="1" si="1"/>
        <v>N/A</v>
      </c>
      <c r="S66" s="337" t="str">
        <f t="shared" ca="1" si="2"/>
        <v>N/A</v>
      </c>
      <c r="T66" s="433"/>
      <c r="U66" s="22"/>
      <c r="V66" s="24"/>
      <c r="W66" s="21"/>
      <c r="Y66" s="494"/>
    </row>
    <row r="67" spans="1:25" ht="45">
      <c r="A67" s="31">
        <v>64</v>
      </c>
      <c r="B67" s="22" t="s">
        <v>39</v>
      </c>
      <c r="C67" s="22" t="s">
        <v>40</v>
      </c>
      <c r="D67" s="22" t="s">
        <v>106</v>
      </c>
      <c r="E67" s="23" t="s">
        <v>125</v>
      </c>
      <c r="F67" s="22" t="s">
        <v>114</v>
      </c>
      <c r="G67" s="22" t="s">
        <v>126</v>
      </c>
      <c r="H67" s="22" t="s">
        <v>30</v>
      </c>
      <c r="I67" s="22" t="s">
        <v>127</v>
      </c>
      <c r="J67" s="102" t="s">
        <v>130</v>
      </c>
      <c r="K67" s="523" t="s">
        <v>898</v>
      </c>
      <c r="L67" s="525" t="s">
        <v>942</v>
      </c>
      <c r="M67" s="525" t="s">
        <v>943</v>
      </c>
      <c r="N67" s="525" t="s">
        <v>817</v>
      </c>
      <c r="O67" s="22" t="s">
        <v>102</v>
      </c>
      <c r="P67" s="430">
        <v>2019</v>
      </c>
      <c r="Q67" s="740">
        <f t="shared" ref="Q67:Q130" ca="1" si="3">SUMIF(INDIRECT("'"&amp;K67&amp;"'!c:c"),A67,INDIRECT("'"&amp;K67&amp;"'!g:g"))</f>
        <v>0</v>
      </c>
      <c r="R67" s="337" t="str">
        <f t="shared" ref="R67:R130" ca="1" si="4">IF($N67 = "N","N/A",SUMIF(INDIRECT("'"&amp;K67&amp;"'!h:h"),L67,INDIRECT("'"&amp;K67&amp;"'!m:m")))</f>
        <v>N/A</v>
      </c>
      <c r="S67" s="337" t="str">
        <f t="shared" ref="S67:S130" ca="1" si="5">IF($N67 = "N","N/A",SUMIF(INDIRECT("'"&amp;K67&amp;"'!h:h"),M67,INDIRECT("'"&amp;K67&amp;"'!m:m")))</f>
        <v>N/A</v>
      </c>
      <c r="T67" s="433" t="s">
        <v>131</v>
      </c>
      <c r="U67" s="22" t="s">
        <v>132</v>
      </c>
      <c r="V67" s="24"/>
      <c r="W67" s="21"/>
      <c r="Y67" s="494"/>
    </row>
    <row r="68" spans="1:25" ht="45">
      <c r="A68" s="31">
        <v>65</v>
      </c>
      <c r="B68" s="22" t="s">
        <v>39</v>
      </c>
      <c r="C68" s="22" t="s">
        <v>40</v>
      </c>
      <c r="D68" s="22" t="s">
        <v>106</v>
      </c>
      <c r="E68" s="23" t="s">
        <v>133</v>
      </c>
      <c r="F68" s="22" t="s">
        <v>108</v>
      </c>
      <c r="G68" s="22" t="s">
        <v>134</v>
      </c>
      <c r="H68" s="22" t="s">
        <v>30</v>
      </c>
      <c r="I68" s="22" t="s">
        <v>135</v>
      </c>
      <c r="J68" s="102" t="s">
        <v>136</v>
      </c>
      <c r="K68" s="523" t="s">
        <v>898</v>
      </c>
      <c r="L68" s="525" t="s">
        <v>944</v>
      </c>
      <c r="M68" s="525" t="s">
        <v>945</v>
      </c>
      <c r="N68" s="525" t="s">
        <v>887</v>
      </c>
      <c r="O68" s="22" t="s">
        <v>102</v>
      </c>
      <c r="P68" s="430">
        <v>2019</v>
      </c>
      <c r="Q68" s="740">
        <f t="shared" ca="1" si="3"/>
        <v>8.1899694272682635E-2</v>
      </c>
      <c r="R68" s="337">
        <f t="shared" ca="1" si="4"/>
        <v>668.87480312499906</v>
      </c>
      <c r="S68" s="337">
        <f t="shared" ca="1" si="5"/>
        <v>8167</v>
      </c>
      <c r="T68" s="433"/>
      <c r="U68" s="22"/>
      <c r="V68" s="24"/>
      <c r="W68" s="21"/>
      <c r="Y68" s="494"/>
    </row>
    <row r="69" spans="1:25" ht="45">
      <c r="A69" s="31">
        <v>66</v>
      </c>
      <c r="B69" s="22" t="s">
        <v>39</v>
      </c>
      <c r="C69" s="22" t="s">
        <v>40</v>
      </c>
      <c r="D69" s="22" t="s">
        <v>106</v>
      </c>
      <c r="E69" s="23" t="s">
        <v>133</v>
      </c>
      <c r="F69" s="22" t="s">
        <v>112</v>
      </c>
      <c r="G69" s="22" t="s">
        <v>134</v>
      </c>
      <c r="H69" s="22" t="s">
        <v>30</v>
      </c>
      <c r="I69" s="22" t="s">
        <v>135</v>
      </c>
      <c r="J69" s="102" t="s">
        <v>137</v>
      </c>
      <c r="K69" s="523" t="s">
        <v>898</v>
      </c>
      <c r="L69" s="525" t="s">
        <v>946</v>
      </c>
      <c r="M69" s="525" t="s">
        <v>947</v>
      </c>
      <c r="N69" s="525" t="s">
        <v>887</v>
      </c>
      <c r="O69" s="22" t="s">
        <v>102</v>
      </c>
      <c r="P69" s="430">
        <v>2019</v>
      </c>
      <c r="Q69" s="740">
        <f t="shared" ca="1" si="3"/>
        <v>761.27707542182577</v>
      </c>
      <c r="R69" s="337">
        <f t="shared" ca="1" si="4"/>
        <v>6217349.8749700515</v>
      </c>
      <c r="S69" s="337">
        <f t="shared" ca="1" si="5"/>
        <v>8167</v>
      </c>
      <c r="T69" s="433"/>
      <c r="U69" s="22"/>
      <c r="V69" s="24"/>
      <c r="W69" s="21"/>
      <c r="Y69" s="494"/>
    </row>
    <row r="70" spans="1:25" ht="60">
      <c r="A70" s="31">
        <v>67</v>
      </c>
      <c r="B70" s="22" t="s">
        <v>39</v>
      </c>
      <c r="C70" s="22" t="s">
        <v>40</v>
      </c>
      <c r="D70" s="22" t="s">
        <v>106</v>
      </c>
      <c r="E70" s="23" t="s">
        <v>133</v>
      </c>
      <c r="F70" s="22" t="s">
        <v>114</v>
      </c>
      <c r="G70" s="22" t="s">
        <v>134</v>
      </c>
      <c r="H70" s="22" t="s">
        <v>30</v>
      </c>
      <c r="I70" s="22" t="s">
        <v>135</v>
      </c>
      <c r="J70" s="102" t="s">
        <v>138</v>
      </c>
      <c r="K70" s="523" t="s">
        <v>898</v>
      </c>
      <c r="L70" s="525" t="s">
        <v>948</v>
      </c>
      <c r="M70" s="525" t="s">
        <v>949</v>
      </c>
      <c r="N70" s="525" t="s">
        <v>887</v>
      </c>
      <c r="O70" s="22" t="s">
        <v>102</v>
      </c>
      <c r="P70" s="430">
        <v>2019</v>
      </c>
      <c r="Q70" s="740">
        <f t="shared" ca="1" si="3"/>
        <v>54.528459728478438</v>
      </c>
      <c r="R70" s="337">
        <f t="shared" ca="1" si="4"/>
        <v>445333.93060248339</v>
      </c>
      <c r="S70" s="337">
        <f t="shared" ca="1" si="5"/>
        <v>8167</v>
      </c>
      <c r="T70" s="433" t="s">
        <v>139</v>
      </c>
      <c r="U70" s="22" t="s">
        <v>117</v>
      </c>
      <c r="V70" s="24"/>
      <c r="W70" s="21"/>
      <c r="Y70" s="494"/>
    </row>
    <row r="71" spans="1:25" ht="105">
      <c r="A71" s="31">
        <v>68</v>
      </c>
      <c r="B71" s="22" t="s">
        <v>39</v>
      </c>
      <c r="C71" s="22" t="s">
        <v>40</v>
      </c>
      <c r="D71" s="22" t="s">
        <v>140</v>
      </c>
      <c r="E71" s="23" t="s">
        <v>141</v>
      </c>
      <c r="F71" s="22" t="s">
        <v>142</v>
      </c>
      <c r="G71" s="22" t="s">
        <v>143</v>
      </c>
      <c r="H71" s="22" t="s">
        <v>30</v>
      </c>
      <c r="I71" s="22" t="s">
        <v>144</v>
      </c>
      <c r="J71" s="22" t="s">
        <v>145</v>
      </c>
      <c r="K71" s="523" t="s">
        <v>898</v>
      </c>
      <c r="L71" s="525" t="s">
        <v>950</v>
      </c>
      <c r="M71" s="525" t="s">
        <v>951</v>
      </c>
      <c r="N71" s="525" t="s">
        <v>887</v>
      </c>
      <c r="O71" s="22" t="s">
        <v>102</v>
      </c>
      <c r="P71" s="430">
        <v>2019</v>
      </c>
      <c r="Q71" s="740">
        <f t="shared" ca="1" si="3"/>
        <v>7.7566998391272058E-3</v>
      </c>
      <c r="R71" s="337">
        <f t="shared" ca="1" si="4"/>
        <v>7488</v>
      </c>
      <c r="S71" s="337">
        <f t="shared" ca="1" si="5"/>
        <v>965359</v>
      </c>
      <c r="T71" s="433" t="s">
        <v>952</v>
      </c>
      <c r="U71" s="22" t="s">
        <v>147</v>
      </c>
      <c r="V71" s="24"/>
      <c r="W71" s="21"/>
      <c r="Y71" s="494"/>
    </row>
    <row r="72" spans="1:25" ht="60">
      <c r="A72" s="31">
        <v>69</v>
      </c>
      <c r="B72" s="22" t="s">
        <v>39</v>
      </c>
      <c r="C72" s="22" t="s">
        <v>40</v>
      </c>
      <c r="D72" s="22" t="s">
        <v>140</v>
      </c>
      <c r="E72" s="23" t="s">
        <v>148</v>
      </c>
      <c r="F72" s="22" t="s">
        <v>142</v>
      </c>
      <c r="G72" s="22" t="s">
        <v>149</v>
      </c>
      <c r="H72" s="22" t="s">
        <v>30</v>
      </c>
      <c r="I72" s="22" t="s">
        <v>150</v>
      </c>
      <c r="J72" s="22" t="s">
        <v>151</v>
      </c>
      <c r="K72" s="523" t="s">
        <v>898</v>
      </c>
      <c r="L72" s="525" t="s">
        <v>953</v>
      </c>
      <c r="M72" s="525" t="s">
        <v>954</v>
      </c>
      <c r="N72" s="525" t="s">
        <v>887</v>
      </c>
      <c r="O72" s="22" t="s">
        <v>102</v>
      </c>
      <c r="P72" s="430">
        <v>2019</v>
      </c>
      <c r="Q72" s="740">
        <f t="shared" ca="1" si="3"/>
        <v>1.3302034428794992E-3</v>
      </c>
      <c r="R72" s="337">
        <f t="shared" ca="1" si="4"/>
        <v>34</v>
      </c>
      <c r="S72" s="337">
        <f t="shared" ca="1" si="5"/>
        <v>25560</v>
      </c>
      <c r="T72" s="433" t="s">
        <v>152</v>
      </c>
      <c r="U72" s="22" t="str">
        <f>Definitions!C7</f>
        <v>D.18-05-041: DAC = Bill accounts in census tracts corresponding to census tracts in the top quartile of CalEnviroScreen 3.0 scores.</v>
      </c>
      <c r="V72" s="24"/>
      <c r="W72" s="21"/>
      <c r="Y72" s="494"/>
    </row>
    <row r="73" spans="1:25" ht="90">
      <c r="A73" s="31">
        <v>70</v>
      </c>
      <c r="B73" s="22" t="s">
        <v>39</v>
      </c>
      <c r="C73" s="22" t="s">
        <v>40</v>
      </c>
      <c r="D73" s="22" t="s">
        <v>140</v>
      </c>
      <c r="E73" s="23" t="s">
        <v>153</v>
      </c>
      <c r="F73" s="22" t="s">
        <v>142</v>
      </c>
      <c r="G73" s="22" t="s">
        <v>154</v>
      </c>
      <c r="H73" s="22" t="s">
        <v>30</v>
      </c>
      <c r="I73" s="22" t="s">
        <v>155</v>
      </c>
      <c r="J73" s="22" t="s">
        <v>156</v>
      </c>
      <c r="K73" s="523" t="s">
        <v>898</v>
      </c>
      <c r="L73" s="525" t="s">
        <v>955</v>
      </c>
      <c r="M73" s="525" t="s">
        <v>956</v>
      </c>
      <c r="N73" s="525" t="s">
        <v>887</v>
      </c>
      <c r="O73" s="22" t="s">
        <v>102</v>
      </c>
      <c r="P73" s="430">
        <v>2019</v>
      </c>
      <c r="Q73" s="740">
        <f t="shared" ca="1" si="3"/>
        <v>4.2153438516198964E-4</v>
      </c>
      <c r="R73" s="337">
        <f t="shared" ca="1" si="4"/>
        <v>7</v>
      </c>
      <c r="S73" s="337">
        <f t="shared" ca="1" si="5"/>
        <v>16606</v>
      </c>
      <c r="T73" s="433" t="s">
        <v>157</v>
      </c>
      <c r="U73"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73" s="24"/>
      <c r="W73" s="21"/>
      <c r="Y73" s="494"/>
    </row>
    <row r="74" spans="1:25" ht="30">
      <c r="A74" s="31">
        <v>71</v>
      </c>
      <c r="B74" s="22" t="s">
        <v>39</v>
      </c>
      <c r="C74" s="22" t="s">
        <v>40</v>
      </c>
      <c r="D74" s="22" t="s">
        <v>158</v>
      </c>
      <c r="E74" s="23" t="s">
        <v>91</v>
      </c>
      <c r="F74" s="22" t="s">
        <v>92</v>
      </c>
      <c r="G74" s="22" t="s">
        <v>93</v>
      </c>
      <c r="H74" s="22" t="s">
        <v>30</v>
      </c>
      <c r="I74" s="22" t="s">
        <v>159</v>
      </c>
      <c r="J74" s="22" t="s">
        <v>92</v>
      </c>
      <c r="K74" s="523" t="s">
        <v>898</v>
      </c>
      <c r="L74" s="525" t="s">
        <v>957</v>
      </c>
      <c r="M74" s="525" t="s">
        <v>958</v>
      </c>
      <c r="N74" s="525" t="s">
        <v>887</v>
      </c>
      <c r="O74" s="22" t="s">
        <v>102</v>
      </c>
      <c r="P74" s="430">
        <v>2019</v>
      </c>
      <c r="Q74" s="740">
        <f t="shared" ca="1" si="3"/>
        <v>962.76142935991925</v>
      </c>
      <c r="R74" s="337">
        <f t="shared" ca="1" si="4"/>
        <v>5678040.7802962605</v>
      </c>
      <c r="S74" s="337">
        <f t="shared" ca="1" si="5"/>
        <v>5897.6612555731899</v>
      </c>
      <c r="T74" s="433"/>
      <c r="U74" s="22"/>
      <c r="V74" s="24"/>
      <c r="W74" s="21"/>
      <c r="Y74" s="494"/>
    </row>
    <row r="75" spans="1:25" ht="30">
      <c r="A75" s="31">
        <v>72</v>
      </c>
      <c r="B75" s="22" t="s">
        <v>39</v>
      </c>
      <c r="C75" s="22" t="s">
        <v>40</v>
      </c>
      <c r="D75" s="22" t="s">
        <v>158</v>
      </c>
      <c r="E75" s="23" t="s">
        <v>91</v>
      </c>
      <c r="F75" s="22" t="s">
        <v>95</v>
      </c>
      <c r="G75" s="22" t="s">
        <v>93</v>
      </c>
      <c r="H75" s="22" t="s">
        <v>30</v>
      </c>
      <c r="I75" s="22" t="s">
        <v>159</v>
      </c>
      <c r="J75" s="22" t="s">
        <v>95</v>
      </c>
      <c r="K75" s="523" t="s">
        <v>898</v>
      </c>
      <c r="L75" s="525" t="s">
        <v>959</v>
      </c>
      <c r="M75" s="525" t="s">
        <v>960</v>
      </c>
      <c r="N75" s="525" t="s">
        <v>887</v>
      </c>
      <c r="O75" s="22" t="s">
        <v>102</v>
      </c>
      <c r="P75" s="430">
        <v>2019</v>
      </c>
      <c r="Q75" s="740">
        <f t="shared" ca="1" si="3"/>
        <v>0.19222505797688974</v>
      </c>
      <c r="R75" s="337">
        <f t="shared" ca="1" si="4"/>
        <v>5678040.7802962605</v>
      </c>
      <c r="S75" s="337">
        <f t="shared" ca="1" si="5"/>
        <v>29538504.709302276</v>
      </c>
      <c r="T75" s="433"/>
      <c r="U75" s="22"/>
      <c r="V75" s="24"/>
      <c r="W75" s="21"/>
      <c r="Y75" s="494"/>
    </row>
    <row r="76" spans="1:25" ht="30">
      <c r="A76" s="31">
        <v>73</v>
      </c>
      <c r="B76" s="22" t="s">
        <v>39</v>
      </c>
      <c r="C76" s="22" t="s">
        <v>40</v>
      </c>
      <c r="D76" s="22" t="s">
        <v>158</v>
      </c>
      <c r="E76" s="23" t="s">
        <v>91</v>
      </c>
      <c r="F76" s="22" t="s">
        <v>96</v>
      </c>
      <c r="G76" s="22" t="s">
        <v>93</v>
      </c>
      <c r="H76" s="22" t="s">
        <v>30</v>
      </c>
      <c r="I76" s="22" t="s">
        <v>159</v>
      </c>
      <c r="J76" s="22" t="s">
        <v>96</v>
      </c>
      <c r="K76" s="523" t="s">
        <v>898</v>
      </c>
      <c r="L76" s="525" t="s">
        <v>961</v>
      </c>
      <c r="M76" s="525" t="s">
        <v>962</v>
      </c>
      <c r="N76" s="525" t="s">
        <v>887</v>
      </c>
      <c r="O76" s="22" t="s">
        <v>102</v>
      </c>
      <c r="P76" s="430">
        <v>2019</v>
      </c>
      <c r="Q76" s="740">
        <f t="shared" ca="1" si="3"/>
        <v>2.2174402850636699</v>
      </c>
      <c r="R76" s="337">
        <f t="shared" ca="1" si="4"/>
        <v>2404478.3015075759</v>
      </c>
      <c r="S76" s="337">
        <f t="shared" ca="1" si="5"/>
        <v>1084348.6147986779</v>
      </c>
      <c r="T76" s="433" t="s">
        <v>48</v>
      </c>
      <c r="U76" s="22" t="s">
        <v>49</v>
      </c>
      <c r="V76" s="24"/>
      <c r="W76" s="21"/>
      <c r="Y76" s="494"/>
    </row>
    <row r="77" spans="1:25" ht="30">
      <c r="A77" s="31">
        <v>74</v>
      </c>
      <c r="B77" s="22" t="s">
        <v>39</v>
      </c>
      <c r="C77" s="22" t="s">
        <v>40</v>
      </c>
      <c r="D77" s="22" t="s">
        <v>158</v>
      </c>
      <c r="E77" s="23" t="s">
        <v>91</v>
      </c>
      <c r="F77" s="22" t="s">
        <v>97</v>
      </c>
      <c r="G77" s="22" t="s">
        <v>93</v>
      </c>
      <c r="H77" s="22" t="s">
        <v>30</v>
      </c>
      <c r="I77" s="22" t="s">
        <v>159</v>
      </c>
      <c r="J77" s="22" t="s">
        <v>97</v>
      </c>
      <c r="K77" s="523" t="s">
        <v>898</v>
      </c>
      <c r="L77" s="525" t="s">
        <v>963</v>
      </c>
      <c r="M77" s="525" t="s">
        <v>964</v>
      </c>
      <c r="N77" s="525" t="s">
        <v>887</v>
      </c>
      <c r="O77" s="22" t="s">
        <v>102</v>
      </c>
      <c r="P77" s="430">
        <v>2019</v>
      </c>
      <c r="Q77" s="740">
        <f t="shared" ca="1" si="3"/>
        <v>1078.0793842289152</v>
      </c>
      <c r="R77" s="337">
        <f t="shared" ca="1" si="4"/>
        <v>6358147.0147990752</v>
      </c>
      <c r="S77" s="337">
        <f t="shared" ca="1" si="5"/>
        <v>5897.6612555731899</v>
      </c>
      <c r="T77" s="433"/>
      <c r="U77" s="22"/>
      <c r="V77" s="24"/>
      <c r="W77" s="21"/>
      <c r="Y77" s="494"/>
    </row>
    <row r="78" spans="1:25" ht="30">
      <c r="A78" s="31">
        <v>75</v>
      </c>
      <c r="B78" s="22" t="s">
        <v>39</v>
      </c>
      <c r="C78" s="22" t="s">
        <v>40</v>
      </c>
      <c r="D78" s="22" t="s">
        <v>158</v>
      </c>
      <c r="E78" s="23" t="s">
        <v>91</v>
      </c>
      <c r="F78" s="22" t="s">
        <v>98</v>
      </c>
      <c r="G78" s="22" t="s">
        <v>93</v>
      </c>
      <c r="H78" s="22" t="s">
        <v>30</v>
      </c>
      <c r="I78" s="22" t="s">
        <v>159</v>
      </c>
      <c r="J78" s="22" t="s">
        <v>98</v>
      </c>
      <c r="K78" s="523" t="s">
        <v>898</v>
      </c>
      <c r="L78" s="525" t="s">
        <v>965</v>
      </c>
      <c r="M78" s="525" t="s">
        <v>966</v>
      </c>
      <c r="N78" s="525" t="s">
        <v>887</v>
      </c>
      <c r="O78" s="22" t="s">
        <v>102</v>
      </c>
      <c r="P78" s="430">
        <v>2019</v>
      </c>
      <c r="Q78" s="740">
        <f t="shared" ca="1" si="3"/>
        <v>0.21524945414033653</v>
      </c>
      <c r="R78" s="337">
        <f t="shared" ca="1" si="4"/>
        <v>6358147.0147990752</v>
      </c>
      <c r="S78" s="337">
        <f t="shared" ca="1" si="5"/>
        <v>29538504.709302276</v>
      </c>
      <c r="T78" s="433"/>
      <c r="U78" s="22"/>
      <c r="V78" s="24"/>
      <c r="W78" s="21"/>
      <c r="Y78" s="494"/>
    </row>
    <row r="79" spans="1:25" ht="30">
      <c r="A79" s="31">
        <v>76</v>
      </c>
      <c r="B79" s="22" t="s">
        <v>39</v>
      </c>
      <c r="C79" s="22" t="s">
        <v>40</v>
      </c>
      <c r="D79" s="22" t="s">
        <v>158</v>
      </c>
      <c r="E79" s="23" t="s">
        <v>91</v>
      </c>
      <c r="F79" s="22" t="s">
        <v>99</v>
      </c>
      <c r="G79" s="22" t="s">
        <v>93</v>
      </c>
      <c r="H79" s="22" t="s">
        <v>30</v>
      </c>
      <c r="I79" s="22" t="s">
        <v>159</v>
      </c>
      <c r="J79" s="22" t="s">
        <v>99</v>
      </c>
      <c r="K79" s="523" t="s">
        <v>898</v>
      </c>
      <c r="L79" s="525" t="s">
        <v>967</v>
      </c>
      <c r="M79" s="525" t="s">
        <v>968</v>
      </c>
      <c r="N79" s="525" t="s">
        <v>887</v>
      </c>
      <c r="O79" s="22" t="s">
        <v>102</v>
      </c>
      <c r="P79" s="430">
        <v>2019</v>
      </c>
      <c r="Q79" s="740">
        <f t="shared" ca="1" si="3"/>
        <v>2.4830415762243181</v>
      </c>
      <c r="R79" s="337">
        <f t="shared" ca="1" si="4"/>
        <v>2692482.693666365</v>
      </c>
      <c r="S79" s="337">
        <f t="shared" ca="1" si="5"/>
        <v>1084348.6147986779</v>
      </c>
      <c r="T79" s="433" t="s">
        <v>48</v>
      </c>
      <c r="U79" s="22" t="s">
        <v>49</v>
      </c>
      <c r="V79" s="24"/>
      <c r="W79" s="21"/>
      <c r="Y79" s="494"/>
    </row>
    <row r="80" spans="1:25" ht="45">
      <c r="A80" s="31">
        <v>77</v>
      </c>
      <c r="B80" s="22" t="s">
        <v>39</v>
      </c>
      <c r="C80" s="22" t="s">
        <v>40</v>
      </c>
      <c r="D80" s="22" t="s">
        <v>160</v>
      </c>
      <c r="E80" s="23" t="s">
        <v>161</v>
      </c>
      <c r="F80" s="22" t="s">
        <v>162</v>
      </c>
      <c r="G80" s="22" t="s">
        <v>163</v>
      </c>
      <c r="H80" s="22" t="s">
        <v>164</v>
      </c>
      <c r="I80" s="22" t="s">
        <v>165</v>
      </c>
      <c r="J80" s="22" t="s">
        <v>166</v>
      </c>
      <c r="K80" s="523" t="s">
        <v>898</v>
      </c>
      <c r="L80" s="525" t="s">
        <v>969</v>
      </c>
      <c r="M80" s="525" t="s">
        <v>970</v>
      </c>
      <c r="N80" s="525" t="s">
        <v>817</v>
      </c>
      <c r="O80" s="22" t="s">
        <v>102</v>
      </c>
      <c r="P80" s="430">
        <v>2019</v>
      </c>
      <c r="Q80" s="740">
        <f t="shared" ca="1" si="3"/>
        <v>36845.376452039825</v>
      </c>
      <c r="R80" s="337" t="str">
        <f t="shared" ca="1" si="4"/>
        <v>N/A</v>
      </c>
      <c r="S80" s="337" t="str">
        <f t="shared" ca="1" si="5"/>
        <v>N/A</v>
      </c>
      <c r="T80" s="433" t="s">
        <v>168</v>
      </c>
      <c r="U80" s="22" t="s">
        <v>169</v>
      </c>
      <c r="V80" s="24"/>
      <c r="W80" s="21"/>
      <c r="Y80" s="494"/>
    </row>
    <row r="81" spans="1:25" ht="60">
      <c r="A81" s="31">
        <v>78</v>
      </c>
      <c r="B81" s="22" t="s">
        <v>39</v>
      </c>
      <c r="C81" s="22" t="s">
        <v>40</v>
      </c>
      <c r="D81" s="22" t="s">
        <v>170</v>
      </c>
      <c r="E81" s="23" t="s">
        <v>171</v>
      </c>
      <c r="F81" s="22" t="s">
        <v>52</v>
      </c>
      <c r="G81" s="22" t="s">
        <v>53</v>
      </c>
      <c r="H81" s="22" t="s">
        <v>30</v>
      </c>
      <c r="I81" s="22" t="s">
        <v>172</v>
      </c>
      <c r="J81" s="22" t="s">
        <v>173</v>
      </c>
      <c r="K81" s="523" t="s">
        <v>971</v>
      </c>
      <c r="L81" s="525" t="s">
        <v>972</v>
      </c>
      <c r="M81" s="525" t="s">
        <v>973</v>
      </c>
      <c r="N81" s="525" t="s">
        <v>817</v>
      </c>
      <c r="O81" s="22" t="s">
        <v>174</v>
      </c>
      <c r="P81" s="430">
        <v>2019</v>
      </c>
      <c r="Q81" s="740">
        <f t="shared" ca="1" si="3"/>
        <v>472.46451493200942</v>
      </c>
      <c r="R81" s="337" t="str">
        <f t="shared" ca="1" si="4"/>
        <v>N/A</v>
      </c>
      <c r="S81" s="337" t="str">
        <f t="shared" ca="1" si="5"/>
        <v>N/A</v>
      </c>
      <c r="T81" s="433" t="s">
        <v>901</v>
      </c>
      <c r="U81" s="22"/>
      <c r="V81" s="24"/>
      <c r="W81" s="21"/>
      <c r="Y81" s="494"/>
    </row>
    <row r="82" spans="1:25" ht="60">
      <c r="A82" s="31">
        <v>79</v>
      </c>
      <c r="B82" s="22" t="s">
        <v>39</v>
      </c>
      <c r="C82" s="22" t="s">
        <v>40</v>
      </c>
      <c r="D82" s="22" t="s">
        <v>170</v>
      </c>
      <c r="E82" s="23" t="s">
        <v>171</v>
      </c>
      <c r="F82" s="22" t="s">
        <v>55</v>
      </c>
      <c r="G82" s="22" t="s">
        <v>53</v>
      </c>
      <c r="H82" s="22" t="s">
        <v>30</v>
      </c>
      <c r="I82" s="22" t="s">
        <v>172</v>
      </c>
      <c r="J82" s="22" t="s">
        <v>175</v>
      </c>
      <c r="K82" s="523" t="s">
        <v>971</v>
      </c>
      <c r="L82" s="525" t="s">
        <v>974</v>
      </c>
      <c r="M82" s="525" t="s">
        <v>975</v>
      </c>
      <c r="N82" s="525" t="s">
        <v>817</v>
      </c>
      <c r="O82" s="22" t="s">
        <v>174</v>
      </c>
      <c r="P82" s="430">
        <v>2019</v>
      </c>
      <c r="Q82" s="740">
        <f t="shared" ca="1" si="3"/>
        <v>375.30491883338573</v>
      </c>
      <c r="R82" s="337" t="str">
        <f t="shared" ca="1" si="4"/>
        <v>N/A</v>
      </c>
      <c r="S82" s="337" t="str">
        <f t="shared" ca="1" si="5"/>
        <v>N/A</v>
      </c>
      <c r="T82" s="433" t="s">
        <v>901</v>
      </c>
      <c r="U82" s="22"/>
      <c r="V82" s="24"/>
      <c r="W82" s="21"/>
      <c r="Y82" s="494"/>
    </row>
    <row r="83" spans="1:25" ht="60">
      <c r="A83" s="31">
        <v>80</v>
      </c>
      <c r="B83" s="22" t="s">
        <v>39</v>
      </c>
      <c r="C83" s="22" t="s">
        <v>40</v>
      </c>
      <c r="D83" s="22" t="s">
        <v>170</v>
      </c>
      <c r="E83" s="23" t="s">
        <v>171</v>
      </c>
      <c r="F83" s="22" t="s">
        <v>56</v>
      </c>
      <c r="G83" s="22" t="s">
        <v>53</v>
      </c>
      <c r="H83" s="22" t="s">
        <v>30</v>
      </c>
      <c r="I83" s="22" t="s">
        <v>172</v>
      </c>
      <c r="J83" s="22" t="s">
        <v>176</v>
      </c>
      <c r="K83" s="523" t="s">
        <v>971</v>
      </c>
      <c r="L83" s="525" t="s">
        <v>976</v>
      </c>
      <c r="M83" s="525" t="s">
        <v>977</v>
      </c>
      <c r="N83" s="525" t="s">
        <v>817</v>
      </c>
      <c r="O83" s="22" t="s">
        <v>174</v>
      </c>
      <c r="P83" s="430">
        <v>2019</v>
      </c>
      <c r="Q83" s="740">
        <f t="shared" ca="1" si="3"/>
        <v>2351367.3470587926</v>
      </c>
      <c r="R83" s="337" t="str">
        <f t="shared" ca="1" si="4"/>
        <v>N/A</v>
      </c>
      <c r="S83" s="337" t="str">
        <f t="shared" ca="1" si="5"/>
        <v>N/A</v>
      </c>
      <c r="T83" s="433" t="s">
        <v>901</v>
      </c>
      <c r="U83" s="22"/>
      <c r="V83" s="24"/>
      <c r="W83" s="21"/>
      <c r="Y83" s="494"/>
    </row>
    <row r="84" spans="1:25" ht="60">
      <c r="A84" s="31">
        <v>81</v>
      </c>
      <c r="B84" s="22" t="s">
        <v>39</v>
      </c>
      <c r="C84" s="22" t="s">
        <v>40</v>
      </c>
      <c r="D84" s="22" t="s">
        <v>170</v>
      </c>
      <c r="E84" s="23" t="s">
        <v>171</v>
      </c>
      <c r="F84" s="22" t="s">
        <v>57</v>
      </c>
      <c r="G84" s="22" t="s">
        <v>53</v>
      </c>
      <c r="H84" s="22" t="s">
        <v>30</v>
      </c>
      <c r="I84" s="22" t="s">
        <v>172</v>
      </c>
      <c r="J84" s="22" t="s">
        <v>177</v>
      </c>
      <c r="K84" s="523" t="s">
        <v>971</v>
      </c>
      <c r="L84" s="525" t="s">
        <v>978</v>
      </c>
      <c r="M84" s="525" t="s">
        <v>979</v>
      </c>
      <c r="N84" s="525" t="s">
        <v>817</v>
      </c>
      <c r="O84" s="22" t="s">
        <v>174</v>
      </c>
      <c r="P84" s="430">
        <v>2019</v>
      </c>
      <c r="Q84" s="740">
        <f t="shared" ca="1" si="3"/>
        <v>1668325.764766549</v>
      </c>
      <c r="R84" s="337" t="str">
        <f t="shared" ca="1" si="4"/>
        <v>N/A</v>
      </c>
      <c r="S84" s="337" t="str">
        <f t="shared" ca="1" si="5"/>
        <v>N/A</v>
      </c>
      <c r="T84" s="433" t="s">
        <v>901</v>
      </c>
      <c r="U84" s="22"/>
      <c r="V84" s="24"/>
      <c r="W84" s="21"/>
      <c r="Y84" s="494"/>
    </row>
    <row r="85" spans="1:25" ht="60">
      <c r="A85" s="31">
        <v>82</v>
      </c>
      <c r="B85" s="22" t="s">
        <v>39</v>
      </c>
      <c r="C85" s="22" t="s">
        <v>40</v>
      </c>
      <c r="D85" s="22" t="s">
        <v>170</v>
      </c>
      <c r="E85" s="23" t="s">
        <v>171</v>
      </c>
      <c r="F85" s="22" t="s">
        <v>58</v>
      </c>
      <c r="G85" s="22" t="s">
        <v>53</v>
      </c>
      <c r="H85" s="22" t="s">
        <v>30</v>
      </c>
      <c r="I85" s="22" t="s">
        <v>172</v>
      </c>
      <c r="J85" s="22" t="s">
        <v>178</v>
      </c>
      <c r="K85" s="523" t="s">
        <v>971</v>
      </c>
      <c r="L85" s="525" t="s">
        <v>980</v>
      </c>
      <c r="M85" s="525" t="s">
        <v>981</v>
      </c>
      <c r="N85" s="525" t="s">
        <v>817</v>
      </c>
      <c r="O85" s="22" t="s">
        <v>174</v>
      </c>
      <c r="P85" s="430">
        <v>2019</v>
      </c>
      <c r="Q85" s="740">
        <f t="shared" ca="1" si="3"/>
        <v>24608.467718135285</v>
      </c>
      <c r="R85" s="337" t="str">
        <f t="shared" ca="1" si="4"/>
        <v>N/A</v>
      </c>
      <c r="S85" s="337" t="str">
        <f t="shared" ca="1" si="5"/>
        <v>N/A</v>
      </c>
      <c r="T85" s="433" t="s">
        <v>901</v>
      </c>
      <c r="U85" s="22" t="str">
        <f>Definitions!C$20</f>
        <v>A multi-family unit. Designated by a unique billing account under rate GR and location code (LC_CD) = B, C, D (&gt;= 2 units)</v>
      </c>
      <c r="V85" s="24"/>
      <c r="W85" s="21"/>
      <c r="Y85" s="494"/>
    </row>
    <row r="86" spans="1:25" ht="60">
      <c r="A86" s="31">
        <v>83</v>
      </c>
      <c r="B86" s="22" t="s">
        <v>39</v>
      </c>
      <c r="C86" s="22" t="s">
        <v>40</v>
      </c>
      <c r="D86" s="22" t="s">
        <v>170</v>
      </c>
      <c r="E86" s="23" t="s">
        <v>171</v>
      </c>
      <c r="F86" s="22" t="s">
        <v>60</v>
      </c>
      <c r="G86" s="22" t="s">
        <v>53</v>
      </c>
      <c r="H86" s="22" t="s">
        <v>30</v>
      </c>
      <c r="I86" s="22" t="s">
        <v>172</v>
      </c>
      <c r="J86" s="22" t="s">
        <v>180</v>
      </c>
      <c r="K86" s="523" t="s">
        <v>971</v>
      </c>
      <c r="L86" s="525" t="s">
        <v>982</v>
      </c>
      <c r="M86" s="525" t="s">
        <v>983</v>
      </c>
      <c r="N86" s="525" t="s">
        <v>817</v>
      </c>
      <c r="O86" s="22" t="s">
        <v>174</v>
      </c>
      <c r="P86" s="430">
        <v>2019</v>
      </c>
      <c r="Q86" s="740">
        <f t="shared" ca="1" si="3"/>
        <v>13695.783272898685</v>
      </c>
      <c r="R86" s="337" t="str">
        <f t="shared" ca="1" si="4"/>
        <v>N/A</v>
      </c>
      <c r="S86" s="337" t="str">
        <f t="shared" ca="1" si="5"/>
        <v>N/A</v>
      </c>
      <c r="T86" s="433" t="s">
        <v>901</v>
      </c>
      <c r="U86" s="22" t="str">
        <f>Definitions!C$20</f>
        <v>A multi-family unit. Designated by a unique billing account under rate GR and location code (LC_CD) = B, C, D (&gt;= 2 units)</v>
      </c>
      <c r="V86" s="24"/>
      <c r="W86" s="21"/>
      <c r="Y86" s="494"/>
    </row>
    <row r="87" spans="1:25" ht="60">
      <c r="A87" s="31">
        <v>84</v>
      </c>
      <c r="B87" s="22" t="s">
        <v>39</v>
      </c>
      <c r="C87" s="22" t="s">
        <v>40</v>
      </c>
      <c r="D87" s="22" t="s">
        <v>170</v>
      </c>
      <c r="E87" s="23" t="s">
        <v>171</v>
      </c>
      <c r="F87" s="22" t="s">
        <v>61</v>
      </c>
      <c r="G87" s="22" t="s">
        <v>53</v>
      </c>
      <c r="H87" s="22" t="s">
        <v>30</v>
      </c>
      <c r="I87" s="22" t="s">
        <v>172</v>
      </c>
      <c r="J87" s="22" t="s">
        <v>181</v>
      </c>
      <c r="K87" s="523" t="s">
        <v>971</v>
      </c>
      <c r="L87" s="525" t="s">
        <v>984</v>
      </c>
      <c r="M87" s="525" t="s">
        <v>985</v>
      </c>
      <c r="N87" s="525" t="s">
        <v>817</v>
      </c>
      <c r="O87" s="22" t="s">
        <v>174</v>
      </c>
      <c r="P87" s="430">
        <v>2019</v>
      </c>
      <c r="Q87" s="740">
        <f t="shared" ca="1" si="3"/>
        <v>1509.0301823954469</v>
      </c>
      <c r="R87" s="337" t="str">
        <f t="shared" ca="1" si="4"/>
        <v>N/A</v>
      </c>
      <c r="S87" s="337" t="str">
        <f t="shared" ca="1" si="5"/>
        <v>N/A</v>
      </c>
      <c r="T87" s="433" t="s">
        <v>901</v>
      </c>
      <c r="U87" s="22"/>
      <c r="V87" s="24"/>
      <c r="W87" s="21"/>
      <c r="Y87" s="494"/>
    </row>
    <row r="88" spans="1:25" ht="60">
      <c r="A88" s="31">
        <v>85</v>
      </c>
      <c r="B88" s="22" t="s">
        <v>39</v>
      </c>
      <c r="C88" s="22" t="s">
        <v>40</v>
      </c>
      <c r="D88" s="22" t="s">
        <v>170</v>
      </c>
      <c r="E88" s="23" t="s">
        <v>171</v>
      </c>
      <c r="F88" s="22" t="s">
        <v>62</v>
      </c>
      <c r="G88" s="22" t="s">
        <v>53</v>
      </c>
      <c r="H88" s="22" t="s">
        <v>30</v>
      </c>
      <c r="I88" s="22" t="s">
        <v>172</v>
      </c>
      <c r="J88" s="22" t="s">
        <v>182</v>
      </c>
      <c r="K88" s="523" t="s">
        <v>971</v>
      </c>
      <c r="L88" s="525" t="s">
        <v>986</v>
      </c>
      <c r="M88" s="525" t="s">
        <v>987</v>
      </c>
      <c r="N88" s="525" t="s">
        <v>817</v>
      </c>
      <c r="O88" s="22" t="s">
        <v>174</v>
      </c>
      <c r="P88" s="430">
        <v>2019</v>
      </c>
      <c r="Q88" s="740">
        <f t="shared" ca="1" si="3"/>
        <v>1186.4867226503263</v>
      </c>
      <c r="R88" s="337" t="str">
        <f t="shared" ca="1" si="4"/>
        <v>N/A</v>
      </c>
      <c r="S88" s="337" t="str">
        <f t="shared" ca="1" si="5"/>
        <v>N/A</v>
      </c>
      <c r="T88" s="433" t="s">
        <v>901</v>
      </c>
      <c r="U88" s="22"/>
      <c r="V88" s="24"/>
      <c r="W88" s="21"/>
      <c r="Y88" s="494"/>
    </row>
    <row r="89" spans="1:25" ht="60">
      <c r="A89" s="31">
        <v>86</v>
      </c>
      <c r="B89" s="22" t="s">
        <v>39</v>
      </c>
      <c r="C89" s="22" t="s">
        <v>40</v>
      </c>
      <c r="D89" s="22" t="s">
        <v>170</v>
      </c>
      <c r="E89" s="23" t="s">
        <v>171</v>
      </c>
      <c r="F89" s="22" t="s">
        <v>63</v>
      </c>
      <c r="G89" s="22" t="s">
        <v>53</v>
      </c>
      <c r="H89" s="22" t="s">
        <v>30</v>
      </c>
      <c r="I89" s="22" t="s">
        <v>172</v>
      </c>
      <c r="J89" s="22" t="s">
        <v>183</v>
      </c>
      <c r="K89" s="523" t="s">
        <v>971</v>
      </c>
      <c r="L89" s="525" t="s">
        <v>988</v>
      </c>
      <c r="M89" s="525" t="s">
        <v>989</v>
      </c>
      <c r="N89" s="525" t="s">
        <v>817</v>
      </c>
      <c r="O89" s="22" t="s">
        <v>174</v>
      </c>
      <c r="P89" s="430">
        <v>2019</v>
      </c>
      <c r="Q89" s="740">
        <f t="shared" ca="1" si="3"/>
        <v>14804156.202913992</v>
      </c>
      <c r="R89" s="337" t="str">
        <f t="shared" ca="1" si="4"/>
        <v>N/A</v>
      </c>
      <c r="S89" s="337" t="str">
        <f t="shared" ca="1" si="5"/>
        <v>N/A</v>
      </c>
      <c r="T89" s="433" t="s">
        <v>901</v>
      </c>
      <c r="U89" s="22"/>
      <c r="V89" s="24"/>
      <c r="W89" s="21"/>
      <c r="Y89" s="494"/>
    </row>
    <row r="90" spans="1:25" ht="60">
      <c r="A90" s="31">
        <v>87</v>
      </c>
      <c r="B90" s="22" t="s">
        <v>39</v>
      </c>
      <c r="C90" s="22" t="s">
        <v>40</v>
      </c>
      <c r="D90" s="22" t="s">
        <v>170</v>
      </c>
      <c r="E90" s="23" t="s">
        <v>171</v>
      </c>
      <c r="F90" s="22" t="s">
        <v>64</v>
      </c>
      <c r="G90" s="22" t="s">
        <v>53</v>
      </c>
      <c r="H90" s="22" t="s">
        <v>30</v>
      </c>
      <c r="I90" s="22" t="s">
        <v>172</v>
      </c>
      <c r="J90" s="22" t="s">
        <v>184</v>
      </c>
      <c r="K90" s="523" t="s">
        <v>971</v>
      </c>
      <c r="L90" s="525" t="s">
        <v>990</v>
      </c>
      <c r="M90" s="525" t="s">
        <v>991</v>
      </c>
      <c r="N90" s="525" t="s">
        <v>817</v>
      </c>
      <c r="O90" s="22" t="s">
        <v>174</v>
      </c>
      <c r="P90" s="430">
        <v>2019</v>
      </c>
      <c r="Q90" s="740">
        <f t="shared" ca="1" si="3"/>
        <v>10036625.689705309</v>
      </c>
      <c r="R90" s="337" t="str">
        <f t="shared" ca="1" si="4"/>
        <v>N/A</v>
      </c>
      <c r="S90" s="337" t="str">
        <f t="shared" ca="1" si="5"/>
        <v>N/A</v>
      </c>
      <c r="T90" s="433" t="s">
        <v>901</v>
      </c>
      <c r="U90" s="22"/>
      <c r="V90" s="24"/>
      <c r="W90" s="21"/>
      <c r="Y90" s="494"/>
    </row>
    <row r="91" spans="1:25" ht="60">
      <c r="A91" s="31">
        <v>88</v>
      </c>
      <c r="B91" s="22" t="s">
        <v>39</v>
      </c>
      <c r="C91" s="22" t="s">
        <v>40</v>
      </c>
      <c r="D91" s="22" t="s">
        <v>170</v>
      </c>
      <c r="E91" s="23" t="s">
        <v>171</v>
      </c>
      <c r="F91" s="22" t="s">
        <v>65</v>
      </c>
      <c r="G91" s="22" t="s">
        <v>53</v>
      </c>
      <c r="H91" s="22" t="s">
        <v>30</v>
      </c>
      <c r="I91" s="22" t="s">
        <v>172</v>
      </c>
      <c r="J91" s="22" t="s">
        <v>185</v>
      </c>
      <c r="K91" s="523" t="s">
        <v>971</v>
      </c>
      <c r="L91" s="525" t="s">
        <v>992</v>
      </c>
      <c r="M91" s="525" t="s">
        <v>993</v>
      </c>
      <c r="N91" s="525" t="s">
        <v>817</v>
      </c>
      <c r="O91" s="22" t="s">
        <v>174</v>
      </c>
      <c r="P91" s="430">
        <v>2019</v>
      </c>
      <c r="Q91" s="740">
        <f t="shared" ca="1" si="3"/>
        <v>345872.63006051077</v>
      </c>
      <c r="R91" s="337" t="str">
        <f t="shared" ca="1" si="4"/>
        <v>N/A</v>
      </c>
      <c r="S91" s="337" t="str">
        <f t="shared" ca="1" si="5"/>
        <v>N/A</v>
      </c>
      <c r="T91" s="433" t="s">
        <v>901</v>
      </c>
      <c r="U91" s="22" t="str">
        <f>Definitions!C$20</f>
        <v>A multi-family unit. Designated by a unique billing account under rate GR and location code (LC_CD) = B, C, D (&gt;= 2 units)</v>
      </c>
      <c r="V91" s="24"/>
      <c r="W91" s="21"/>
      <c r="Y91" s="494"/>
    </row>
    <row r="92" spans="1:25" ht="60">
      <c r="A92" s="31">
        <v>89</v>
      </c>
      <c r="B92" s="22" t="s">
        <v>39</v>
      </c>
      <c r="C92" s="22" t="s">
        <v>40</v>
      </c>
      <c r="D92" s="22" t="s">
        <v>170</v>
      </c>
      <c r="E92" s="23" t="s">
        <v>171</v>
      </c>
      <c r="F92" s="22" t="s">
        <v>66</v>
      </c>
      <c r="G92" s="22" t="s">
        <v>53</v>
      </c>
      <c r="H92" s="22" t="s">
        <v>30</v>
      </c>
      <c r="I92" s="22" t="s">
        <v>172</v>
      </c>
      <c r="J92" s="22" t="s">
        <v>186</v>
      </c>
      <c r="K92" s="523" t="s">
        <v>971</v>
      </c>
      <c r="L92" s="525" t="s">
        <v>994</v>
      </c>
      <c r="M92" s="525" t="s">
        <v>995</v>
      </c>
      <c r="N92" s="525" t="s">
        <v>817</v>
      </c>
      <c r="O92" s="22" t="s">
        <v>174</v>
      </c>
      <c r="P92" s="430">
        <v>2019</v>
      </c>
      <c r="Q92" s="740">
        <f t="shared" ca="1" si="3"/>
        <v>200510.07670012189</v>
      </c>
      <c r="R92" s="337" t="str">
        <f t="shared" ca="1" si="4"/>
        <v>N/A</v>
      </c>
      <c r="S92" s="337" t="str">
        <f t="shared" ca="1" si="5"/>
        <v>N/A</v>
      </c>
      <c r="T92" s="433" t="s">
        <v>901</v>
      </c>
      <c r="U92" s="22" t="str">
        <f>Definitions!C$20</f>
        <v>A multi-family unit. Designated by a unique billing account under rate GR and location code (LC_CD) = B, C, D (&gt;= 2 units)</v>
      </c>
      <c r="V92" s="24"/>
      <c r="W92" s="21"/>
      <c r="Y92" s="494"/>
    </row>
    <row r="93" spans="1:25" ht="60">
      <c r="A93" s="31">
        <v>90</v>
      </c>
      <c r="B93" s="22" t="s">
        <v>39</v>
      </c>
      <c r="C93" s="22" t="s">
        <v>40</v>
      </c>
      <c r="D93" s="22" t="s">
        <v>170</v>
      </c>
      <c r="E93" s="23" t="s">
        <v>187</v>
      </c>
      <c r="F93" s="22" t="s">
        <v>52</v>
      </c>
      <c r="G93" s="22" t="s">
        <v>53</v>
      </c>
      <c r="H93" s="22" t="s">
        <v>30</v>
      </c>
      <c r="I93" s="22" t="s">
        <v>172</v>
      </c>
      <c r="J93" s="22" t="s">
        <v>188</v>
      </c>
      <c r="K93" s="523" t="s">
        <v>971</v>
      </c>
      <c r="L93" s="525" t="s">
        <v>996</v>
      </c>
      <c r="M93" s="525" t="s">
        <v>997</v>
      </c>
      <c r="N93" s="525" t="s">
        <v>817</v>
      </c>
      <c r="O93" s="22" t="s">
        <v>174</v>
      </c>
      <c r="P93" s="430">
        <v>2019</v>
      </c>
      <c r="Q93" s="740">
        <f t="shared" ca="1" si="3"/>
        <v>612.81753846723996</v>
      </c>
      <c r="R93" s="337" t="str">
        <f t="shared" ca="1" si="4"/>
        <v>N/A</v>
      </c>
      <c r="S93" s="337" t="str">
        <f t="shared" ca="1" si="5"/>
        <v>N/A</v>
      </c>
      <c r="T93" s="433" t="s">
        <v>901</v>
      </c>
      <c r="U93" s="22"/>
      <c r="V93" s="24"/>
      <c r="W93" s="21"/>
      <c r="Y93" s="494"/>
    </row>
    <row r="94" spans="1:25" ht="60">
      <c r="A94" s="31">
        <v>91</v>
      </c>
      <c r="B94" s="22" t="s">
        <v>39</v>
      </c>
      <c r="C94" s="22" t="s">
        <v>40</v>
      </c>
      <c r="D94" s="22" t="s">
        <v>170</v>
      </c>
      <c r="E94" s="23" t="s">
        <v>187</v>
      </c>
      <c r="F94" s="22" t="s">
        <v>55</v>
      </c>
      <c r="G94" s="22" t="s">
        <v>53</v>
      </c>
      <c r="H94" s="22" t="s">
        <v>30</v>
      </c>
      <c r="I94" s="22" t="s">
        <v>172</v>
      </c>
      <c r="J94" s="22" t="s">
        <v>189</v>
      </c>
      <c r="K94" s="523" t="s">
        <v>971</v>
      </c>
      <c r="L94" s="525" t="s">
        <v>998</v>
      </c>
      <c r="M94" s="525" t="s">
        <v>999</v>
      </c>
      <c r="N94" s="525" t="s">
        <v>817</v>
      </c>
      <c r="O94" s="22" t="s">
        <v>174</v>
      </c>
      <c r="P94" s="430">
        <v>2019</v>
      </c>
      <c r="Q94" s="740">
        <f t="shared" ca="1" si="3"/>
        <v>466.77326383783571</v>
      </c>
      <c r="R94" s="337" t="str">
        <f t="shared" ca="1" si="4"/>
        <v>N/A</v>
      </c>
      <c r="S94" s="337" t="str">
        <f t="shared" ca="1" si="5"/>
        <v>N/A</v>
      </c>
      <c r="T94" s="433" t="s">
        <v>901</v>
      </c>
      <c r="U94" s="22"/>
      <c r="V94" s="24"/>
      <c r="W94" s="21"/>
      <c r="Y94" s="494"/>
    </row>
    <row r="95" spans="1:25" ht="60">
      <c r="A95" s="31">
        <v>92</v>
      </c>
      <c r="B95" s="22" t="s">
        <v>39</v>
      </c>
      <c r="C95" s="22" t="s">
        <v>40</v>
      </c>
      <c r="D95" s="22" t="s">
        <v>170</v>
      </c>
      <c r="E95" s="23" t="s">
        <v>187</v>
      </c>
      <c r="F95" s="22" t="s">
        <v>56</v>
      </c>
      <c r="G95" s="22" t="s">
        <v>53</v>
      </c>
      <c r="H95" s="22" t="s">
        <v>30</v>
      </c>
      <c r="I95" s="22" t="s">
        <v>172</v>
      </c>
      <c r="J95" s="22" t="s">
        <v>190</v>
      </c>
      <c r="K95" s="523" t="s">
        <v>971</v>
      </c>
      <c r="L95" s="525" t="s">
        <v>1000</v>
      </c>
      <c r="M95" s="525" t="s">
        <v>1001</v>
      </c>
      <c r="N95" s="525" t="s">
        <v>817</v>
      </c>
      <c r="O95" s="22" t="s">
        <v>174</v>
      </c>
      <c r="P95" s="430">
        <v>2019</v>
      </c>
      <c r="Q95" s="740">
        <f t="shared" ca="1" si="3"/>
        <v>1505805.4656984</v>
      </c>
      <c r="R95" s="337" t="str">
        <f t="shared" ca="1" si="4"/>
        <v>N/A</v>
      </c>
      <c r="S95" s="337" t="str">
        <f t="shared" ca="1" si="5"/>
        <v>N/A</v>
      </c>
      <c r="T95" s="433" t="s">
        <v>901</v>
      </c>
      <c r="U95" s="22"/>
      <c r="V95" s="24"/>
      <c r="W95" s="21"/>
      <c r="Y95" s="494"/>
    </row>
    <row r="96" spans="1:25" ht="60">
      <c r="A96" s="31">
        <v>93</v>
      </c>
      <c r="B96" s="22" t="s">
        <v>39</v>
      </c>
      <c r="C96" s="22" t="s">
        <v>40</v>
      </c>
      <c r="D96" s="22" t="s">
        <v>170</v>
      </c>
      <c r="E96" s="23" t="s">
        <v>187</v>
      </c>
      <c r="F96" s="22" t="s">
        <v>57</v>
      </c>
      <c r="G96" s="22" t="s">
        <v>53</v>
      </c>
      <c r="H96" s="22" t="s">
        <v>30</v>
      </c>
      <c r="I96" s="22" t="s">
        <v>172</v>
      </c>
      <c r="J96" s="22" t="s">
        <v>191</v>
      </c>
      <c r="K96" s="523" t="s">
        <v>971</v>
      </c>
      <c r="L96" s="525" t="s">
        <v>1002</v>
      </c>
      <c r="M96" s="525" t="s">
        <v>1003</v>
      </c>
      <c r="N96" s="525" t="s">
        <v>817</v>
      </c>
      <c r="O96" s="22" t="s">
        <v>174</v>
      </c>
      <c r="P96" s="430">
        <v>2019</v>
      </c>
      <c r="Q96" s="740">
        <f t="shared" ca="1" si="3"/>
        <v>996265.9581351541</v>
      </c>
      <c r="R96" s="337" t="str">
        <f t="shared" ca="1" si="4"/>
        <v>N/A</v>
      </c>
      <c r="S96" s="337" t="str">
        <f t="shared" ca="1" si="5"/>
        <v>N/A</v>
      </c>
      <c r="T96" s="433" t="s">
        <v>901</v>
      </c>
      <c r="U96" s="22"/>
      <c r="V96" s="24"/>
      <c r="W96" s="21"/>
      <c r="Y96" s="494"/>
    </row>
    <row r="97" spans="1:25" ht="60">
      <c r="A97" s="31">
        <v>94</v>
      </c>
      <c r="B97" s="22" t="s">
        <v>39</v>
      </c>
      <c r="C97" s="22" t="s">
        <v>40</v>
      </c>
      <c r="D97" s="22" t="s">
        <v>170</v>
      </c>
      <c r="E97" s="23" t="s">
        <v>187</v>
      </c>
      <c r="F97" s="22" t="s">
        <v>58</v>
      </c>
      <c r="G97" s="22" t="s">
        <v>53</v>
      </c>
      <c r="H97" s="22" t="s">
        <v>30</v>
      </c>
      <c r="I97" s="22" t="s">
        <v>172</v>
      </c>
      <c r="J97" s="22" t="s">
        <v>192</v>
      </c>
      <c r="K97" s="523" t="s">
        <v>971</v>
      </c>
      <c r="L97" s="525" t="s">
        <v>1004</v>
      </c>
      <c r="M97" s="525" t="s">
        <v>1005</v>
      </c>
      <c r="N97" s="525" t="s">
        <v>817</v>
      </c>
      <c r="O97" s="22" t="s">
        <v>174</v>
      </c>
      <c r="P97" s="430">
        <v>2019</v>
      </c>
      <c r="Q97" s="740">
        <f t="shared" ca="1" si="3"/>
        <v>47831.746023068205</v>
      </c>
      <c r="R97" s="337" t="str">
        <f t="shared" ca="1" si="4"/>
        <v>N/A</v>
      </c>
      <c r="S97" s="337" t="str">
        <f t="shared" ca="1" si="5"/>
        <v>N/A</v>
      </c>
      <c r="T97" s="433" t="s">
        <v>901</v>
      </c>
      <c r="U97" s="22" t="str">
        <f>Definitions!C$22</f>
        <v>AL 3826. Natural gas procurement for MF accomodations supply Baseline uses through one meter. Such as service will be billed under rates designated for GM-E, GM-BE or GM-BEC, as appropriate.</v>
      </c>
      <c r="V97" s="24"/>
      <c r="W97" s="21"/>
      <c r="Y97" s="494"/>
    </row>
    <row r="98" spans="1:25" ht="60">
      <c r="A98" s="31">
        <v>95</v>
      </c>
      <c r="B98" s="22" t="s">
        <v>39</v>
      </c>
      <c r="C98" s="22" t="s">
        <v>40</v>
      </c>
      <c r="D98" s="22" t="s">
        <v>170</v>
      </c>
      <c r="E98" s="23" t="s">
        <v>187</v>
      </c>
      <c r="F98" s="22" t="s">
        <v>60</v>
      </c>
      <c r="G98" s="22" t="s">
        <v>53</v>
      </c>
      <c r="H98" s="22" t="s">
        <v>30</v>
      </c>
      <c r="I98" s="22" t="s">
        <v>172</v>
      </c>
      <c r="J98" s="22" t="s">
        <v>193</v>
      </c>
      <c r="K98" s="523" t="s">
        <v>971</v>
      </c>
      <c r="L98" s="525" t="s">
        <v>1006</v>
      </c>
      <c r="M98" s="525" t="s">
        <v>1007</v>
      </c>
      <c r="N98" s="525" t="s">
        <v>817</v>
      </c>
      <c r="O98" s="22" t="s">
        <v>174</v>
      </c>
      <c r="P98" s="430">
        <v>2019</v>
      </c>
      <c r="Q98" s="740">
        <f t="shared" ca="1" si="3"/>
        <v>29610.004248709818</v>
      </c>
      <c r="R98" s="337" t="str">
        <f t="shared" ca="1" si="4"/>
        <v>N/A</v>
      </c>
      <c r="S98" s="337" t="str">
        <f t="shared" ca="1" si="5"/>
        <v>N/A</v>
      </c>
      <c r="T98" s="433" t="s">
        <v>901</v>
      </c>
      <c r="U98" s="22" t="str">
        <f>Definitions!C$22</f>
        <v>AL 3826. Natural gas procurement for MF accomodations supply Baseline uses through one meter. Such as service will be billed under rates designated for GM-E, GM-BE or GM-BEC, as appropriate.</v>
      </c>
      <c r="V98" s="24"/>
      <c r="W98" s="21"/>
      <c r="Y98" s="494"/>
    </row>
    <row r="99" spans="1:25" ht="60">
      <c r="A99" s="31">
        <v>96</v>
      </c>
      <c r="B99" s="22" t="s">
        <v>39</v>
      </c>
      <c r="C99" s="22" t="s">
        <v>40</v>
      </c>
      <c r="D99" s="22" t="s">
        <v>170</v>
      </c>
      <c r="E99" s="23" t="s">
        <v>187</v>
      </c>
      <c r="F99" s="22" t="s">
        <v>61</v>
      </c>
      <c r="G99" s="22" t="s">
        <v>53</v>
      </c>
      <c r="H99" s="22" t="s">
        <v>30</v>
      </c>
      <c r="I99" s="22" t="s">
        <v>172</v>
      </c>
      <c r="J99" s="22" t="s">
        <v>194</v>
      </c>
      <c r="K99" s="523" t="s">
        <v>971</v>
      </c>
      <c r="L99" s="525" t="s">
        <v>1008</v>
      </c>
      <c r="M99" s="525" t="s">
        <v>1009</v>
      </c>
      <c r="N99" s="525" t="s">
        <v>817</v>
      </c>
      <c r="O99" s="22" t="s">
        <v>174</v>
      </c>
      <c r="P99" s="430">
        <v>2019</v>
      </c>
      <c r="Q99" s="740">
        <f t="shared" ca="1" si="3"/>
        <v>2334.8742633611901</v>
      </c>
      <c r="R99" s="337" t="str">
        <f t="shared" ca="1" si="4"/>
        <v>N/A</v>
      </c>
      <c r="S99" s="337" t="str">
        <f t="shared" ca="1" si="5"/>
        <v>N/A</v>
      </c>
      <c r="T99" s="433" t="s">
        <v>901</v>
      </c>
      <c r="U99" s="22"/>
      <c r="V99" s="24"/>
      <c r="W99" s="21"/>
      <c r="Y99" s="494"/>
    </row>
    <row r="100" spans="1:25" ht="60">
      <c r="A100" s="31">
        <v>97</v>
      </c>
      <c r="B100" s="22" t="s">
        <v>39</v>
      </c>
      <c r="C100" s="22" t="s">
        <v>40</v>
      </c>
      <c r="D100" s="22" t="s">
        <v>170</v>
      </c>
      <c r="E100" s="23" t="s">
        <v>187</v>
      </c>
      <c r="F100" s="22" t="s">
        <v>62</v>
      </c>
      <c r="G100" s="22" t="s">
        <v>53</v>
      </c>
      <c r="H100" s="22" t="s">
        <v>30</v>
      </c>
      <c r="I100" s="22" t="s">
        <v>172</v>
      </c>
      <c r="J100" s="22" t="s">
        <v>195</v>
      </c>
      <c r="K100" s="523" t="s">
        <v>971</v>
      </c>
      <c r="L100" s="525" t="s">
        <v>1010</v>
      </c>
      <c r="M100" s="525" t="s">
        <v>1011</v>
      </c>
      <c r="N100" s="525" t="s">
        <v>817</v>
      </c>
      <c r="O100" s="22" t="s">
        <v>174</v>
      </c>
      <c r="P100" s="430">
        <v>2019</v>
      </c>
      <c r="Q100" s="740">
        <f t="shared" ca="1" si="3"/>
        <v>1697.2428099729545</v>
      </c>
      <c r="R100" s="337" t="str">
        <f t="shared" ca="1" si="4"/>
        <v>N/A</v>
      </c>
      <c r="S100" s="337" t="str">
        <f t="shared" ca="1" si="5"/>
        <v>N/A</v>
      </c>
      <c r="T100" s="433" t="s">
        <v>901</v>
      </c>
      <c r="U100" s="22"/>
      <c r="V100" s="24"/>
      <c r="W100" s="21"/>
      <c r="Y100" s="494"/>
    </row>
    <row r="101" spans="1:25" ht="60">
      <c r="A101" s="31">
        <v>98</v>
      </c>
      <c r="B101" s="22" t="s">
        <v>39</v>
      </c>
      <c r="C101" s="22" t="s">
        <v>40</v>
      </c>
      <c r="D101" s="22" t="s">
        <v>170</v>
      </c>
      <c r="E101" s="23" t="s">
        <v>187</v>
      </c>
      <c r="F101" s="22" t="s">
        <v>63</v>
      </c>
      <c r="G101" s="22" t="s">
        <v>53</v>
      </c>
      <c r="H101" s="22" t="s">
        <v>30</v>
      </c>
      <c r="I101" s="22" t="s">
        <v>172</v>
      </c>
      <c r="J101" s="22" t="s">
        <v>196</v>
      </c>
      <c r="K101" s="523" t="s">
        <v>971</v>
      </c>
      <c r="L101" s="525" t="s">
        <v>1012</v>
      </c>
      <c r="M101" s="525" t="s">
        <v>1013</v>
      </c>
      <c r="N101" s="525" t="s">
        <v>817</v>
      </c>
      <c r="O101" s="22" t="s">
        <v>174</v>
      </c>
      <c r="P101" s="430">
        <v>2019</v>
      </c>
      <c r="Q101" s="740">
        <f t="shared" ca="1" si="3"/>
        <v>9862738.1381028295</v>
      </c>
      <c r="R101" s="337" t="str">
        <f t="shared" ca="1" si="4"/>
        <v>N/A</v>
      </c>
      <c r="S101" s="337" t="str">
        <f t="shared" ca="1" si="5"/>
        <v>N/A</v>
      </c>
      <c r="T101" s="433" t="s">
        <v>901</v>
      </c>
      <c r="U101" s="22"/>
      <c r="V101" s="24"/>
      <c r="W101" s="21"/>
      <c r="Y101" s="494"/>
    </row>
    <row r="102" spans="1:25" ht="60">
      <c r="A102" s="31">
        <v>99</v>
      </c>
      <c r="B102" s="22" t="s">
        <v>39</v>
      </c>
      <c r="C102" s="22" t="s">
        <v>40</v>
      </c>
      <c r="D102" s="22" t="s">
        <v>170</v>
      </c>
      <c r="E102" s="23" t="s">
        <v>187</v>
      </c>
      <c r="F102" s="22" t="s">
        <v>64</v>
      </c>
      <c r="G102" s="22" t="s">
        <v>53</v>
      </c>
      <c r="H102" s="22" t="s">
        <v>30</v>
      </c>
      <c r="I102" s="22" t="s">
        <v>172</v>
      </c>
      <c r="J102" s="22" t="s">
        <v>197</v>
      </c>
      <c r="K102" s="523" t="s">
        <v>971</v>
      </c>
      <c r="L102" s="525" t="s">
        <v>1014</v>
      </c>
      <c r="M102" s="525" t="s">
        <v>1015</v>
      </c>
      <c r="N102" s="525" t="s">
        <v>817</v>
      </c>
      <c r="O102" s="22" t="s">
        <v>174</v>
      </c>
      <c r="P102" s="430">
        <v>2019</v>
      </c>
      <c r="Q102" s="740">
        <f t="shared" ca="1" si="3"/>
        <v>6193583.0252720006</v>
      </c>
      <c r="R102" s="337" t="str">
        <f t="shared" ca="1" si="4"/>
        <v>N/A</v>
      </c>
      <c r="S102" s="337" t="str">
        <f t="shared" ca="1" si="5"/>
        <v>N/A</v>
      </c>
      <c r="T102" s="433" t="s">
        <v>901</v>
      </c>
      <c r="U102" s="22"/>
      <c r="V102" s="24"/>
      <c r="W102" s="21"/>
      <c r="Y102" s="494"/>
    </row>
    <row r="103" spans="1:25" ht="60">
      <c r="A103" s="31">
        <v>100</v>
      </c>
      <c r="B103" s="22" t="s">
        <v>39</v>
      </c>
      <c r="C103" s="22" t="s">
        <v>40</v>
      </c>
      <c r="D103" s="22" t="s">
        <v>170</v>
      </c>
      <c r="E103" s="23" t="s">
        <v>187</v>
      </c>
      <c r="F103" s="22" t="s">
        <v>65</v>
      </c>
      <c r="G103" s="22" t="s">
        <v>53</v>
      </c>
      <c r="H103" s="22" t="s">
        <v>30</v>
      </c>
      <c r="I103" s="22" t="s">
        <v>172</v>
      </c>
      <c r="J103" s="22" t="s">
        <v>198</v>
      </c>
      <c r="K103" s="523" t="s">
        <v>971</v>
      </c>
      <c r="L103" s="525" t="s">
        <v>1016</v>
      </c>
      <c r="M103" s="525" t="s">
        <v>1017</v>
      </c>
      <c r="N103" s="525" t="s">
        <v>817</v>
      </c>
      <c r="O103" s="22" t="s">
        <v>174</v>
      </c>
      <c r="P103" s="430">
        <v>2019</v>
      </c>
      <c r="Q103" s="740">
        <f t="shared" ca="1" si="3"/>
        <v>491198.30008748802</v>
      </c>
      <c r="R103" s="337" t="str">
        <f t="shared" ca="1" si="4"/>
        <v>N/A</v>
      </c>
      <c r="S103" s="337" t="str">
        <f t="shared" ca="1" si="5"/>
        <v>N/A</v>
      </c>
      <c r="T103" s="433" t="s">
        <v>901</v>
      </c>
      <c r="U103" s="22" t="str">
        <f>Definitions!C$22</f>
        <v>AL 3826. Natural gas procurement for MF accomodations supply Baseline uses through one meter. Such as service will be billed under rates designated for GM-E, GM-BE or GM-BEC, as appropriate.</v>
      </c>
      <c r="V103" s="24"/>
      <c r="W103" s="21"/>
      <c r="Y103" s="494"/>
    </row>
    <row r="104" spans="1:25" ht="60">
      <c r="A104" s="31">
        <v>101</v>
      </c>
      <c r="B104" s="22" t="s">
        <v>39</v>
      </c>
      <c r="C104" s="22" t="s">
        <v>40</v>
      </c>
      <c r="D104" s="22" t="s">
        <v>170</v>
      </c>
      <c r="E104" s="23" t="s">
        <v>187</v>
      </c>
      <c r="F104" s="22" t="s">
        <v>66</v>
      </c>
      <c r="G104" s="22" t="s">
        <v>53</v>
      </c>
      <c r="H104" s="22" t="s">
        <v>30</v>
      </c>
      <c r="I104" s="22" t="s">
        <v>172</v>
      </c>
      <c r="J104" s="22" t="s">
        <v>199</v>
      </c>
      <c r="K104" s="523" t="s">
        <v>971</v>
      </c>
      <c r="L104" s="525" t="s">
        <v>1018</v>
      </c>
      <c r="M104" s="525" t="s">
        <v>1019</v>
      </c>
      <c r="N104" s="525" t="s">
        <v>817</v>
      </c>
      <c r="O104" s="22" t="s">
        <v>174</v>
      </c>
      <c r="P104" s="430">
        <v>2019</v>
      </c>
      <c r="Q104" s="740">
        <f t="shared" ca="1" si="3"/>
        <v>300691.72016428836</v>
      </c>
      <c r="R104" s="337" t="str">
        <f t="shared" ca="1" si="4"/>
        <v>N/A</v>
      </c>
      <c r="S104" s="337" t="str">
        <f t="shared" ca="1" si="5"/>
        <v>N/A</v>
      </c>
      <c r="T104" s="433" t="s">
        <v>901</v>
      </c>
      <c r="U104" s="22" t="str">
        <f>Definitions!C$22</f>
        <v>AL 3826. Natural gas procurement for MF accomodations supply Baseline uses through one meter. Such as service will be billed under rates designated for GM-E, GM-BE or GM-BEC, as appropriate.</v>
      </c>
      <c r="V104" s="24"/>
      <c r="W104" s="21"/>
      <c r="Y104" s="494"/>
    </row>
    <row r="105" spans="1:25" ht="60">
      <c r="A105" s="31">
        <v>102</v>
      </c>
      <c r="B105" s="22" t="s">
        <v>39</v>
      </c>
      <c r="C105" s="22" t="s">
        <v>40</v>
      </c>
      <c r="D105" s="22" t="s">
        <v>170</v>
      </c>
      <c r="E105" s="23" t="s">
        <v>200</v>
      </c>
      <c r="F105" s="22" t="s">
        <v>52</v>
      </c>
      <c r="G105" s="22" t="s">
        <v>53</v>
      </c>
      <c r="H105" s="22" t="s">
        <v>30</v>
      </c>
      <c r="I105" s="22" t="s">
        <v>172</v>
      </c>
      <c r="J105" s="22" t="s">
        <v>201</v>
      </c>
      <c r="K105" s="523" t="s">
        <v>971</v>
      </c>
      <c r="L105" s="525" t="s">
        <v>1020</v>
      </c>
      <c r="M105" s="525" t="s">
        <v>1021</v>
      </c>
      <c r="N105" s="525" t="s">
        <v>817</v>
      </c>
      <c r="O105" s="22" t="s">
        <v>174</v>
      </c>
      <c r="P105" s="430">
        <v>2019</v>
      </c>
      <c r="Q105" s="740">
        <f t="shared" ca="1" si="3"/>
        <v>295.83382005334192</v>
      </c>
      <c r="R105" s="337" t="str">
        <f t="shared" ca="1" si="4"/>
        <v>N/A</v>
      </c>
      <c r="S105" s="337" t="str">
        <f t="shared" ca="1" si="5"/>
        <v>N/A</v>
      </c>
      <c r="T105" s="433" t="s">
        <v>901</v>
      </c>
      <c r="U105" s="22"/>
      <c r="V105" s="24"/>
      <c r="W105" s="21"/>
      <c r="Y105" s="494"/>
    </row>
    <row r="106" spans="1:25" ht="60">
      <c r="A106" s="31">
        <v>103</v>
      </c>
      <c r="B106" s="22" t="s">
        <v>39</v>
      </c>
      <c r="C106" s="22" t="s">
        <v>40</v>
      </c>
      <c r="D106" s="22" t="s">
        <v>170</v>
      </c>
      <c r="E106" s="23" t="s">
        <v>200</v>
      </c>
      <c r="F106" s="22" t="s">
        <v>55</v>
      </c>
      <c r="G106" s="22" t="s">
        <v>53</v>
      </c>
      <c r="H106" s="22" t="s">
        <v>30</v>
      </c>
      <c r="I106" s="22" t="s">
        <v>172</v>
      </c>
      <c r="J106" s="22" t="s">
        <v>202</v>
      </c>
      <c r="K106" s="523" t="s">
        <v>971</v>
      </c>
      <c r="L106" s="525" t="s">
        <v>1022</v>
      </c>
      <c r="M106" s="525" t="s">
        <v>1023</v>
      </c>
      <c r="N106" s="525" t="s">
        <v>817</v>
      </c>
      <c r="O106" s="22" t="s">
        <v>174</v>
      </c>
      <c r="P106" s="430">
        <v>2019</v>
      </c>
      <c r="Q106" s="740">
        <f t="shared" ca="1" si="3"/>
        <v>239.66784916986686</v>
      </c>
      <c r="R106" s="337" t="str">
        <f t="shared" ca="1" si="4"/>
        <v>N/A</v>
      </c>
      <c r="S106" s="337" t="str">
        <f t="shared" ca="1" si="5"/>
        <v>N/A</v>
      </c>
      <c r="T106" s="433" t="s">
        <v>901</v>
      </c>
      <c r="U106" s="22"/>
      <c r="V106" s="24"/>
      <c r="W106" s="21"/>
      <c r="Y106" s="494"/>
    </row>
    <row r="107" spans="1:25" ht="60">
      <c r="A107" s="31">
        <v>104</v>
      </c>
      <c r="B107" s="22" t="s">
        <v>39</v>
      </c>
      <c r="C107" s="22" t="s">
        <v>40</v>
      </c>
      <c r="D107" s="22" t="s">
        <v>170</v>
      </c>
      <c r="E107" s="23" t="s">
        <v>200</v>
      </c>
      <c r="F107" s="22" t="s">
        <v>56</v>
      </c>
      <c r="G107" s="22" t="s">
        <v>53</v>
      </c>
      <c r="H107" s="22" t="s">
        <v>30</v>
      </c>
      <c r="I107" s="22" t="s">
        <v>172</v>
      </c>
      <c r="J107" s="22" t="s">
        <v>203</v>
      </c>
      <c r="K107" s="523" t="s">
        <v>971</v>
      </c>
      <c r="L107" s="525" t="s">
        <v>1024</v>
      </c>
      <c r="M107" s="525" t="s">
        <v>1025</v>
      </c>
      <c r="N107" s="525" t="s">
        <v>817</v>
      </c>
      <c r="O107" s="22" t="s">
        <v>174</v>
      </c>
      <c r="P107" s="430">
        <v>2019</v>
      </c>
      <c r="Q107" s="740">
        <f t="shared" ca="1" si="3"/>
        <v>945388.48241063219</v>
      </c>
      <c r="R107" s="337" t="str">
        <f t="shared" ca="1" si="4"/>
        <v>N/A</v>
      </c>
      <c r="S107" s="337" t="str">
        <f t="shared" ca="1" si="5"/>
        <v>N/A</v>
      </c>
      <c r="T107" s="433" t="s">
        <v>901</v>
      </c>
      <c r="U107" s="22"/>
      <c r="V107" s="24"/>
      <c r="W107" s="21"/>
      <c r="Y107" s="494"/>
    </row>
    <row r="108" spans="1:25" ht="60">
      <c r="A108" s="31">
        <v>105</v>
      </c>
      <c r="B108" s="22" t="s">
        <v>39</v>
      </c>
      <c r="C108" s="22" t="s">
        <v>40</v>
      </c>
      <c r="D108" s="22" t="s">
        <v>170</v>
      </c>
      <c r="E108" s="23" t="s">
        <v>200</v>
      </c>
      <c r="F108" s="22" t="s">
        <v>57</v>
      </c>
      <c r="G108" s="22" t="s">
        <v>53</v>
      </c>
      <c r="H108" s="22" t="s">
        <v>30</v>
      </c>
      <c r="I108" s="22" t="s">
        <v>172</v>
      </c>
      <c r="J108" s="22" t="s">
        <v>204</v>
      </c>
      <c r="K108" s="523" t="s">
        <v>971</v>
      </c>
      <c r="L108" s="525" t="s">
        <v>1026</v>
      </c>
      <c r="M108" s="525" t="s">
        <v>1027</v>
      </c>
      <c r="N108" s="525" t="s">
        <v>817</v>
      </c>
      <c r="O108" s="22" t="s">
        <v>174</v>
      </c>
      <c r="P108" s="430">
        <v>2019</v>
      </c>
      <c r="Q108" s="740">
        <f t="shared" ca="1" si="3"/>
        <v>683328.81799301051</v>
      </c>
      <c r="R108" s="337" t="str">
        <f t="shared" ca="1" si="4"/>
        <v>N/A</v>
      </c>
      <c r="S108" s="337" t="str">
        <f t="shared" ca="1" si="5"/>
        <v>N/A</v>
      </c>
      <c r="T108" s="433" t="s">
        <v>901</v>
      </c>
      <c r="U108" s="22"/>
      <c r="V108" s="24"/>
      <c r="W108" s="21"/>
      <c r="Y108" s="494"/>
    </row>
    <row r="109" spans="1:25" ht="60">
      <c r="A109" s="31">
        <v>106</v>
      </c>
      <c r="B109" s="22" t="s">
        <v>39</v>
      </c>
      <c r="C109" s="22" t="s">
        <v>40</v>
      </c>
      <c r="D109" s="22" t="s">
        <v>170</v>
      </c>
      <c r="E109" s="23" t="s">
        <v>200</v>
      </c>
      <c r="F109" s="22" t="s">
        <v>58</v>
      </c>
      <c r="G109" s="22" t="s">
        <v>53</v>
      </c>
      <c r="H109" s="22" t="s">
        <v>30</v>
      </c>
      <c r="I109" s="22" t="s">
        <v>172</v>
      </c>
      <c r="J109" s="22" t="s">
        <v>205</v>
      </c>
      <c r="K109" s="523" t="s">
        <v>971</v>
      </c>
      <c r="L109" s="525" t="s">
        <v>1028</v>
      </c>
      <c r="M109" s="525" t="s">
        <v>1029</v>
      </c>
      <c r="N109" s="525" t="s">
        <v>817</v>
      </c>
      <c r="O109" s="22" t="s">
        <v>174</v>
      </c>
      <c r="P109" s="430">
        <v>2019</v>
      </c>
      <c r="Q109" s="740">
        <f t="shared" ca="1" si="3"/>
        <v>15979.783781101989</v>
      </c>
      <c r="R109" s="337" t="str">
        <f t="shared" ca="1" si="4"/>
        <v>N/A</v>
      </c>
      <c r="S109" s="337" t="str">
        <f t="shared" ca="1" si="5"/>
        <v>N/A</v>
      </c>
      <c r="T109" s="433" t="s">
        <v>901</v>
      </c>
      <c r="U109" s="22" t="str">
        <f>Definitions!C$21</f>
        <v>AL 3826. Natural gas supplied through a single meter to common facilities only, will be billed under rates GM-C, GM-BC or GM-BCC, as appropriate.</v>
      </c>
      <c r="V109" s="24"/>
      <c r="W109" s="21"/>
      <c r="Y109" s="494"/>
    </row>
    <row r="110" spans="1:25" ht="60">
      <c r="A110" s="31">
        <v>107</v>
      </c>
      <c r="B110" s="22" t="s">
        <v>39</v>
      </c>
      <c r="C110" s="22" t="s">
        <v>40</v>
      </c>
      <c r="D110" s="22" t="s">
        <v>170</v>
      </c>
      <c r="E110" s="23" t="s">
        <v>200</v>
      </c>
      <c r="F110" s="22" t="s">
        <v>60</v>
      </c>
      <c r="G110" s="22" t="s">
        <v>53</v>
      </c>
      <c r="H110" s="22" t="s">
        <v>30</v>
      </c>
      <c r="I110" s="22" t="s">
        <v>172</v>
      </c>
      <c r="J110" s="22" t="s">
        <v>206</v>
      </c>
      <c r="K110" s="523" t="s">
        <v>971</v>
      </c>
      <c r="L110" s="525" t="s">
        <v>1030</v>
      </c>
      <c r="M110" s="525" t="s">
        <v>1031</v>
      </c>
      <c r="N110" s="525" t="s">
        <v>817</v>
      </c>
      <c r="O110" s="22" t="s">
        <v>174</v>
      </c>
      <c r="P110" s="430">
        <v>2019</v>
      </c>
      <c r="Q110" s="740">
        <f t="shared" ca="1" si="3"/>
        <v>10023.095131716365</v>
      </c>
      <c r="R110" s="337" t="str">
        <f t="shared" ca="1" si="4"/>
        <v>N/A</v>
      </c>
      <c r="S110" s="337" t="str">
        <f t="shared" ca="1" si="5"/>
        <v>N/A</v>
      </c>
      <c r="T110" s="433" t="s">
        <v>901</v>
      </c>
      <c r="U110" s="22" t="str">
        <f>Definitions!C$21</f>
        <v>AL 3826. Natural gas supplied through a single meter to common facilities only, will be billed under rates GM-C, GM-BC or GM-BCC, as appropriate.</v>
      </c>
      <c r="V110" s="24"/>
      <c r="W110" s="21"/>
      <c r="Y110" s="494"/>
    </row>
    <row r="111" spans="1:25" ht="60">
      <c r="A111" s="31">
        <v>108</v>
      </c>
      <c r="B111" s="22" t="s">
        <v>39</v>
      </c>
      <c r="C111" s="22" t="s">
        <v>40</v>
      </c>
      <c r="D111" s="22" t="s">
        <v>170</v>
      </c>
      <c r="E111" s="23" t="s">
        <v>200</v>
      </c>
      <c r="F111" s="22" t="s">
        <v>61</v>
      </c>
      <c r="G111" s="22" t="s">
        <v>53</v>
      </c>
      <c r="H111" s="22" t="s">
        <v>30</v>
      </c>
      <c r="I111" s="22" t="s">
        <v>172</v>
      </c>
      <c r="J111" s="22" t="s">
        <v>207</v>
      </c>
      <c r="K111" s="523" t="s">
        <v>971</v>
      </c>
      <c r="L111" s="525" t="s">
        <v>1032</v>
      </c>
      <c r="M111" s="525" t="s">
        <v>1033</v>
      </c>
      <c r="N111" s="525" t="s">
        <v>817</v>
      </c>
      <c r="O111" s="22" t="s">
        <v>174</v>
      </c>
      <c r="P111" s="430">
        <v>2019</v>
      </c>
      <c r="Q111" s="740">
        <f t="shared" ca="1" si="3"/>
        <v>927.19700802013165</v>
      </c>
      <c r="R111" s="337" t="str">
        <f t="shared" ca="1" si="4"/>
        <v>N/A</v>
      </c>
      <c r="S111" s="337" t="str">
        <f t="shared" ca="1" si="5"/>
        <v>N/A</v>
      </c>
      <c r="T111" s="433" t="s">
        <v>901</v>
      </c>
      <c r="U111" s="22"/>
      <c r="V111" s="24"/>
      <c r="W111" s="21"/>
      <c r="Y111" s="494"/>
    </row>
    <row r="112" spans="1:25" ht="60">
      <c r="A112" s="31">
        <v>109</v>
      </c>
      <c r="B112" s="22" t="s">
        <v>39</v>
      </c>
      <c r="C112" s="22" t="s">
        <v>40</v>
      </c>
      <c r="D112" s="22" t="s">
        <v>170</v>
      </c>
      <c r="E112" s="23" t="s">
        <v>200</v>
      </c>
      <c r="F112" s="22" t="s">
        <v>62</v>
      </c>
      <c r="G112" s="22" t="s">
        <v>53</v>
      </c>
      <c r="H112" s="22" t="s">
        <v>30</v>
      </c>
      <c r="I112" s="22" t="s">
        <v>172</v>
      </c>
      <c r="J112" s="22" t="s">
        <v>208</v>
      </c>
      <c r="K112" s="523" t="s">
        <v>971</v>
      </c>
      <c r="L112" s="525" t="s">
        <v>1034</v>
      </c>
      <c r="M112" s="525" t="s">
        <v>1035</v>
      </c>
      <c r="N112" s="525" t="s">
        <v>817</v>
      </c>
      <c r="O112" s="22" t="s">
        <v>174</v>
      </c>
      <c r="P112" s="430">
        <v>2019</v>
      </c>
      <c r="Q112" s="740">
        <f t="shared" ca="1" si="3"/>
        <v>744.71766701418085</v>
      </c>
      <c r="R112" s="337" t="str">
        <f t="shared" ca="1" si="4"/>
        <v>N/A</v>
      </c>
      <c r="S112" s="337" t="str">
        <f t="shared" ca="1" si="5"/>
        <v>N/A</v>
      </c>
      <c r="T112" s="433" t="s">
        <v>901</v>
      </c>
      <c r="U112" s="22"/>
      <c r="V112" s="24"/>
      <c r="W112" s="21"/>
      <c r="Y112" s="494"/>
    </row>
    <row r="113" spans="1:25" ht="60">
      <c r="A113" s="31">
        <v>110</v>
      </c>
      <c r="B113" s="22" t="s">
        <v>39</v>
      </c>
      <c r="C113" s="22" t="s">
        <v>40</v>
      </c>
      <c r="D113" s="22" t="s">
        <v>170</v>
      </c>
      <c r="E113" s="23" t="s">
        <v>200</v>
      </c>
      <c r="F113" s="22" t="s">
        <v>63</v>
      </c>
      <c r="G113" s="22" t="s">
        <v>53</v>
      </c>
      <c r="H113" s="22" t="s">
        <v>30</v>
      </c>
      <c r="I113" s="22" t="s">
        <v>172</v>
      </c>
      <c r="J113" s="22" t="s">
        <v>209</v>
      </c>
      <c r="K113" s="523" t="s">
        <v>971</v>
      </c>
      <c r="L113" s="525" t="s">
        <v>1036</v>
      </c>
      <c r="M113" s="525" t="s">
        <v>1037</v>
      </c>
      <c r="N113" s="525" t="s">
        <v>817</v>
      </c>
      <c r="O113" s="22" t="s">
        <v>174</v>
      </c>
      <c r="P113" s="430">
        <v>2019</v>
      </c>
      <c r="Q113" s="740">
        <f t="shared" ca="1" si="3"/>
        <v>5200166.6123276148</v>
      </c>
      <c r="R113" s="337" t="str">
        <f t="shared" ca="1" si="4"/>
        <v>N/A</v>
      </c>
      <c r="S113" s="337" t="str">
        <f t="shared" ca="1" si="5"/>
        <v>N/A</v>
      </c>
      <c r="T113" s="433" t="s">
        <v>901</v>
      </c>
      <c r="U113" s="22"/>
      <c r="V113" s="24"/>
      <c r="W113" s="21"/>
      <c r="Y113" s="494"/>
    </row>
    <row r="114" spans="1:25" ht="60">
      <c r="A114" s="31">
        <v>111</v>
      </c>
      <c r="B114" s="22" t="s">
        <v>39</v>
      </c>
      <c r="C114" s="22" t="s">
        <v>40</v>
      </c>
      <c r="D114" s="22" t="s">
        <v>170</v>
      </c>
      <c r="E114" s="23" t="s">
        <v>200</v>
      </c>
      <c r="F114" s="22" t="s">
        <v>64</v>
      </c>
      <c r="G114" s="22" t="s">
        <v>53</v>
      </c>
      <c r="H114" s="22" t="s">
        <v>30</v>
      </c>
      <c r="I114" s="22" t="s">
        <v>172</v>
      </c>
      <c r="J114" s="22" t="s">
        <v>210</v>
      </c>
      <c r="K114" s="523" t="s">
        <v>971</v>
      </c>
      <c r="L114" s="525" t="s">
        <v>1038</v>
      </c>
      <c r="M114" s="525" t="s">
        <v>1039</v>
      </c>
      <c r="N114" s="525" t="s">
        <v>817</v>
      </c>
      <c r="O114" s="22" t="s">
        <v>174</v>
      </c>
      <c r="P114" s="430">
        <v>2019</v>
      </c>
      <c r="Q114" s="740">
        <f t="shared" ca="1" si="3"/>
        <v>3609567.1005901182</v>
      </c>
      <c r="R114" s="337" t="str">
        <f t="shared" ca="1" si="4"/>
        <v>N/A</v>
      </c>
      <c r="S114" s="337" t="str">
        <f t="shared" ca="1" si="5"/>
        <v>N/A</v>
      </c>
      <c r="T114" s="433" t="s">
        <v>901</v>
      </c>
      <c r="U114" s="22"/>
      <c r="V114" s="24"/>
      <c r="W114" s="21"/>
      <c r="Y114" s="494"/>
    </row>
    <row r="115" spans="1:25" ht="60">
      <c r="A115" s="31">
        <v>112</v>
      </c>
      <c r="B115" s="22" t="s">
        <v>39</v>
      </c>
      <c r="C115" s="22" t="s">
        <v>40</v>
      </c>
      <c r="D115" s="22" t="s">
        <v>170</v>
      </c>
      <c r="E115" s="23" t="s">
        <v>200</v>
      </c>
      <c r="F115" s="22" t="s">
        <v>65</v>
      </c>
      <c r="G115" s="22" t="s">
        <v>53</v>
      </c>
      <c r="H115" s="22" t="s">
        <v>30</v>
      </c>
      <c r="I115" s="22" t="s">
        <v>172</v>
      </c>
      <c r="J115" s="22" t="s">
        <v>211</v>
      </c>
      <c r="K115" s="523" t="s">
        <v>971</v>
      </c>
      <c r="L115" s="525" t="s">
        <v>1040</v>
      </c>
      <c r="M115" s="525" t="s">
        <v>1041</v>
      </c>
      <c r="N115" s="525" t="s">
        <v>817</v>
      </c>
      <c r="O115" s="22" t="s">
        <v>174</v>
      </c>
      <c r="P115" s="430">
        <v>2019</v>
      </c>
      <c r="Q115" s="740">
        <f t="shared" ca="1" si="3"/>
        <v>124550.1004654429</v>
      </c>
      <c r="R115" s="337" t="str">
        <f t="shared" ca="1" si="4"/>
        <v>N/A</v>
      </c>
      <c r="S115" s="337" t="str">
        <f t="shared" ca="1" si="5"/>
        <v>N/A</v>
      </c>
      <c r="T115" s="433" t="s">
        <v>901</v>
      </c>
      <c r="U115" s="22" t="str">
        <f>Definitions!C$21</f>
        <v>AL 3826. Natural gas supplied through a single meter to common facilities only, will be billed under rates GM-C, GM-BC or GM-BCC, as appropriate.</v>
      </c>
      <c r="V115" s="24"/>
      <c r="W115" s="21"/>
      <c r="Y115" s="494"/>
    </row>
    <row r="116" spans="1:25" ht="60">
      <c r="A116" s="31">
        <v>113</v>
      </c>
      <c r="B116" s="22" t="s">
        <v>39</v>
      </c>
      <c r="C116" s="22" t="s">
        <v>40</v>
      </c>
      <c r="D116" s="22" t="s">
        <v>170</v>
      </c>
      <c r="E116" s="23" t="s">
        <v>200</v>
      </c>
      <c r="F116" s="22" t="s">
        <v>66</v>
      </c>
      <c r="G116" s="22" t="s">
        <v>53</v>
      </c>
      <c r="H116" s="22" t="s">
        <v>30</v>
      </c>
      <c r="I116" s="22" t="s">
        <v>172</v>
      </c>
      <c r="J116" s="22" t="s">
        <v>212</v>
      </c>
      <c r="K116" s="523" t="s">
        <v>971</v>
      </c>
      <c r="L116" s="525" t="s">
        <v>1042</v>
      </c>
      <c r="M116" s="525" t="s">
        <v>1043</v>
      </c>
      <c r="N116" s="525" t="s">
        <v>817</v>
      </c>
      <c r="O116" s="22" t="s">
        <v>174</v>
      </c>
      <c r="P116" s="430">
        <v>2019</v>
      </c>
      <c r="Q116" s="740">
        <f t="shared" ca="1" si="3"/>
        <v>74877.554785553308</v>
      </c>
      <c r="R116" s="337" t="str">
        <f t="shared" ca="1" si="4"/>
        <v>N/A</v>
      </c>
      <c r="S116" s="337" t="str">
        <f t="shared" ca="1" si="5"/>
        <v>N/A</v>
      </c>
      <c r="T116" s="433" t="s">
        <v>901</v>
      </c>
      <c r="U116" s="22" t="str">
        <f>Definitions!C$21</f>
        <v>AL 3826. Natural gas supplied through a single meter to common facilities only, will be billed under rates GM-C, GM-BC or GM-BCC, as appropriate.</v>
      </c>
      <c r="V116" s="24"/>
      <c r="W116" s="21"/>
      <c r="Y116" s="494"/>
    </row>
    <row r="117" spans="1:25" ht="30">
      <c r="A117" s="31">
        <v>114</v>
      </c>
      <c r="B117" s="22" t="s">
        <v>39</v>
      </c>
      <c r="C117" s="22" t="s">
        <v>40</v>
      </c>
      <c r="D117" s="22" t="s">
        <v>213</v>
      </c>
      <c r="E117" s="23" t="s">
        <v>42</v>
      </c>
      <c r="F117" s="22" t="s">
        <v>43</v>
      </c>
      <c r="G117" s="22" t="s">
        <v>44</v>
      </c>
      <c r="H117" s="22" t="s">
        <v>30</v>
      </c>
      <c r="I117" s="22" t="s">
        <v>214</v>
      </c>
      <c r="J117" s="19" t="s">
        <v>46</v>
      </c>
      <c r="K117" s="523" t="s">
        <v>971</v>
      </c>
      <c r="L117" s="525" t="s">
        <v>1044</v>
      </c>
      <c r="M117" s="525" t="s">
        <v>1045</v>
      </c>
      <c r="N117" s="525" t="s">
        <v>817</v>
      </c>
      <c r="O117" s="22" t="s">
        <v>174</v>
      </c>
      <c r="P117" s="430">
        <v>2019</v>
      </c>
      <c r="Q117" s="740">
        <f t="shared" ca="1" si="3"/>
        <v>2649.622900475184</v>
      </c>
      <c r="R117" s="337" t="str">
        <f t="shared" ca="1" si="4"/>
        <v>N/A</v>
      </c>
      <c r="S117" s="337" t="str">
        <f t="shared" ca="1" si="5"/>
        <v>N/A</v>
      </c>
      <c r="T117" s="433" t="s">
        <v>48</v>
      </c>
      <c r="U117" s="22" t="s">
        <v>215</v>
      </c>
      <c r="V117" s="24"/>
      <c r="W117" s="21"/>
      <c r="Y117" s="494"/>
    </row>
    <row r="118" spans="1:25" ht="45">
      <c r="A118" s="31">
        <v>115</v>
      </c>
      <c r="B118" s="22" t="s">
        <v>39</v>
      </c>
      <c r="C118" s="22" t="s">
        <v>216</v>
      </c>
      <c r="D118" s="22" t="s">
        <v>217</v>
      </c>
      <c r="E118" s="23" t="s">
        <v>218</v>
      </c>
      <c r="F118" s="22" t="s">
        <v>108</v>
      </c>
      <c r="G118" s="22" t="s">
        <v>219</v>
      </c>
      <c r="H118" s="22" t="s">
        <v>30</v>
      </c>
      <c r="I118" s="22" t="s">
        <v>220</v>
      </c>
      <c r="J118" s="22" t="s">
        <v>221</v>
      </c>
      <c r="K118" s="523" t="s">
        <v>971</v>
      </c>
      <c r="L118" s="525" t="s">
        <v>1046</v>
      </c>
      <c r="M118" s="525" t="s">
        <v>1047</v>
      </c>
      <c r="N118" s="525" t="s">
        <v>887</v>
      </c>
      <c r="O118" s="22" t="s">
        <v>174</v>
      </c>
      <c r="P118" s="430">
        <v>2019</v>
      </c>
      <c r="Q118" s="740">
        <f t="shared" ca="1" si="3"/>
        <v>0.26884430299462286</v>
      </c>
      <c r="R118" s="337">
        <f t="shared" ca="1" si="4"/>
        <v>6015.1224352016916</v>
      </c>
      <c r="S118" s="337">
        <f t="shared" ca="1" si="5"/>
        <v>22374</v>
      </c>
      <c r="T118" s="433"/>
      <c r="U118" s="22"/>
      <c r="V118" s="24"/>
      <c r="W118" s="21"/>
      <c r="Y118" s="494"/>
    </row>
    <row r="119" spans="1:25" ht="45">
      <c r="A119" s="31">
        <v>116</v>
      </c>
      <c r="B119" s="22" t="s">
        <v>39</v>
      </c>
      <c r="C119" s="22" t="s">
        <v>216</v>
      </c>
      <c r="D119" s="22" t="s">
        <v>217</v>
      </c>
      <c r="E119" s="23" t="s">
        <v>218</v>
      </c>
      <c r="F119" s="22" t="s">
        <v>112</v>
      </c>
      <c r="G119" s="22" t="s">
        <v>219</v>
      </c>
      <c r="H119" s="22" t="s">
        <v>30</v>
      </c>
      <c r="I119" s="22" t="s">
        <v>220</v>
      </c>
      <c r="J119" s="22" t="s">
        <v>222</v>
      </c>
      <c r="K119" s="523" t="s">
        <v>971</v>
      </c>
      <c r="L119" s="525" t="s">
        <v>1048</v>
      </c>
      <c r="M119" s="525" t="s">
        <v>1049</v>
      </c>
      <c r="N119" s="525" t="s">
        <v>887</v>
      </c>
      <c r="O119" s="22" t="s">
        <v>174</v>
      </c>
      <c r="P119" s="430">
        <v>2019</v>
      </c>
      <c r="Q119" s="740">
        <f t="shared" ca="1" si="3"/>
        <v>1365.2271913067175</v>
      </c>
      <c r="R119" s="337">
        <f t="shared" ca="1" si="4"/>
        <v>30545593.178296495</v>
      </c>
      <c r="S119" s="337">
        <f t="shared" ca="1" si="5"/>
        <v>22374</v>
      </c>
      <c r="T119" s="433"/>
      <c r="U119" s="22"/>
      <c r="V119" s="24"/>
      <c r="W119" s="21"/>
      <c r="Y119" s="494"/>
    </row>
    <row r="120" spans="1:25" ht="90">
      <c r="A120" s="31">
        <v>117</v>
      </c>
      <c r="B120" s="22" t="s">
        <v>39</v>
      </c>
      <c r="C120" s="22" t="s">
        <v>216</v>
      </c>
      <c r="D120" s="22" t="s">
        <v>217</v>
      </c>
      <c r="E120" s="23" t="s">
        <v>218</v>
      </c>
      <c r="F120" s="22" t="s">
        <v>114</v>
      </c>
      <c r="G120" s="22" t="s">
        <v>219</v>
      </c>
      <c r="H120" s="22" t="s">
        <v>30</v>
      </c>
      <c r="I120" s="22" t="s">
        <v>220</v>
      </c>
      <c r="J120" s="22" t="s">
        <v>223</v>
      </c>
      <c r="K120" s="523" t="s">
        <v>971</v>
      </c>
      <c r="L120" s="525" t="s">
        <v>1050</v>
      </c>
      <c r="M120" s="525" t="s">
        <v>1051</v>
      </c>
      <c r="N120" s="525" t="s">
        <v>887</v>
      </c>
      <c r="O120" s="22" t="s">
        <v>174</v>
      </c>
      <c r="P120" s="430">
        <v>2019</v>
      </c>
      <c r="Q120" s="740">
        <f t="shared" ca="1" si="3"/>
        <v>38.795446822207033</v>
      </c>
      <c r="R120" s="337">
        <f t="shared" ca="1" si="4"/>
        <v>868009.32720006013</v>
      </c>
      <c r="S120" s="337">
        <f t="shared" ca="1" si="5"/>
        <v>22374</v>
      </c>
      <c r="T120" s="433" t="s">
        <v>224</v>
      </c>
      <c r="U120" s="22" t="s">
        <v>225</v>
      </c>
      <c r="V120" s="24"/>
      <c r="W120" s="21"/>
      <c r="Y120" s="494"/>
    </row>
    <row r="121" spans="1:25" ht="45">
      <c r="A121" s="31">
        <v>118</v>
      </c>
      <c r="B121" s="22" t="s">
        <v>39</v>
      </c>
      <c r="C121" s="22" t="s">
        <v>216</v>
      </c>
      <c r="D121" s="22" t="s">
        <v>217</v>
      </c>
      <c r="E121" s="23" t="s">
        <v>226</v>
      </c>
      <c r="F121" s="22" t="s">
        <v>108</v>
      </c>
      <c r="G121" s="22" t="s">
        <v>227</v>
      </c>
      <c r="H121" s="22" t="s">
        <v>30</v>
      </c>
      <c r="I121" s="22" t="s">
        <v>228</v>
      </c>
      <c r="J121" s="102" t="s">
        <v>229</v>
      </c>
      <c r="K121" s="523" t="s">
        <v>971</v>
      </c>
      <c r="L121" s="525" t="s">
        <v>1052</v>
      </c>
      <c r="M121" s="525" t="s">
        <v>1053</v>
      </c>
      <c r="N121" s="525" t="s">
        <v>887</v>
      </c>
      <c r="O121" s="22" t="s">
        <v>174</v>
      </c>
      <c r="P121" s="430">
        <v>2019</v>
      </c>
      <c r="Q121" s="740">
        <f t="shared" ca="1" si="3"/>
        <v>2.438675637506734</v>
      </c>
      <c r="R121" s="337">
        <f t="shared" ca="1" si="4"/>
        <v>6062.5476348417405</v>
      </c>
      <c r="S121" s="337">
        <f t="shared" ca="1" si="5"/>
        <v>2486</v>
      </c>
      <c r="T121" s="433"/>
      <c r="U121" s="22"/>
      <c r="V121" s="24"/>
      <c r="W121" s="21"/>
      <c r="Y121" s="494"/>
    </row>
    <row r="122" spans="1:25" ht="45">
      <c r="A122" s="31">
        <v>119</v>
      </c>
      <c r="B122" s="22" t="s">
        <v>39</v>
      </c>
      <c r="C122" s="22" t="s">
        <v>216</v>
      </c>
      <c r="D122" s="22" t="s">
        <v>217</v>
      </c>
      <c r="E122" s="23" t="s">
        <v>226</v>
      </c>
      <c r="F122" s="22" t="s">
        <v>112</v>
      </c>
      <c r="G122" s="22" t="s">
        <v>227</v>
      </c>
      <c r="H122" s="22" t="s">
        <v>30</v>
      </c>
      <c r="I122" s="22" t="s">
        <v>228</v>
      </c>
      <c r="J122" s="102" t="s">
        <v>230</v>
      </c>
      <c r="K122" s="523" t="s">
        <v>971</v>
      </c>
      <c r="L122" s="525" t="s">
        <v>1054</v>
      </c>
      <c r="M122" s="525" t="s">
        <v>1055</v>
      </c>
      <c r="N122" s="525" t="s">
        <v>887</v>
      </c>
      <c r="O122" s="22" t="s">
        <v>174</v>
      </c>
      <c r="P122" s="430">
        <v>2019</v>
      </c>
      <c r="Q122" s="740">
        <f t="shared" ca="1" si="3"/>
        <v>11858.389836685174</v>
      </c>
      <c r="R122" s="337">
        <f t="shared" ca="1" si="4"/>
        <v>29479957.13399934</v>
      </c>
      <c r="S122" s="337">
        <f t="shared" ca="1" si="5"/>
        <v>2486</v>
      </c>
      <c r="T122" s="433"/>
      <c r="U122" s="22"/>
      <c r="V122" s="24"/>
      <c r="W122" s="21"/>
      <c r="Y122" s="494"/>
    </row>
    <row r="123" spans="1:25" ht="45">
      <c r="A123" s="31">
        <v>120</v>
      </c>
      <c r="B123" s="22" t="s">
        <v>39</v>
      </c>
      <c r="C123" s="22" t="s">
        <v>216</v>
      </c>
      <c r="D123" s="22" t="s">
        <v>217</v>
      </c>
      <c r="E123" s="23" t="s">
        <v>226</v>
      </c>
      <c r="F123" s="22" t="s">
        <v>114</v>
      </c>
      <c r="G123" s="22" t="s">
        <v>227</v>
      </c>
      <c r="H123" s="22" t="s">
        <v>30</v>
      </c>
      <c r="I123" s="22" t="s">
        <v>228</v>
      </c>
      <c r="J123" s="102" t="s">
        <v>231</v>
      </c>
      <c r="K123" s="523" t="s">
        <v>971</v>
      </c>
      <c r="L123" s="525" t="s">
        <v>1056</v>
      </c>
      <c r="M123" s="525" t="s">
        <v>1057</v>
      </c>
      <c r="N123" s="525" t="s">
        <v>887</v>
      </c>
      <c r="O123" s="22" t="s">
        <v>174</v>
      </c>
      <c r="P123" s="430">
        <v>2019</v>
      </c>
      <c r="Q123" s="740">
        <f t="shared" ca="1" si="3"/>
        <v>310.47414957462883</v>
      </c>
      <c r="R123" s="337">
        <f t="shared" ca="1" si="4"/>
        <v>771838.73584252724</v>
      </c>
      <c r="S123" s="337">
        <f t="shared" ca="1" si="5"/>
        <v>2486</v>
      </c>
      <c r="T123" s="433" t="s">
        <v>232</v>
      </c>
      <c r="U123" s="22" t="s">
        <v>233</v>
      </c>
      <c r="V123" s="24"/>
      <c r="W123" s="21"/>
      <c r="Y123" s="494"/>
    </row>
    <row r="124" spans="1:25" ht="45">
      <c r="A124" s="31">
        <v>121</v>
      </c>
      <c r="B124" s="22" t="s">
        <v>39</v>
      </c>
      <c r="C124" s="22" t="s">
        <v>216</v>
      </c>
      <c r="D124" s="22" t="s">
        <v>217</v>
      </c>
      <c r="E124" s="23" t="s">
        <v>234</v>
      </c>
      <c r="F124" s="22" t="s">
        <v>108</v>
      </c>
      <c r="G124" s="22" t="s">
        <v>235</v>
      </c>
      <c r="H124" s="22" t="s">
        <v>30</v>
      </c>
      <c r="I124" s="22" t="s">
        <v>236</v>
      </c>
      <c r="J124" s="102" t="s">
        <v>237</v>
      </c>
      <c r="K124" s="523" t="s">
        <v>971</v>
      </c>
      <c r="L124" s="525" t="s">
        <v>1058</v>
      </c>
      <c r="M124" s="525" t="s">
        <v>1059</v>
      </c>
      <c r="N124" s="525" t="s">
        <v>887</v>
      </c>
      <c r="O124" s="22" t="s">
        <v>174</v>
      </c>
      <c r="P124" s="430">
        <v>2019</v>
      </c>
      <c r="Q124" s="740">
        <f t="shared" ca="1" si="3"/>
        <v>2.948821810769932E-3</v>
      </c>
      <c r="R124" s="337">
        <f t="shared" ca="1" si="4"/>
        <v>6062.5476348417405</v>
      </c>
      <c r="S124" s="337">
        <f t="shared" ca="1" si="5"/>
        <v>2055922</v>
      </c>
      <c r="T124" s="433"/>
      <c r="U124" s="22"/>
      <c r="V124" s="24"/>
      <c r="W124" s="21"/>
      <c r="Y124" s="494"/>
    </row>
    <row r="125" spans="1:25" ht="45">
      <c r="A125" s="31">
        <v>122</v>
      </c>
      <c r="B125" s="22" t="s">
        <v>39</v>
      </c>
      <c r="C125" s="22" t="s">
        <v>216</v>
      </c>
      <c r="D125" s="22" t="s">
        <v>217</v>
      </c>
      <c r="E125" s="23" t="s">
        <v>234</v>
      </c>
      <c r="F125" s="22" t="s">
        <v>112</v>
      </c>
      <c r="G125" s="22" t="s">
        <v>235</v>
      </c>
      <c r="H125" s="22" t="s">
        <v>30</v>
      </c>
      <c r="I125" s="22" t="s">
        <v>236</v>
      </c>
      <c r="J125" s="102" t="s">
        <v>238</v>
      </c>
      <c r="K125" s="523" t="s">
        <v>971</v>
      </c>
      <c r="L125" s="525" t="s">
        <v>1060</v>
      </c>
      <c r="M125" s="525" t="s">
        <v>1061</v>
      </c>
      <c r="N125" s="525" t="s">
        <v>887</v>
      </c>
      <c r="O125" s="22" t="s">
        <v>174</v>
      </c>
      <c r="P125" s="430">
        <v>2019</v>
      </c>
      <c r="Q125" s="740">
        <f t="shared" ca="1" si="3"/>
        <v>14.339044542545555</v>
      </c>
      <c r="R125" s="337">
        <f t="shared" ca="1" si="4"/>
        <v>29479957.13399934</v>
      </c>
      <c r="S125" s="337">
        <f t="shared" ca="1" si="5"/>
        <v>2055922</v>
      </c>
      <c r="T125" s="433"/>
      <c r="U125" s="22"/>
      <c r="V125" s="24"/>
      <c r="W125" s="21"/>
      <c r="Y125" s="494"/>
    </row>
    <row r="126" spans="1:25" ht="45">
      <c r="A126" s="31">
        <v>123</v>
      </c>
      <c r="B126" s="22" t="s">
        <v>39</v>
      </c>
      <c r="C126" s="22" t="s">
        <v>216</v>
      </c>
      <c r="D126" s="22" t="s">
        <v>217</v>
      </c>
      <c r="E126" s="23" t="s">
        <v>234</v>
      </c>
      <c r="F126" s="22" t="s">
        <v>114</v>
      </c>
      <c r="G126" s="22" t="s">
        <v>235</v>
      </c>
      <c r="H126" s="22" t="s">
        <v>30</v>
      </c>
      <c r="I126" s="22" t="s">
        <v>236</v>
      </c>
      <c r="J126" s="102" t="s">
        <v>239</v>
      </c>
      <c r="K126" s="523" t="s">
        <v>971</v>
      </c>
      <c r="L126" s="525" t="s">
        <v>1062</v>
      </c>
      <c r="M126" s="525" t="s">
        <v>1063</v>
      </c>
      <c r="N126" s="525" t="s">
        <v>887</v>
      </c>
      <c r="O126" s="22" t="s">
        <v>174</v>
      </c>
      <c r="P126" s="430">
        <v>2019</v>
      </c>
      <c r="Q126" s="740">
        <f t="shared" ca="1" si="3"/>
        <v>0.37542218811926098</v>
      </c>
      <c r="R126" s="337">
        <f t="shared" ca="1" si="4"/>
        <v>771838.73584252724</v>
      </c>
      <c r="S126" s="337">
        <f t="shared" ca="1" si="5"/>
        <v>2055922</v>
      </c>
      <c r="T126" s="433" t="s">
        <v>240</v>
      </c>
      <c r="U126" s="22" t="s">
        <v>117</v>
      </c>
      <c r="V126" s="24"/>
      <c r="W126" s="21"/>
      <c r="Y126" s="494"/>
    </row>
    <row r="127" spans="1:25" ht="75">
      <c r="A127" s="31">
        <v>124</v>
      </c>
      <c r="B127" s="22" t="s">
        <v>39</v>
      </c>
      <c r="C127" s="22" t="s">
        <v>216</v>
      </c>
      <c r="D127" s="22" t="s">
        <v>241</v>
      </c>
      <c r="E127" s="23" t="s">
        <v>242</v>
      </c>
      <c r="F127" s="22" t="s">
        <v>142</v>
      </c>
      <c r="G127" s="22" t="s">
        <v>143</v>
      </c>
      <c r="H127" s="22" t="s">
        <v>30</v>
      </c>
      <c r="I127" s="22" t="s">
        <v>243</v>
      </c>
      <c r="J127" s="22" t="s">
        <v>244</v>
      </c>
      <c r="K127" s="523" t="s">
        <v>971</v>
      </c>
      <c r="L127" s="525" t="s">
        <v>1064</v>
      </c>
      <c r="M127" s="525" t="s">
        <v>1065</v>
      </c>
      <c r="N127" s="525" t="s">
        <v>887</v>
      </c>
      <c r="O127" s="22" t="s">
        <v>174</v>
      </c>
      <c r="P127" s="430">
        <v>2019</v>
      </c>
      <c r="Q127" s="740">
        <f t="shared" ca="1" si="3"/>
        <v>5.1885327214244914E-3</v>
      </c>
      <c r="R127" s="337">
        <f t="shared" ca="1" si="4"/>
        <v>2589</v>
      </c>
      <c r="S127" s="337">
        <f t="shared" ca="1" si="5"/>
        <v>498985</v>
      </c>
      <c r="T127" s="433" t="s">
        <v>245</v>
      </c>
      <c r="U127" s="22" t="s">
        <v>246</v>
      </c>
      <c r="V127" s="24"/>
      <c r="W127" s="21"/>
      <c r="Y127" s="494"/>
    </row>
    <row r="128" spans="1:25" ht="75">
      <c r="A128" s="31">
        <v>125</v>
      </c>
      <c r="B128" s="22" t="s">
        <v>39</v>
      </c>
      <c r="C128" s="22" t="s">
        <v>216</v>
      </c>
      <c r="D128" s="22" t="s">
        <v>241</v>
      </c>
      <c r="E128" s="23" t="s">
        <v>247</v>
      </c>
      <c r="F128" s="22" t="s">
        <v>142</v>
      </c>
      <c r="G128" s="22" t="s">
        <v>143</v>
      </c>
      <c r="H128" s="22" t="s">
        <v>30</v>
      </c>
      <c r="I128" s="22" t="s">
        <v>248</v>
      </c>
      <c r="J128" s="22" t="s">
        <v>249</v>
      </c>
      <c r="K128" s="523" t="s">
        <v>971</v>
      </c>
      <c r="L128" s="525" t="s">
        <v>1066</v>
      </c>
      <c r="M128" s="525" t="s">
        <v>1067</v>
      </c>
      <c r="N128" s="525" t="s">
        <v>887</v>
      </c>
      <c r="O128" s="22" t="s">
        <v>174</v>
      </c>
      <c r="P128" s="430">
        <v>2019</v>
      </c>
      <c r="Q128" s="740">
        <f t="shared" ca="1" si="3"/>
        <v>4.6253895407677584E-3</v>
      </c>
      <c r="R128" s="337">
        <f t="shared" ca="1" si="4"/>
        <v>2308</v>
      </c>
      <c r="S128" s="337">
        <f t="shared" ca="1" si="5"/>
        <v>498985</v>
      </c>
      <c r="T128" s="433" t="s">
        <v>250</v>
      </c>
      <c r="U128" s="22" t="s">
        <v>251</v>
      </c>
      <c r="V128" s="24"/>
      <c r="W128" s="21"/>
      <c r="Y128" s="494"/>
    </row>
    <row r="129" spans="1:25" ht="75">
      <c r="A129" s="31">
        <v>126</v>
      </c>
      <c r="B129" s="22" t="s">
        <v>39</v>
      </c>
      <c r="C129" s="22" t="s">
        <v>216</v>
      </c>
      <c r="D129" s="22" t="s">
        <v>241</v>
      </c>
      <c r="E129" s="23" t="s">
        <v>252</v>
      </c>
      <c r="F129" s="22" t="s">
        <v>142</v>
      </c>
      <c r="G129" s="22" t="s">
        <v>253</v>
      </c>
      <c r="H129" s="22" t="s">
        <v>30</v>
      </c>
      <c r="I129" s="22" t="s">
        <v>254</v>
      </c>
      <c r="J129" s="22" t="s">
        <v>255</v>
      </c>
      <c r="K129" s="523" t="s">
        <v>971</v>
      </c>
      <c r="L129" s="525" t="s">
        <v>1068</v>
      </c>
      <c r="M129" s="525" t="s">
        <v>1069</v>
      </c>
      <c r="N129" s="525" t="s">
        <v>887</v>
      </c>
      <c r="O129" s="22" t="s">
        <v>174</v>
      </c>
      <c r="P129" s="430">
        <v>2019</v>
      </c>
      <c r="Q129" s="740">
        <f t="shared" ca="1" si="3"/>
        <v>4.6253895407677584E-3</v>
      </c>
      <c r="R129" s="337">
        <f t="shared" ca="1" si="4"/>
        <v>1908716</v>
      </c>
      <c r="S129" s="337">
        <f t="shared" ca="1" si="5"/>
        <v>412660595</v>
      </c>
      <c r="T129" s="433" t="s">
        <v>256</v>
      </c>
      <c r="U129" s="22"/>
      <c r="V129" s="24"/>
      <c r="W129" s="21"/>
      <c r="Y129" s="494"/>
    </row>
    <row r="130" spans="1:25" ht="60">
      <c r="A130" s="31">
        <v>127</v>
      </c>
      <c r="B130" s="22" t="s">
        <v>39</v>
      </c>
      <c r="C130" s="22" t="s">
        <v>216</v>
      </c>
      <c r="D130" s="22" t="s">
        <v>241</v>
      </c>
      <c r="E130" s="23" t="s">
        <v>257</v>
      </c>
      <c r="F130" s="22" t="s">
        <v>142</v>
      </c>
      <c r="G130" s="22" t="s">
        <v>149</v>
      </c>
      <c r="H130" s="22" t="s">
        <v>30</v>
      </c>
      <c r="I130" s="22" t="s">
        <v>258</v>
      </c>
      <c r="J130" s="22" t="s">
        <v>151</v>
      </c>
      <c r="K130" s="523" t="s">
        <v>971</v>
      </c>
      <c r="L130" s="525" t="s">
        <v>1070</v>
      </c>
      <c r="M130" s="525" t="s">
        <v>1071</v>
      </c>
      <c r="N130" s="525" t="s">
        <v>887</v>
      </c>
      <c r="O130" s="22" t="s">
        <v>174</v>
      </c>
      <c r="P130" s="430">
        <v>2019</v>
      </c>
      <c r="Q130" s="740">
        <f t="shared" ca="1" si="3"/>
        <v>2.9874009611637873E-3</v>
      </c>
      <c r="R130" s="337">
        <f t="shared" ca="1" si="4"/>
        <v>92</v>
      </c>
      <c r="S130" s="337">
        <f t="shared" ca="1" si="5"/>
        <v>30796</v>
      </c>
      <c r="T130" s="433" t="s">
        <v>259</v>
      </c>
      <c r="U130" s="22" t="s">
        <v>260</v>
      </c>
      <c r="V130" s="24"/>
      <c r="W130" s="21"/>
      <c r="Y130" s="494"/>
    </row>
    <row r="131" spans="1:25" ht="90">
      <c r="A131" s="31">
        <v>128</v>
      </c>
      <c r="B131" s="22" t="s">
        <v>39</v>
      </c>
      <c r="C131" s="22" t="s">
        <v>216</v>
      </c>
      <c r="D131" s="22" t="s">
        <v>241</v>
      </c>
      <c r="E131" s="23" t="s">
        <v>261</v>
      </c>
      <c r="F131" s="22" t="s">
        <v>142</v>
      </c>
      <c r="G131" s="22" t="s">
        <v>154</v>
      </c>
      <c r="H131" s="22" t="s">
        <v>30</v>
      </c>
      <c r="I131" s="22" t="s">
        <v>262</v>
      </c>
      <c r="J131" s="22" t="s">
        <v>263</v>
      </c>
      <c r="K131" s="523" t="s">
        <v>971</v>
      </c>
      <c r="L131" s="525" t="s">
        <v>1072</v>
      </c>
      <c r="M131" s="525" t="s">
        <v>1073</v>
      </c>
      <c r="N131" s="525" t="s">
        <v>887</v>
      </c>
      <c r="O131" s="22" t="s">
        <v>174</v>
      </c>
      <c r="P131" s="430">
        <v>2019</v>
      </c>
      <c r="Q131" s="740">
        <f t="shared" ref="Q131:Q194" ca="1" si="6">SUMIF(INDIRECT("'"&amp;K131&amp;"'!c:c"),A131,INDIRECT("'"&amp;K131&amp;"'!g:g"))</f>
        <v>2.2228448678434671E-3</v>
      </c>
      <c r="R131" s="337">
        <f t="shared" ref="R131:R194" ca="1" si="7">IF($N131 = "N","N/A",SUMIF(INDIRECT("'"&amp;K131&amp;"'!h:h"),L131,INDIRECT("'"&amp;K131&amp;"'!m:m")))</f>
        <v>119</v>
      </c>
      <c r="S131" s="337">
        <f t="shared" ref="S131:S194" ca="1" si="8">IF($N131 = "N","N/A",SUMIF(INDIRECT("'"&amp;K131&amp;"'!h:h"),M131,INDIRECT("'"&amp;K131&amp;"'!m:m")))</f>
        <v>53535</v>
      </c>
      <c r="T131" s="433" t="s">
        <v>157</v>
      </c>
      <c r="U131"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31" s="24"/>
      <c r="W131" s="21"/>
      <c r="Y131" s="494"/>
    </row>
    <row r="132" spans="1:25" ht="60">
      <c r="A132" s="31">
        <v>129</v>
      </c>
      <c r="B132" s="22" t="s">
        <v>39</v>
      </c>
      <c r="C132" s="22" t="s">
        <v>216</v>
      </c>
      <c r="D132" s="22" t="s">
        <v>264</v>
      </c>
      <c r="E132" s="23" t="s">
        <v>265</v>
      </c>
      <c r="F132" s="22" t="s">
        <v>142</v>
      </c>
      <c r="G132" s="22" t="s">
        <v>266</v>
      </c>
      <c r="H132" s="22" t="s">
        <v>30</v>
      </c>
      <c r="I132" s="22" t="s">
        <v>267</v>
      </c>
      <c r="J132" s="22" t="s">
        <v>268</v>
      </c>
      <c r="K132" s="523" t="s">
        <v>971</v>
      </c>
      <c r="L132" s="525" t="s">
        <v>1074</v>
      </c>
      <c r="M132" s="525" t="s">
        <v>1075</v>
      </c>
      <c r="N132" s="525" t="s">
        <v>887</v>
      </c>
      <c r="O132" s="22" t="s">
        <v>174</v>
      </c>
      <c r="P132" s="430">
        <v>2019</v>
      </c>
      <c r="Q132" s="740">
        <f t="shared" ca="1" si="6"/>
        <v>8.2588063515240007E-2</v>
      </c>
      <c r="R132" s="337">
        <f t="shared" ca="1" si="7"/>
        <v>905</v>
      </c>
      <c r="S132" s="337">
        <f t="shared" ca="1" si="8"/>
        <v>10958</v>
      </c>
      <c r="T132" s="433" t="s">
        <v>269</v>
      </c>
      <c r="U132" s="22"/>
      <c r="V132" s="24"/>
      <c r="W132" s="21"/>
      <c r="Y132" s="494"/>
    </row>
    <row r="133" spans="1:25" ht="30">
      <c r="A133" s="31">
        <v>130</v>
      </c>
      <c r="B133" s="22" t="s">
        <v>39</v>
      </c>
      <c r="C133" s="22" t="s">
        <v>216</v>
      </c>
      <c r="D133" s="22" t="s">
        <v>264</v>
      </c>
      <c r="E133" s="23" t="s">
        <v>270</v>
      </c>
      <c r="F133" s="22" t="s">
        <v>142</v>
      </c>
      <c r="G133" s="22" t="s">
        <v>271</v>
      </c>
      <c r="H133" s="22" t="s">
        <v>30</v>
      </c>
      <c r="I133" s="22" t="s">
        <v>272</v>
      </c>
      <c r="J133" s="22" t="s">
        <v>273</v>
      </c>
      <c r="K133" s="523" t="s">
        <v>971</v>
      </c>
      <c r="L133" s="525" t="s">
        <v>1076</v>
      </c>
      <c r="M133" s="525" t="s">
        <v>1077</v>
      </c>
      <c r="N133" s="525" t="s">
        <v>887</v>
      </c>
      <c r="O133" s="22" t="s">
        <v>174</v>
      </c>
      <c r="P133" s="430">
        <v>2019</v>
      </c>
      <c r="Q133" s="740">
        <f t="shared" ca="1" si="6"/>
        <v>9.2415464143912537E-2</v>
      </c>
      <c r="R133" s="337">
        <f t="shared" ca="1" si="7"/>
        <v>108.65072615595268</v>
      </c>
      <c r="S133" s="337">
        <f t="shared" ca="1" si="8"/>
        <v>1175.6768973941205</v>
      </c>
      <c r="T133" s="433" t="s">
        <v>274</v>
      </c>
      <c r="U133" s="22"/>
      <c r="V133" s="24"/>
      <c r="W133" s="21"/>
      <c r="Y133" s="494"/>
    </row>
    <row r="134" spans="1:25" ht="30">
      <c r="A134" s="31">
        <v>131</v>
      </c>
      <c r="B134" s="22" t="s">
        <v>39</v>
      </c>
      <c r="C134" s="22" t="s">
        <v>216</v>
      </c>
      <c r="D134" s="22" t="s">
        <v>275</v>
      </c>
      <c r="E134" s="23" t="s">
        <v>91</v>
      </c>
      <c r="F134" s="22" t="s">
        <v>92</v>
      </c>
      <c r="G134" s="22" t="s">
        <v>93</v>
      </c>
      <c r="H134" s="22" t="s">
        <v>30</v>
      </c>
      <c r="I134" s="22" t="s">
        <v>276</v>
      </c>
      <c r="J134" s="22" t="s">
        <v>92</v>
      </c>
      <c r="K134" s="523" t="s">
        <v>971</v>
      </c>
      <c r="L134" s="525" t="s">
        <v>1078</v>
      </c>
      <c r="M134" s="525" t="s">
        <v>1079</v>
      </c>
      <c r="N134" s="525" t="s">
        <v>887</v>
      </c>
      <c r="O134" s="22" t="s">
        <v>174</v>
      </c>
      <c r="P134" s="430">
        <v>2019</v>
      </c>
      <c r="Q134" s="740">
        <f t="shared" ca="1" si="6"/>
        <v>792.43577081304625</v>
      </c>
      <c r="R134" s="337">
        <f t="shared" ca="1" si="7"/>
        <v>4766598.1834739</v>
      </c>
      <c r="S134" s="337">
        <f t="shared" ca="1" si="8"/>
        <v>6015.1224352016916</v>
      </c>
      <c r="T134" s="433"/>
      <c r="U134" s="22"/>
      <c r="V134" s="24"/>
      <c r="W134" s="21"/>
      <c r="Y134" s="494"/>
    </row>
    <row r="135" spans="1:25" ht="30">
      <c r="A135" s="31">
        <v>132</v>
      </c>
      <c r="B135" s="22" t="s">
        <v>39</v>
      </c>
      <c r="C135" s="22" t="s">
        <v>216</v>
      </c>
      <c r="D135" s="22" t="s">
        <v>275</v>
      </c>
      <c r="E135" s="23" t="s">
        <v>91</v>
      </c>
      <c r="F135" s="22" t="s">
        <v>95</v>
      </c>
      <c r="G135" s="22" t="s">
        <v>93</v>
      </c>
      <c r="H135" s="22" t="s">
        <v>30</v>
      </c>
      <c r="I135" s="22" t="s">
        <v>276</v>
      </c>
      <c r="J135" s="22" t="s">
        <v>95</v>
      </c>
      <c r="K135" s="523" t="s">
        <v>971</v>
      </c>
      <c r="L135" s="525" t="s">
        <v>1080</v>
      </c>
      <c r="M135" s="525" t="s">
        <v>1081</v>
      </c>
      <c r="N135" s="525" t="s">
        <v>887</v>
      </c>
      <c r="O135" s="22" t="s">
        <v>174</v>
      </c>
      <c r="P135" s="430">
        <v>2019</v>
      </c>
      <c r="Q135" s="740">
        <f t="shared" ca="1" si="6"/>
        <v>0.15604863705382885</v>
      </c>
      <c r="R135" s="337">
        <f t="shared" ca="1" si="7"/>
        <v>4766598.1834739</v>
      </c>
      <c r="S135" s="337">
        <f t="shared" ca="1" si="8"/>
        <v>30545593.178296492</v>
      </c>
      <c r="T135" s="433"/>
      <c r="U135" s="22"/>
      <c r="V135" s="24"/>
      <c r="W135" s="21"/>
      <c r="Y135" s="494"/>
    </row>
    <row r="136" spans="1:25" ht="30">
      <c r="A136" s="31">
        <v>133</v>
      </c>
      <c r="B136" s="22" t="s">
        <v>39</v>
      </c>
      <c r="C136" s="22" t="s">
        <v>216</v>
      </c>
      <c r="D136" s="22" t="s">
        <v>275</v>
      </c>
      <c r="E136" s="23" t="s">
        <v>91</v>
      </c>
      <c r="F136" s="22" t="s">
        <v>96</v>
      </c>
      <c r="G136" s="22" t="s">
        <v>93</v>
      </c>
      <c r="H136" s="22" t="s">
        <v>30</v>
      </c>
      <c r="I136" s="22" t="s">
        <v>276</v>
      </c>
      <c r="J136" s="22" t="s">
        <v>96</v>
      </c>
      <c r="K136" s="523" t="s">
        <v>971</v>
      </c>
      <c r="L136" s="525" t="s">
        <v>1082</v>
      </c>
      <c r="M136" s="525" t="s">
        <v>1083</v>
      </c>
      <c r="N136" s="525" t="s">
        <v>887</v>
      </c>
      <c r="O136" s="22" t="s">
        <v>174</v>
      </c>
      <c r="P136" s="430">
        <v>2019</v>
      </c>
      <c r="Q136" s="740">
        <f t="shared" ca="1" si="6"/>
        <v>1.5369808598382564</v>
      </c>
      <c r="R136" s="337">
        <f t="shared" ca="1" si="7"/>
        <v>1334113.7220675752</v>
      </c>
      <c r="S136" s="337">
        <f t="shared" ca="1" si="8"/>
        <v>868009.32720006036</v>
      </c>
      <c r="T136" s="433" t="s">
        <v>48</v>
      </c>
      <c r="U136" s="22" t="s">
        <v>49</v>
      </c>
      <c r="V136" s="24"/>
      <c r="W136" s="21"/>
      <c r="Y136" s="494"/>
    </row>
    <row r="137" spans="1:25" ht="30">
      <c r="A137" s="31">
        <v>134</v>
      </c>
      <c r="B137" s="22" t="s">
        <v>39</v>
      </c>
      <c r="C137" s="22" t="s">
        <v>216</v>
      </c>
      <c r="D137" s="22" t="s">
        <v>275</v>
      </c>
      <c r="E137" s="23" t="s">
        <v>91</v>
      </c>
      <c r="F137" s="22" t="s">
        <v>97</v>
      </c>
      <c r="G137" s="22" t="s">
        <v>93</v>
      </c>
      <c r="H137" s="22" t="s">
        <v>30</v>
      </c>
      <c r="I137" s="22" t="s">
        <v>276</v>
      </c>
      <c r="J137" s="22" t="s">
        <v>97</v>
      </c>
      <c r="K137" s="523" t="s">
        <v>971</v>
      </c>
      <c r="L137" s="525" t="s">
        <v>1084</v>
      </c>
      <c r="M137" s="525" t="s">
        <v>1085</v>
      </c>
      <c r="N137" s="525" t="s">
        <v>887</v>
      </c>
      <c r="O137" s="22" t="s">
        <v>174</v>
      </c>
      <c r="P137" s="430">
        <v>2019</v>
      </c>
      <c r="Q137" s="740">
        <f t="shared" ca="1" si="6"/>
        <v>825.28937287500628</v>
      </c>
      <c r="R137" s="337">
        <f t="shared" ca="1" si="7"/>
        <v>4964216.6223139847</v>
      </c>
      <c r="S137" s="337">
        <f t="shared" ca="1" si="8"/>
        <v>6015.1224352016916</v>
      </c>
      <c r="T137" s="433"/>
      <c r="U137" s="22"/>
      <c r="V137" s="24"/>
      <c r="W137" s="21"/>
      <c r="Y137" s="494"/>
    </row>
    <row r="138" spans="1:25" ht="30">
      <c r="A138" s="31">
        <v>135</v>
      </c>
      <c r="B138" s="22" t="s">
        <v>39</v>
      </c>
      <c r="C138" s="22" t="s">
        <v>216</v>
      </c>
      <c r="D138" s="22" t="s">
        <v>275</v>
      </c>
      <c r="E138" s="23" t="s">
        <v>91</v>
      </c>
      <c r="F138" s="22" t="s">
        <v>98</v>
      </c>
      <c r="G138" s="22" t="s">
        <v>93</v>
      </c>
      <c r="H138" s="22" t="s">
        <v>30</v>
      </c>
      <c r="I138" s="22" t="s">
        <v>276</v>
      </c>
      <c r="J138" s="22" t="s">
        <v>98</v>
      </c>
      <c r="K138" s="523" t="s">
        <v>971</v>
      </c>
      <c r="L138" s="525" t="s">
        <v>1086</v>
      </c>
      <c r="M138" s="525" t="s">
        <v>1087</v>
      </c>
      <c r="N138" s="525" t="s">
        <v>887</v>
      </c>
      <c r="O138" s="22" t="s">
        <v>174</v>
      </c>
      <c r="P138" s="430">
        <v>2019</v>
      </c>
      <c r="Q138" s="740">
        <f t="shared" ca="1" si="6"/>
        <v>0.16251825896251382</v>
      </c>
      <c r="R138" s="337">
        <f t="shared" ca="1" si="7"/>
        <v>4964216.6223139847</v>
      </c>
      <c r="S138" s="337">
        <f t="shared" ca="1" si="8"/>
        <v>30545593.178296492</v>
      </c>
      <c r="T138" s="433"/>
      <c r="U138" s="22"/>
      <c r="V138" s="24"/>
      <c r="W138" s="21"/>
      <c r="Y138" s="494"/>
    </row>
    <row r="139" spans="1:25" ht="30">
      <c r="A139" s="31">
        <v>136</v>
      </c>
      <c r="B139" s="22" t="s">
        <v>39</v>
      </c>
      <c r="C139" s="22" t="s">
        <v>216</v>
      </c>
      <c r="D139" s="22" t="s">
        <v>275</v>
      </c>
      <c r="E139" s="23" t="s">
        <v>91</v>
      </c>
      <c r="F139" s="22" t="s">
        <v>99</v>
      </c>
      <c r="G139" s="22" t="s">
        <v>93</v>
      </c>
      <c r="H139" s="22" t="s">
        <v>30</v>
      </c>
      <c r="I139" s="22" t="s">
        <v>276</v>
      </c>
      <c r="J139" s="22" t="s">
        <v>99</v>
      </c>
      <c r="K139" s="523" t="s">
        <v>971</v>
      </c>
      <c r="L139" s="525" t="s">
        <v>1088</v>
      </c>
      <c r="M139" s="525" t="s">
        <v>1089</v>
      </c>
      <c r="N139" s="525" t="s">
        <v>887</v>
      </c>
      <c r="O139" s="22" t="s">
        <v>174</v>
      </c>
      <c r="P139" s="430">
        <v>2019</v>
      </c>
      <c r="Q139" s="740">
        <f t="shared" ca="1" si="6"/>
        <v>1.6007025637363108</v>
      </c>
      <c r="R139" s="337">
        <f t="shared" ca="1" si="7"/>
        <v>1389424.7553961668</v>
      </c>
      <c r="S139" s="337">
        <f t="shared" ca="1" si="8"/>
        <v>868009.32720006036</v>
      </c>
      <c r="T139" s="433" t="s">
        <v>48</v>
      </c>
      <c r="U139" s="22" t="s">
        <v>49</v>
      </c>
      <c r="V139" s="24"/>
      <c r="W139" s="21"/>
      <c r="Y139" s="494"/>
    </row>
    <row r="140" spans="1:25" ht="30">
      <c r="A140" s="31">
        <v>137</v>
      </c>
      <c r="B140" s="22" t="s">
        <v>39</v>
      </c>
      <c r="C140" s="22" t="s">
        <v>216</v>
      </c>
      <c r="D140" s="22" t="s">
        <v>277</v>
      </c>
      <c r="E140" s="23" t="s">
        <v>278</v>
      </c>
      <c r="F140" s="22" t="s">
        <v>279</v>
      </c>
      <c r="G140" s="22" t="s">
        <v>280</v>
      </c>
      <c r="H140" s="22" t="s">
        <v>164</v>
      </c>
      <c r="I140" s="22" t="s">
        <v>281</v>
      </c>
      <c r="J140" s="22" t="s">
        <v>282</v>
      </c>
      <c r="K140" s="523" t="s">
        <v>971</v>
      </c>
      <c r="L140" s="525" t="s">
        <v>1090</v>
      </c>
      <c r="M140" s="525" t="s">
        <v>1091</v>
      </c>
      <c r="N140" s="525" t="s">
        <v>887</v>
      </c>
      <c r="O140" s="22" t="s">
        <v>174</v>
      </c>
      <c r="P140" s="430">
        <v>2019</v>
      </c>
      <c r="Q140" s="740">
        <f t="shared" ca="1" si="6"/>
        <v>19111.341880527707</v>
      </c>
      <c r="R140" s="337">
        <f t="shared" ca="1" si="7"/>
        <v>8787280328.6153564</v>
      </c>
      <c r="S140" s="337">
        <f t="shared" ca="1" si="8"/>
        <v>459794</v>
      </c>
      <c r="T140" s="433" t="s">
        <v>283</v>
      </c>
      <c r="U140" s="22"/>
      <c r="V140" s="24"/>
      <c r="W140" s="21"/>
      <c r="Y140" s="494"/>
    </row>
    <row r="141" spans="1:25" ht="45">
      <c r="A141" s="31">
        <v>138</v>
      </c>
      <c r="B141" s="22" t="s">
        <v>39</v>
      </c>
      <c r="C141" s="22" t="s">
        <v>216</v>
      </c>
      <c r="D141" s="22" t="s">
        <v>277</v>
      </c>
      <c r="E141" s="23" t="s">
        <v>284</v>
      </c>
      <c r="F141" s="22" t="s">
        <v>285</v>
      </c>
      <c r="G141" s="22" t="s">
        <v>286</v>
      </c>
      <c r="H141" s="22" t="s">
        <v>164</v>
      </c>
      <c r="I141" s="22" t="s">
        <v>287</v>
      </c>
      <c r="J141" s="22" t="s">
        <v>288</v>
      </c>
      <c r="K141" s="523" t="s">
        <v>971</v>
      </c>
      <c r="L141" s="525" t="s">
        <v>1092</v>
      </c>
      <c r="M141" s="525" t="s">
        <v>1093</v>
      </c>
      <c r="N141" s="525" t="s">
        <v>887</v>
      </c>
      <c r="O141" s="22" t="s">
        <v>174</v>
      </c>
      <c r="P141" s="430">
        <v>2019</v>
      </c>
      <c r="Q141" s="740">
        <f t="shared" ca="1" si="6"/>
        <v>23.109240484314036</v>
      </c>
      <c r="R141" s="337">
        <f t="shared" ca="1" si="7"/>
        <v>8787280328.6153564</v>
      </c>
      <c r="S141" s="337">
        <f t="shared" ca="1" si="8"/>
        <v>380249638</v>
      </c>
      <c r="T141" s="433" t="s">
        <v>289</v>
      </c>
      <c r="U141" s="22"/>
      <c r="V141" s="24"/>
      <c r="W141" s="21"/>
      <c r="Y141" s="494"/>
    </row>
    <row r="142" spans="1:25" ht="45">
      <c r="A142" s="31">
        <v>139</v>
      </c>
      <c r="B142" s="22" t="s">
        <v>39</v>
      </c>
      <c r="C142" s="22" t="s">
        <v>290</v>
      </c>
      <c r="D142" s="22" t="s">
        <v>291</v>
      </c>
      <c r="E142" s="23" t="s">
        <v>51</v>
      </c>
      <c r="F142" s="22" t="s">
        <v>52</v>
      </c>
      <c r="G142" s="22" t="s">
        <v>53</v>
      </c>
      <c r="H142" s="22" t="s">
        <v>30</v>
      </c>
      <c r="I142" s="22" t="s">
        <v>292</v>
      </c>
      <c r="J142" s="22" t="s">
        <v>52</v>
      </c>
      <c r="K142" s="523" t="s">
        <v>1094</v>
      </c>
      <c r="L142" s="525" t="s">
        <v>1095</v>
      </c>
      <c r="M142" s="525" t="s">
        <v>1096</v>
      </c>
      <c r="N142" s="525" t="s">
        <v>817</v>
      </c>
      <c r="O142" s="22" t="s">
        <v>293</v>
      </c>
      <c r="P142" s="430">
        <v>2019</v>
      </c>
      <c r="Q142" s="740">
        <f t="shared" ca="1" si="6"/>
        <v>6510.3059570831938</v>
      </c>
      <c r="R142" s="337" t="str">
        <f t="shared" ca="1" si="7"/>
        <v>N/A</v>
      </c>
      <c r="S142" s="337" t="str">
        <f t="shared" ca="1" si="8"/>
        <v>N/A</v>
      </c>
      <c r="T142" s="433" t="s">
        <v>901</v>
      </c>
      <c r="U142" s="22"/>
      <c r="V142" s="24"/>
      <c r="W142" s="21"/>
      <c r="Y142" s="494"/>
    </row>
    <row r="143" spans="1:25" ht="45">
      <c r="A143" s="31">
        <v>140</v>
      </c>
      <c r="B143" s="22" t="s">
        <v>39</v>
      </c>
      <c r="C143" s="22" t="s">
        <v>290</v>
      </c>
      <c r="D143" s="22" t="s">
        <v>291</v>
      </c>
      <c r="E143" s="23" t="s">
        <v>51</v>
      </c>
      <c r="F143" s="22" t="s">
        <v>55</v>
      </c>
      <c r="G143" s="22" t="s">
        <v>53</v>
      </c>
      <c r="H143" s="22" t="s">
        <v>30</v>
      </c>
      <c r="I143" s="22" t="s">
        <v>292</v>
      </c>
      <c r="J143" s="22" t="s">
        <v>55</v>
      </c>
      <c r="K143" s="523" t="s">
        <v>1094</v>
      </c>
      <c r="L143" s="525" t="s">
        <v>1097</v>
      </c>
      <c r="M143" s="525" t="s">
        <v>1098</v>
      </c>
      <c r="N143" s="525" t="s">
        <v>817</v>
      </c>
      <c r="O143" s="22" t="s">
        <v>293</v>
      </c>
      <c r="P143" s="430">
        <v>2019</v>
      </c>
      <c r="Q143" s="740">
        <f t="shared" ca="1" si="6"/>
        <v>4797.0181701636484</v>
      </c>
      <c r="R143" s="337" t="str">
        <f t="shared" ca="1" si="7"/>
        <v>N/A</v>
      </c>
      <c r="S143" s="337" t="str">
        <f t="shared" ca="1" si="8"/>
        <v>N/A</v>
      </c>
      <c r="T143" s="433" t="s">
        <v>901</v>
      </c>
      <c r="U143" s="22"/>
      <c r="V143" s="24"/>
      <c r="W143" s="21"/>
      <c r="Y143" s="494"/>
    </row>
    <row r="144" spans="1:25" ht="45">
      <c r="A144" s="31">
        <v>141</v>
      </c>
      <c r="B144" s="22" t="s">
        <v>39</v>
      </c>
      <c r="C144" s="22" t="s">
        <v>290</v>
      </c>
      <c r="D144" s="22" t="s">
        <v>291</v>
      </c>
      <c r="E144" s="23" t="s">
        <v>51</v>
      </c>
      <c r="F144" s="22" t="s">
        <v>56</v>
      </c>
      <c r="G144" s="22" t="s">
        <v>53</v>
      </c>
      <c r="H144" s="22" t="s">
        <v>30</v>
      </c>
      <c r="I144" s="22" t="s">
        <v>292</v>
      </c>
      <c r="J144" s="22" t="s">
        <v>56</v>
      </c>
      <c r="K144" s="523" t="s">
        <v>1094</v>
      </c>
      <c r="L144" s="525" t="s">
        <v>1099</v>
      </c>
      <c r="M144" s="525" t="s">
        <v>1100</v>
      </c>
      <c r="N144" s="525" t="s">
        <v>817</v>
      </c>
      <c r="O144" s="22" t="s">
        <v>293</v>
      </c>
      <c r="P144" s="430">
        <v>2019</v>
      </c>
      <c r="Q144" s="740">
        <f t="shared" ca="1" si="6"/>
        <v>28749606.09597994</v>
      </c>
      <c r="R144" s="337" t="str">
        <f t="shared" ca="1" si="7"/>
        <v>N/A</v>
      </c>
      <c r="S144" s="337" t="str">
        <f t="shared" ca="1" si="8"/>
        <v>N/A</v>
      </c>
      <c r="T144" s="433" t="s">
        <v>901</v>
      </c>
      <c r="U144" s="22"/>
      <c r="V144" s="24"/>
      <c r="W144" s="21"/>
      <c r="Y144" s="494"/>
    </row>
    <row r="145" spans="1:25" ht="45">
      <c r="A145" s="31">
        <v>142</v>
      </c>
      <c r="B145" s="22" t="s">
        <v>39</v>
      </c>
      <c r="C145" s="22" t="s">
        <v>290</v>
      </c>
      <c r="D145" s="22" t="s">
        <v>291</v>
      </c>
      <c r="E145" s="23" t="s">
        <v>51</v>
      </c>
      <c r="F145" s="22" t="s">
        <v>57</v>
      </c>
      <c r="G145" s="22" t="s">
        <v>53</v>
      </c>
      <c r="H145" s="22" t="s">
        <v>30</v>
      </c>
      <c r="I145" s="22" t="s">
        <v>292</v>
      </c>
      <c r="J145" s="22" t="s">
        <v>57</v>
      </c>
      <c r="K145" s="523" t="s">
        <v>1094</v>
      </c>
      <c r="L145" s="525" t="s">
        <v>1101</v>
      </c>
      <c r="M145" s="525" t="s">
        <v>1102</v>
      </c>
      <c r="N145" s="525" t="s">
        <v>817</v>
      </c>
      <c r="O145" s="22" t="s">
        <v>293</v>
      </c>
      <c r="P145" s="430">
        <v>2019</v>
      </c>
      <c r="Q145" s="740">
        <f t="shared" ca="1" si="6"/>
        <v>22083697.691690225</v>
      </c>
      <c r="R145" s="337" t="str">
        <f t="shared" ca="1" si="7"/>
        <v>N/A</v>
      </c>
      <c r="S145" s="337" t="str">
        <f t="shared" ca="1" si="8"/>
        <v>N/A</v>
      </c>
      <c r="T145" s="433" t="s">
        <v>901</v>
      </c>
      <c r="U145" s="22"/>
      <c r="V145" s="24"/>
      <c r="W145" s="21"/>
      <c r="Y145" s="494"/>
    </row>
    <row r="146" spans="1:25" ht="45">
      <c r="A146" s="31">
        <v>143</v>
      </c>
      <c r="B146" s="22" t="s">
        <v>39</v>
      </c>
      <c r="C146" s="22" t="s">
        <v>290</v>
      </c>
      <c r="D146" s="22" t="s">
        <v>291</v>
      </c>
      <c r="E146" s="23" t="s">
        <v>51</v>
      </c>
      <c r="F146" s="22" t="s">
        <v>58</v>
      </c>
      <c r="G146" s="22" t="s">
        <v>53</v>
      </c>
      <c r="H146" s="22" t="s">
        <v>30</v>
      </c>
      <c r="I146" s="22" t="s">
        <v>292</v>
      </c>
      <c r="J146" s="22" t="s">
        <v>58</v>
      </c>
      <c r="K146" s="523" t="s">
        <v>1094</v>
      </c>
      <c r="L146" s="525" t="s">
        <v>1103</v>
      </c>
      <c r="M146" s="525" t="s">
        <v>1104</v>
      </c>
      <c r="N146" s="525" t="s">
        <v>817</v>
      </c>
      <c r="O146" s="22" t="s">
        <v>293</v>
      </c>
      <c r="P146" s="430">
        <v>2019</v>
      </c>
      <c r="Q146" s="740">
        <f t="shared" ca="1" si="6"/>
        <v>616067.34714183549</v>
      </c>
      <c r="R146" s="337" t="str">
        <f t="shared" ca="1" si="7"/>
        <v>N/A</v>
      </c>
      <c r="S146" s="337" t="str">
        <f t="shared" ca="1" si="8"/>
        <v>N/A</v>
      </c>
      <c r="T146" s="433" t="s">
        <v>901</v>
      </c>
      <c r="U146" s="22" t="s">
        <v>295</v>
      </c>
      <c r="V146" s="24"/>
      <c r="W146" s="21"/>
      <c r="Y146" s="494"/>
    </row>
    <row r="147" spans="1:25" ht="45">
      <c r="A147" s="31">
        <v>144</v>
      </c>
      <c r="B147" s="22" t="s">
        <v>39</v>
      </c>
      <c r="C147" s="22" t="s">
        <v>290</v>
      </c>
      <c r="D147" s="22" t="s">
        <v>291</v>
      </c>
      <c r="E147" s="23" t="s">
        <v>51</v>
      </c>
      <c r="F147" s="22" t="s">
        <v>60</v>
      </c>
      <c r="G147" s="22" t="s">
        <v>53</v>
      </c>
      <c r="H147" s="22" t="s">
        <v>30</v>
      </c>
      <c r="I147" s="22" t="s">
        <v>292</v>
      </c>
      <c r="J147" s="22" t="s">
        <v>60</v>
      </c>
      <c r="K147" s="523" t="s">
        <v>1094</v>
      </c>
      <c r="L147" s="525" t="s">
        <v>1105</v>
      </c>
      <c r="M147" s="525" t="s">
        <v>1106</v>
      </c>
      <c r="N147" s="525" t="s">
        <v>817</v>
      </c>
      <c r="O147" s="22" t="s">
        <v>293</v>
      </c>
      <c r="P147" s="430">
        <v>2019</v>
      </c>
      <c r="Q147" s="740">
        <f t="shared" ca="1" si="6"/>
        <v>474473.34083773254</v>
      </c>
      <c r="R147" s="337" t="str">
        <f t="shared" ca="1" si="7"/>
        <v>N/A</v>
      </c>
      <c r="S147" s="337" t="str">
        <f t="shared" ca="1" si="8"/>
        <v>N/A</v>
      </c>
      <c r="T147" s="433" t="s">
        <v>901</v>
      </c>
      <c r="U147" s="22" t="s">
        <v>49</v>
      </c>
      <c r="V147" s="24"/>
      <c r="W147" s="21"/>
      <c r="Y147" s="494"/>
    </row>
    <row r="148" spans="1:25" ht="45">
      <c r="A148" s="31">
        <v>145</v>
      </c>
      <c r="B148" s="22" t="s">
        <v>39</v>
      </c>
      <c r="C148" s="22" t="s">
        <v>290</v>
      </c>
      <c r="D148" s="22" t="s">
        <v>291</v>
      </c>
      <c r="E148" s="23" t="s">
        <v>51</v>
      </c>
      <c r="F148" s="22" t="s">
        <v>61</v>
      </c>
      <c r="G148" s="22" t="s">
        <v>53</v>
      </c>
      <c r="H148" s="22" t="s">
        <v>30</v>
      </c>
      <c r="I148" s="22" t="s">
        <v>292</v>
      </c>
      <c r="J148" s="22" t="s">
        <v>61</v>
      </c>
      <c r="K148" s="523" t="s">
        <v>1094</v>
      </c>
      <c r="L148" s="525" t="s">
        <v>1107</v>
      </c>
      <c r="M148" s="525" t="s">
        <v>1108</v>
      </c>
      <c r="N148" s="525" t="s">
        <v>817</v>
      </c>
      <c r="O148" s="22" t="s">
        <v>293</v>
      </c>
      <c r="P148" s="430">
        <v>2019</v>
      </c>
      <c r="Q148" s="740">
        <f t="shared" ca="1" si="6"/>
        <v>40559.444891439853</v>
      </c>
      <c r="R148" s="337" t="str">
        <f t="shared" ca="1" si="7"/>
        <v>N/A</v>
      </c>
      <c r="S148" s="337" t="str">
        <f t="shared" ca="1" si="8"/>
        <v>N/A</v>
      </c>
      <c r="T148" s="433" t="s">
        <v>901</v>
      </c>
      <c r="U148" s="22"/>
      <c r="V148" s="24"/>
      <c r="W148" s="21"/>
      <c r="Y148" s="494"/>
    </row>
    <row r="149" spans="1:25" ht="45">
      <c r="A149" s="31">
        <v>146</v>
      </c>
      <c r="B149" s="22" t="s">
        <v>39</v>
      </c>
      <c r="C149" s="22" t="s">
        <v>290</v>
      </c>
      <c r="D149" s="22" t="s">
        <v>291</v>
      </c>
      <c r="E149" s="23" t="s">
        <v>51</v>
      </c>
      <c r="F149" s="22" t="s">
        <v>62</v>
      </c>
      <c r="G149" s="22" t="s">
        <v>53</v>
      </c>
      <c r="H149" s="22" t="s">
        <v>30</v>
      </c>
      <c r="I149" s="22" t="s">
        <v>292</v>
      </c>
      <c r="J149" s="22" t="s">
        <v>62</v>
      </c>
      <c r="K149" s="523" t="s">
        <v>1094</v>
      </c>
      <c r="L149" s="525" t="s">
        <v>1109</v>
      </c>
      <c r="M149" s="525" t="s">
        <v>1110</v>
      </c>
      <c r="N149" s="525" t="s">
        <v>817</v>
      </c>
      <c r="O149" s="22" t="s">
        <v>293</v>
      </c>
      <c r="P149" s="430">
        <v>2019</v>
      </c>
      <c r="Q149" s="740">
        <f t="shared" ca="1" si="6"/>
        <v>29725.930234849329</v>
      </c>
      <c r="R149" s="337" t="str">
        <f t="shared" ca="1" si="7"/>
        <v>N/A</v>
      </c>
      <c r="S149" s="337" t="str">
        <f t="shared" ca="1" si="8"/>
        <v>N/A</v>
      </c>
      <c r="T149" s="433" t="s">
        <v>901</v>
      </c>
      <c r="U149" s="22"/>
      <c r="V149" s="24"/>
      <c r="W149" s="21"/>
      <c r="Y149" s="494"/>
    </row>
    <row r="150" spans="1:25" ht="45">
      <c r="A150" s="31">
        <v>147</v>
      </c>
      <c r="B150" s="22" t="s">
        <v>39</v>
      </c>
      <c r="C150" s="22" t="s">
        <v>290</v>
      </c>
      <c r="D150" s="22" t="s">
        <v>291</v>
      </c>
      <c r="E150" s="23" t="s">
        <v>51</v>
      </c>
      <c r="F150" s="22" t="s">
        <v>63</v>
      </c>
      <c r="G150" s="22" t="s">
        <v>53</v>
      </c>
      <c r="H150" s="22" t="s">
        <v>30</v>
      </c>
      <c r="I150" s="22" t="s">
        <v>292</v>
      </c>
      <c r="J150" s="22" t="s">
        <v>63</v>
      </c>
      <c r="K150" s="523" t="s">
        <v>1094</v>
      </c>
      <c r="L150" s="525" t="s">
        <v>1111</v>
      </c>
      <c r="M150" s="525" t="s">
        <v>1112</v>
      </c>
      <c r="N150" s="525" t="s">
        <v>817</v>
      </c>
      <c r="O150" s="22" t="s">
        <v>293</v>
      </c>
      <c r="P150" s="430">
        <v>2019</v>
      </c>
      <c r="Q150" s="740">
        <f t="shared" ca="1" si="6"/>
        <v>183084252.36191565</v>
      </c>
      <c r="R150" s="337" t="str">
        <f t="shared" ca="1" si="7"/>
        <v>N/A</v>
      </c>
      <c r="S150" s="337" t="str">
        <f t="shared" ca="1" si="8"/>
        <v>N/A</v>
      </c>
      <c r="T150" s="433" t="s">
        <v>901</v>
      </c>
      <c r="U150" s="22"/>
      <c r="V150" s="24"/>
      <c r="W150" s="21"/>
      <c r="Y150" s="494"/>
    </row>
    <row r="151" spans="1:25" ht="45">
      <c r="A151" s="31">
        <v>148</v>
      </c>
      <c r="B151" s="22" t="s">
        <v>39</v>
      </c>
      <c r="C151" s="22" t="s">
        <v>290</v>
      </c>
      <c r="D151" s="22" t="s">
        <v>291</v>
      </c>
      <c r="E151" s="23" t="s">
        <v>51</v>
      </c>
      <c r="F151" s="22" t="s">
        <v>64</v>
      </c>
      <c r="G151" s="22" t="s">
        <v>53</v>
      </c>
      <c r="H151" s="22" t="s">
        <v>30</v>
      </c>
      <c r="I151" s="22" t="s">
        <v>292</v>
      </c>
      <c r="J151" s="22" t="s">
        <v>64</v>
      </c>
      <c r="K151" s="523" t="s">
        <v>1094</v>
      </c>
      <c r="L151" s="525" t="s">
        <v>1113</v>
      </c>
      <c r="M151" s="525" t="s">
        <v>1114</v>
      </c>
      <c r="N151" s="525" t="s">
        <v>817</v>
      </c>
      <c r="O151" s="22" t="s">
        <v>293</v>
      </c>
      <c r="P151" s="430">
        <v>2019</v>
      </c>
      <c r="Q151" s="740">
        <f t="shared" ca="1" si="6"/>
        <v>135568225.40911594</v>
      </c>
      <c r="R151" s="337" t="str">
        <f t="shared" ca="1" si="7"/>
        <v>N/A</v>
      </c>
      <c r="S151" s="337" t="str">
        <f t="shared" ca="1" si="8"/>
        <v>N/A</v>
      </c>
      <c r="T151" s="433" t="s">
        <v>901</v>
      </c>
      <c r="U151" s="22"/>
      <c r="V151" s="24"/>
      <c r="W151" s="21"/>
      <c r="Y151" s="494"/>
    </row>
    <row r="152" spans="1:25" ht="45">
      <c r="A152" s="31">
        <v>149</v>
      </c>
      <c r="B152" s="22" t="s">
        <v>39</v>
      </c>
      <c r="C152" s="22" t="s">
        <v>290</v>
      </c>
      <c r="D152" s="22" t="s">
        <v>291</v>
      </c>
      <c r="E152" s="23" t="s">
        <v>51</v>
      </c>
      <c r="F152" s="22" t="s">
        <v>65</v>
      </c>
      <c r="G152" s="22" t="s">
        <v>53</v>
      </c>
      <c r="H152" s="22" t="s">
        <v>30</v>
      </c>
      <c r="I152" s="22" t="s">
        <v>292</v>
      </c>
      <c r="J152" s="22" t="s">
        <v>65</v>
      </c>
      <c r="K152" s="523" t="s">
        <v>1094</v>
      </c>
      <c r="L152" s="525" t="s">
        <v>1115</v>
      </c>
      <c r="M152" s="525" t="s">
        <v>1116</v>
      </c>
      <c r="N152" s="525" t="s">
        <v>817</v>
      </c>
      <c r="O152" s="22" t="s">
        <v>293</v>
      </c>
      <c r="P152" s="430">
        <v>2019</v>
      </c>
      <c r="Q152" s="740">
        <f t="shared" ca="1" si="6"/>
        <v>5614471.9602228571</v>
      </c>
      <c r="R152" s="337" t="str">
        <f t="shared" ca="1" si="7"/>
        <v>N/A</v>
      </c>
      <c r="S152" s="337" t="str">
        <f t="shared" ca="1" si="8"/>
        <v>N/A</v>
      </c>
      <c r="T152" s="433" t="s">
        <v>901</v>
      </c>
      <c r="U152" s="22" t="s">
        <v>49</v>
      </c>
      <c r="V152" s="24"/>
      <c r="W152" s="21"/>
      <c r="Y152" s="494"/>
    </row>
    <row r="153" spans="1:25" ht="45">
      <c r="A153" s="31">
        <v>150</v>
      </c>
      <c r="B153" s="22" t="s">
        <v>39</v>
      </c>
      <c r="C153" s="22" t="s">
        <v>290</v>
      </c>
      <c r="D153" s="22" t="s">
        <v>291</v>
      </c>
      <c r="E153" s="23" t="s">
        <v>51</v>
      </c>
      <c r="F153" s="22" t="s">
        <v>66</v>
      </c>
      <c r="G153" s="22" t="s">
        <v>53</v>
      </c>
      <c r="H153" s="22" t="s">
        <v>30</v>
      </c>
      <c r="I153" s="22" t="s">
        <v>292</v>
      </c>
      <c r="J153" s="22" t="s">
        <v>66</v>
      </c>
      <c r="K153" s="523" t="s">
        <v>1094</v>
      </c>
      <c r="L153" s="525" t="s">
        <v>1117</v>
      </c>
      <c r="M153" s="525" t="s">
        <v>1118</v>
      </c>
      <c r="N153" s="525" t="s">
        <v>817</v>
      </c>
      <c r="O153" s="22" t="s">
        <v>293</v>
      </c>
      <c r="P153" s="430">
        <v>2019</v>
      </c>
      <c r="Q153" s="740">
        <f t="shared" ca="1" si="6"/>
        <v>3790809.3088417328</v>
      </c>
      <c r="R153" s="337" t="str">
        <f t="shared" ca="1" si="7"/>
        <v>N/A</v>
      </c>
      <c r="S153" s="337" t="str">
        <f t="shared" ca="1" si="8"/>
        <v>N/A</v>
      </c>
      <c r="T153" s="433" t="s">
        <v>901</v>
      </c>
      <c r="U153" s="22" t="s">
        <v>49</v>
      </c>
      <c r="V153" s="24"/>
      <c r="W153" s="21"/>
      <c r="Y153" s="494"/>
    </row>
    <row r="154" spans="1:25" ht="45">
      <c r="A154" s="31">
        <v>151</v>
      </c>
      <c r="B154" s="22" t="s">
        <v>39</v>
      </c>
      <c r="C154" s="22" t="s">
        <v>290</v>
      </c>
      <c r="D154" s="22" t="s">
        <v>291</v>
      </c>
      <c r="E154" s="23" t="s">
        <v>296</v>
      </c>
      <c r="F154" s="22" t="s">
        <v>297</v>
      </c>
      <c r="G154" s="22" t="s">
        <v>298</v>
      </c>
      <c r="H154" s="22" t="s">
        <v>30</v>
      </c>
      <c r="I154" s="22" t="s">
        <v>299</v>
      </c>
      <c r="J154" s="22" t="s">
        <v>297</v>
      </c>
      <c r="K154" s="523" t="s">
        <v>1094</v>
      </c>
      <c r="L154" s="525" t="s">
        <v>1119</v>
      </c>
      <c r="M154" s="525" t="s">
        <v>1120</v>
      </c>
      <c r="N154" s="525" t="s">
        <v>887</v>
      </c>
      <c r="O154" s="22" t="s">
        <v>293</v>
      </c>
      <c r="P154" s="430">
        <v>2019</v>
      </c>
      <c r="Q154" s="740">
        <f t="shared" ca="1" si="6"/>
        <v>4.4015053740937993E-3</v>
      </c>
      <c r="R154" s="337">
        <f t="shared" ca="1" si="7"/>
        <v>6510.3059570831938</v>
      </c>
      <c r="S154" s="337">
        <f t="shared" ca="1" si="8"/>
        <v>1479108.942</v>
      </c>
      <c r="T154" s="433"/>
      <c r="U154" s="22"/>
      <c r="V154" s="24"/>
      <c r="W154" s="21"/>
      <c r="Y154" s="494"/>
    </row>
    <row r="155" spans="1:25" ht="45">
      <c r="A155" s="31">
        <v>152</v>
      </c>
      <c r="B155" s="22" t="s">
        <v>39</v>
      </c>
      <c r="C155" s="22" t="s">
        <v>290</v>
      </c>
      <c r="D155" s="22" t="s">
        <v>291</v>
      </c>
      <c r="E155" s="23" t="s">
        <v>296</v>
      </c>
      <c r="F155" s="22" t="s">
        <v>300</v>
      </c>
      <c r="G155" s="22" t="s">
        <v>298</v>
      </c>
      <c r="H155" s="22" t="s">
        <v>30</v>
      </c>
      <c r="I155" s="22" t="s">
        <v>299</v>
      </c>
      <c r="J155" s="22" t="s">
        <v>300</v>
      </c>
      <c r="K155" s="523" t="s">
        <v>1094</v>
      </c>
      <c r="L155" s="525" t="s">
        <v>1121</v>
      </c>
      <c r="M155" s="525" t="s">
        <v>1122</v>
      </c>
      <c r="N155" s="525" t="s">
        <v>887</v>
      </c>
      <c r="O155" s="22" t="s">
        <v>293</v>
      </c>
      <c r="P155" s="430">
        <v>2019</v>
      </c>
      <c r="Q155" s="740">
        <f t="shared" ca="1" si="6"/>
        <v>3.2431811031290812E-3</v>
      </c>
      <c r="R155" s="337">
        <f t="shared" ca="1" si="7"/>
        <v>4797.0181701636484</v>
      </c>
      <c r="S155" s="337">
        <f t="shared" ca="1" si="8"/>
        <v>1479108.942</v>
      </c>
      <c r="T155" s="433"/>
      <c r="U155" s="22"/>
      <c r="V155" s="24"/>
      <c r="W155" s="21"/>
      <c r="Y155" s="494"/>
    </row>
    <row r="156" spans="1:25" ht="45">
      <c r="A156" s="31">
        <v>153</v>
      </c>
      <c r="B156" s="22" t="s">
        <v>39</v>
      </c>
      <c r="C156" s="22" t="s">
        <v>290</v>
      </c>
      <c r="D156" s="22" t="s">
        <v>291</v>
      </c>
      <c r="E156" s="23" t="s">
        <v>296</v>
      </c>
      <c r="F156" s="22" t="s">
        <v>301</v>
      </c>
      <c r="G156" s="22" t="s">
        <v>298</v>
      </c>
      <c r="H156" s="22" t="s">
        <v>30</v>
      </c>
      <c r="I156" s="22" t="s">
        <v>299</v>
      </c>
      <c r="J156" s="22" t="s">
        <v>301</v>
      </c>
      <c r="K156" s="523" t="s">
        <v>1094</v>
      </c>
      <c r="L156" s="525" t="s">
        <v>1123</v>
      </c>
      <c r="M156" s="525" t="s">
        <v>1124</v>
      </c>
      <c r="N156" s="525" t="s">
        <v>887</v>
      </c>
      <c r="O156" s="22" t="s">
        <v>293</v>
      </c>
      <c r="P156" s="430">
        <v>2019</v>
      </c>
      <c r="Q156" s="740">
        <f t="shared" ca="1" si="6"/>
        <v>4.4642806229253928E-3</v>
      </c>
      <c r="R156" s="337">
        <f t="shared" ca="1" si="7"/>
        <v>28749606.09597994</v>
      </c>
      <c r="S156" s="337">
        <f t="shared" ca="1" si="8"/>
        <v>6439919110</v>
      </c>
      <c r="T156" s="433"/>
      <c r="U156" s="22"/>
      <c r="V156" s="24"/>
      <c r="W156" s="21"/>
      <c r="Y156" s="494"/>
    </row>
    <row r="157" spans="1:25" ht="45">
      <c r="A157" s="31">
        <v>154</v>
      </c>
      <c r="B157" s="22" t="s">
        <v>39</v>
      </c>
      <c r="C157" s="22" t="s">
        <v>290</v>
      </c>
      <c r="D157" s="22" t="s">
        <v>291</v>
      </c>
      <c r="E157" s="23" t="s">
        <v>296</v>
      </c>
      <c r="F157" s="22" t="s">
        <v>302</v>
      </c>
      <c r="G157" s="22" t="s">
        <v>298</v>
      </c>
      <c r="H157" s="22" t="s">
        <v>30</v>
      </c>
      <c r="I157" s="22" t="s">
        <v>299</v>
      </c>
      <c r="J157" s="22" t="s">
        <v>302</v>
      </c>
      <c r="K157" s="523" t="s">
        <v>1094</v>
      </c>
      <c r="L157" s="525" t="s">
        <v>1125</v>
      </c>
      <c r="M157" s="525" t="s">
        <v>1126</v>
      </c>
      <c r="N157" s="525" t="s">
        <v>887</v>
      </c>
      <c r="O157" s="22" t="s">
        <v>293</v>
      </c>
      <c r="P157" s="430">
        <v>2019</v>
      </c>
      <c r="Q157" s="740">
        <f t="shared" ca="1" si="6"/>
        <v>3.4291886768264431E-3</v>
      </c>
      <c r="R157" s="337">
        <f t="shared" ca="1" si="7"/>
        <v>22083697.691690225</v>
      </c>
      <c r="S157" s="337">
        <f t="shared" ca="1" si="8"/>
        <v>6439919110</v>
      </c>
      <c r="T157" s="433"/>
      <c r="U157" s="22"/>
      <c r="V157" s="24"/>
      <c r="W157" s="21"/>
      <c r="Y157" s="494"/>
    </row>
    <row r="158" spans="1:25" ht="45">
      <c r="A158" s="31">
        <v>155</v>
      </c>
      <c r="B158" s="22" t="s">
        <v>39</v>
      </c>
      <c r="C158" s="22" t="s">
        <v>290</v>
      </c>
      <c r="D158" s="22" t="s">
        <v>291</v>
      </c>
      <c r="E158" s="23" t="s">
        <v>296</v>
      </c>
      <c r="F158" s="22" t="s">
        <v>303</v>
      </c>
      <c r="G158" s="22" t="s">
        <v>298</v>
      </c>
      <c r="H158" s="22" t="s">
        <v>30</v>
      </c>
      <c r="I158" s="22" t="s">
        <v>299</v>
      </c>
      <c r="J158" s="22" t="s">
        <v>303</v>
      </c>
      <c r="K158" s="523" t="s">
        <v>1094</v>
      </c>
      <c r="L158" s="525" t="s">
        <v>1127</v>
      </c>
      <c r="M158" s="525" t="s">
        <v>1128</v>
      </c>
      <c r="N158" s="525" t="s">
        <v>887</v>
      </c>
      <c r="O158" s="22" t="s">
        <v>293</v>
      </c>
      <c r="P158" s="430">
        <v>2019</v>
      </c>
      <c r="Q158" s="740">
        <f t="shared" ca="1" si="6"/>
        <v>3.4058499977849773E-3</v>
      </c>
      <c r="R158" s="337">
        <f t="shared" ca="1" si="7"/>
        <v>616067.34714183549</v>
      </c>
      <c r="S158" s="337">
        <f t="shared" ca="1" si="8"/>
        <v>180885050</v>
      </c>
      <c r="T158" s="433" t="s">
        <v>304</v>
      </c>
      <c r="U158" s="22" t="s">
        <v>49</v>
      </c>
      <c r="V158" s="24"/>
      <c r="W158" s="21"/>
      <c r="Y158" s="494"/>
    </row>
    <row r="159" spans="1:25" ht="45">
      <c r="A159" s="31">
        <v>156</v>
      </c>
      <c r="B159" s="22" t="s">
        <v>39</v>
      </c>
      <c r="C159" s="22" t="s">
        <v>290</v>
      </c>
      <c r="D159" s="22" t="s">
        <v>291</v>
      </c>
      <c r="E159" s="23" t="s">
        <v>296</v>
      </c>
      <c r="F159" s="22" t="s">
        <v>305</v>
      </c>
      <c r="G159" s="22" t="s">
        <v>298</v>
      </c>
      <c r="H159" s="22" t="s">
        <v>30</v>
      </c>
      <c r="I159" s="22" t="s">
        <v>299</v>
      </c>
      <c r="J159" s="22" t="s">
        <v>305</v>
      </c>
      <c r="K159" s="523" t="s">
        <v>1094</v>
      </c>
      <c r="L159" s="525" t="s">
        <v>1129</v>
      </c>
      <c r="M159" s="525" t="s">
        <v>1130</v>
      </c>
      <c r="N159" s="525" t="s">
        <v>887</v>
      </c>
      <c r="O159" s="22" t="s">
        <v>293</v>
      </c>
      <c r="P159" s="430">
        <v>2019</v>
      </c>
      <c r="Q159" s="740">
        <f t="shared" ca="1" si="6"/>
        <v>2.6230655371338456E-3</v>
      </c>
      <c r="R159" s="337">
        <f t="shared" ca="1" si="7"/>
        <v>474473.34083773254</v>
      </c>
      <c r="S159" s="337">
        <f t="shared" ca="1" si="8"/>
        <v>182364158.942</v>
      </c>
      <c r="T159" s="433" t="s">
        <v>304</v>
      </c>
      <c r="U159" s="22" t="s">
        <v>49</v>
      </c>
      <c r="V159" s="24"/>
      <c r="W159" s="21"/>
      <c r="Y159" s="494"/>
    </row>
    <row r="160" spans="1:25" ht="45">
      <c r="A160" s="31">
        <v>157</v>
      </c>
      <c r="B160" s="22" t="s">
        <v>39</v>
      </c>
      <c r="C160" s="22" t="s">
        <v>290</v>
      </c>
      <c r="D160" s="22" t="s">
        <v>291</v>
      </c>
      <c r="E160" s="23" t="s">
        <v>296</v>
      </c>
      <c r="F160" s="22" t="s">
        <v>306</v>
      </c>
      <c r="G160" s="22" t="s">
        <v>298</v>
      </c>
      <c r="H160" s="22" t="s">
        <v>30</v>
      </c>
      <c r="I160" s="22" t="s">
        <v>299</v>
      </c>
      <c r="J160" s="22" t="s">
        <v>306</v>
      </c>
      <c r="K160" s="523" t="s">
        <v>1094</v>
      </c>
      <c r="L160" s="525" t="s">
        <v>1131</v>
      </c>
      <c r="M160" s="525" t="s">
        <v>1132</v>
      </c>
      <c r="N160" s="525" t="s">
        <v>887</v>
      </c>
      <c r="O160" s="22" t="s">
        <v>293</v>
      </c>
      <c r="P160" s="430">
        <v>2019</v>
      </c>
      <c r="Q160" s="740">
        <f t="shared" ca="1" si="6"/>
        <v>2.7421539914833301E-2</v>
      </c>
      <c r="R160" s="337">
        <f t="shared" ca="1" si="7"/>
        <v>40559.444891439853</v>
      </c>
      <c r="S160" s="337">
        <f t="shared" ca="1" si="8"/>
        <v>0</v>
      </c>
      <c r="T160" s="433"/>
      <c r="U160" s="22"/>
      <c r="V160" s="24"/>
      <c r="W160" s="21"/>
      <c r="Y160" s="494"/>
    </row>
    <row r="161" spans="1:25" ht="45">
      <c r="A161" s="31">
        <v>158</v>
      </c>
      <c r="B161" s="22" t="s">
        <v>39</v>
      </c>
      <c r="C161" s="22" t="s">
        <v>290</v>
      </c>
      <c r="D161" s="22" t="s">
        <v>291</v>
      </c>
      <c r="E161" s="23" t="s">
        <v>296</v>
      </c>
      <c r="F161" s="22" t="s">
        <v>307</v>
      </c>
      <c r="G161" s="22" t="s">
        <v>298</v>
      </c>
      <c r="H161" s="22" t="s">
        <v>30</v>
      </c>
      <c r="I161" s="22" t="s">
        <v>299</v>
      </c>
      <c r="J161" s="22" t="s">
        <v>307</v>
      </c>
      <c r="K161" s="523" t="s">
        <v>1094</v>
      </c>
      <c r="L161" s="525" t="s">
        <v>1133</v>
      </c>
      <c r="M161" s="525" t="s">
        <v>1134</v>
      </c>
      <c r="N161" s="525" t="s">
        <v>887</v>
      </c>
      <c r="O161" s="22" t="s">
        <v>293</v>
      </c>
      <c r="P161" s="430">
        <v>2019</v>
      </c>
      <c r="Q161" s="740">
        <f t="shared" ca="1" si="6"/>
        <v>2.0097187834355833E-2</v>
      </c>
      <c r="R161" s="337">
        <f t="shared" ca="1" si="7"/>
        <v>29725.930234849329</v>
      </c>
      <c r="S161" s="337">
        <f t="shared" ca="1" si="8"/>
        <v>1479108.942</v>
      </c>
      <c r="T161" s="433"/>
      <c r="U161" s="22"/>
      <c r="V161" s="24"/>
      <c r="W161" s="21"/>
      <c r="Y161" s="494"/>
    </row>
    <row r="162" spans="1:25" ht="45">
      <c r="A162" s="31">
        <v>159</v>
      </c>
      <c r="B162" s="22" t="s">
        <v>39</v>
      </c>
      <c r="C162" s="22" t="s">
        <v>290</v>
      </c>
      <c r="D162" s="22" t="s">
        <v>291</v>
      </c>
      <c r="E162" s="23" t="s">
        <v>296</v>
      </c>
      <c r="F162" s="22" t="s">
        <v>308</v>
      </c>
      <c r="G162" s="22" t="s">
        <v>298</v>
      </c>
      <c r="H162" s="22" t="s">
        <v>30</v>
      </c>
      <c r="I162" s="22" t="s">
        <v>299</v>
      </c>
      <c r="J162" s="22" t="s">
        <v>308</v>
      </c>
      <c r="K162" s="523" t="s">
        <v>1094</v>
      </c>
      <c r="L162" s="525" t="s">
        <v>1135</v>
      </c>
      <c r="M162" s="525" t="s">
        <v>1136</v>
      </c>
      <c r="N162" s="525" t="s">
        <v>887</v>
      </c>
      <c r="O162" s="22" t="s">
        <v>293</v>
      </c>
      <c r="P162" s="430">
        <v>2019</v>
      </c>
      <c r="Q162" s="740">
        <f t="shared" ca="1" si="6"/>
        <v>2.8429588824744671E-2</v>
      </c>
      <c r="R162" s="337">
        <f t="shared" ca="1" si="7"/>
        <v>183084252.36191565</v>
      </c>
      <c r="S162" s="337">
        <f t="shared" ca="1" si="8"/>
        <v>6439919110</v>
      </c>
      <c r="T162" s="433"/>
      <c r="U162" s="22"/>
      <c r="V162" s="24"/>
      <c r="W162" s="21"/>
      <c r="Y162" s="494"/>
    </row>
    <row r="163" spans="1:25" ht="45">
      <c r="A163" s="31">
        <v>160</v>
      </c>
      <c r="B163" s="22" t="s">
        <v>39</v>
      </c>
      <c r="C163" s="22" t="s">
        <v>290</v>
      </c>
      <c r="D163" s="22" t="s">
        <v>291</v>
      </c>
      <c r="E163" s="23" t="s">
        <v>296</v>
      </c>
      <c r="F163" s="22" t="s">
        <v>309</v>
      </c>
      <c r="G163" s="22" t="s">
        <v>298</v>
      </c>
      <c r="H163" s="22" t="s">
        <v>30</v>
      </c>
      <c r="I163" s="22" t="s">
        <v>299</v>
      </c>
      <c r="J163" s="22" t="s">
        <v>309</v>
      </c>
      <c r="K163" s="523" t="s">
        <v>1094</v>
      </c>
      <c r="L163" s="525" t="s">
        <v>1137</v>
      </c>
      <c r="M163" s="525" t="s">
        <v>1138</v>
      </c>
      <c r="N163" s="525" t="s">
        <v>887</v>
      </c>
      <c r="O163" s="22" t="s">
        <v>293</v>
      </c>
      <c r="P163" s="430">
        <v>2019</v>
      </c>
      <c r="Q163" s="740">
        <f t="shared" ca="1" si="6"/>
        <v>2.1051231093664458E-2</v>
      </c>
      <c r="R163" s="337">
        <f t="shared" ca="1" si="7"/>
        <v>135568225.40911594</v>
      </c>
      <c r="S163" s="337">
        <f t="shared" ca="1" si="8"/>
        <v>6439919110</v>
      </c>
      <c r="T163" s="433"/>
      <c r="U163" s="22"/>
      <c r="V163" s="24"/>
      <c r="W163" s="21"/>
      <c r="Y163" s="494"/>
    </row>
    <row r="164" spans="1:25" ht="45">
      <c r="A164" s="31">
        <v>161</v>
      </c>
      <c r="B164" s="22" t="s">
        <v>39</v>
      </c>
      <c r="C164" s="22" t="s">
        <v>290</v>
      </c>
      <c r="D164" s="22" t="s">
        <v>291</v>
      </c>
      <c r="E164" s="23" t="s">
        <v>296</v>
      </c>
      <c r="F164" s="22" t="s">
        <v>310</v>
      </c>
      <c r="G164" s="22" t="s">
        <v>298</v>
      </c>
      <c r="H164" s="22" t="s">
        <v>30</v>
      </c>
      <c r="I164" s="22" t="s">
        <v>299</v>
      </c>
      <c r="J164" s="22" t="s">
        <v>310</v>
      </c>
      <c r="K164" s="523" t="s">
        <v>1094</v>
      </c>
      <c r="L164" s="525" t="s">
        <v>1139</v>
      </c>
      <c r="M164" s="525" t="s">
        <v>1140</v>
      </c>
      <c r="N164" s="525" t="s">
        <v>887</v>
      </c>
      <c r="O164" s="22" t="s">
        <v>293</v>
      </c>
      <c r="P164" s="430">
        <v>2019</v>
      </c>
      <c r="Q164" s="740">
        <f t="shared" ca="1" si="6"/>
        <v>3.1038894370888345E-2</v>
      </c>
      <c r="R164" s="337">
        <f t="shared" ca="1" si="7"/>
        <v>5614471.9602228571</v>
      </c>
      <c r="S164" s="337">
        <f t="shared" ca="1" si="8"/>
        <v>180885050</v>
      </c>
      <c r="T164" s="433" t="s">
        <v>304</v>
      </c>
      <c r="U164" s="22" t="s">
        <v>49</v>
      </c>
      <c r="V164" s="24"/>
      <c r="W164" s="21"/>
      <c r="Y164" s="494"/>
    </row>
    <row r="165" spans="1:25" ht="45">
      <c r="A165" s="31">
        <v>162</v>
      </c>
      <c r="B165" s="22" t="s">
        <v>39</v>
      </c>
      <c r="C165" s="22" t="s">
        <v>290</v>
      </c>
      <c r="D165" s="22" t="s">
        <v>291</v>
      </c>
      <c r="E165" s="23" t="s">
        <v>296</v>
      </c>
      <c r="F165" s="22" t="s">
        <v>311</v>
      </c>
      <c r="G165" s="22" t="s">
        <v>298</v>
      </c>
      <c r="H165" s="22" t="s">
        <v>30</v>
      </c>
      <c r="I165" s="22" t="s">
        <v>299</v>
      </c>
      <c r="J165" s="22" t="s">
        <v>311</v>
      </c>
      <c r="K165" s="523" t="s">
        <v>1094</v>
      </c>
      <c r="L165" s="525" t="s">
        <v>1141</v>
      </c>
      <c r="M165" s="525" t="s">
        <v>1142</v>
      </c>
      <c r="N165" s="525" t="s">
        <v>887</v>
      </c>
      <c r="O165" s="22" t="s">
        <v>293</v>
      </c>
      <c r="P165" s="430">
        <v>2019</v>
      </c>
      <c r="Q165" s="740">
        <f t="shared" ca="1" si="6"/>
        <v>2.0957007275292972E-2</v>
      </c>
      <c r="R165" s="337">
        <f t="shared" ca="1" si="7"/>
        <v>3790809.3088417328</v>
      </c>
      <c r="S165" s="337">
        <f t="shared" ca="1" si="8"/>
        <v>180885050</v>
      </c>
      <c r="T165" s="433" t="s">
        <v>304</v>
      </c>
      <c r="U165" s="22" t="s">
        <v>49</v>
      </c>
      <c r="V165" s="24"/>
      <c r="W165" s="21"/>
      <c r="Y165" s="494"/>
    </row>
    <row r="166" spans="1:25" ht="30">
      <c r="A166" s="31">
        <v>163</v>
      </c>
      <c r="B166" s="22" t="s">
        <v>39</v>
      </c>
      <c r="C166" s="22" t="s">
        <v>290</v>
      </c>
      <c r="D166" s="22" t="s">
        <v>312</v>
      </c>
      <c r="E166" s="23" t="s">
        <v>42</v>
      </c>
      <c r="F166" s="22" t="s">
        <v>43</v>
      </c>
      <c r="G166" s="22" t="s">
        <v>44</v>
      </c>
      <c r="H166" s="22" t="s">
        <v>30</v>
      </c>
      <c r="I166" s="22" t="s">
        <v>313</v>
      </c>
      <c r="J166" s="22" t="s">
        <v>314</v>
      </c>
      <c r="K166" s="523" t="s">
        <v>1094</v>
      </c>
      <c r="L166" s="525" t="s">
        <v>1143</v>
      </c>
      <c r="M166" s="525" t="s">
        <v>1144</v>
      </c>
      <c r="N166" s="525" t="s">
        <v>817</v>
      </c>
      <c r="O166" s="22" t="s">
        <v>293</v>
      </c>
      <c r="P166" s="430">
        <v>2019</v>
      </c>
      <c r="Q166" s="740">
        <f t="shared" ca="1" si="6"/>
        <v>18127.88297446497</v>
      </c>
      <c r="R166" s="337" t="str">
        <f t="shared" ca="1" si="7"/>
        <v>N/A</v>
      </c>
      <c r="S166" s="337" t="str">
        <f t="shared" ca="1" si="8"/>
        <v>N/A</v>
      </c>
      <c r="T166" s="433" t="s">
        <v>48</v>
      </c>
      <c r="U166" s="22"/>
      <c r="V166" s="24"/>
      <c r="W166" s="21"/>
      <c r="Y166" s="494"/>
    </row>
    <row r="167" spans="1:25" ht="45">
      <c r="A167" s="31">
        <v>164</v>
      </c>
      <c r="B167" s="22" t="s">
        <v>39</v>
      </c>
      <c r="C167" s="22" t="s">
        <v>290</v>
      </c>
      <c r="D167" s="22" t="s">
        <v>315</v>
      </c>
      <c r="E167" s="23" t="s">
        <v>316</v>
      </c>
      <c r="F167" s="22" t="s">
        <v>317</v>
      </c>
      <c r="G167" s="22" t="s">
        <v>318</v>
      </c>
      <c r="H167" s="22" t="s">
        <v>30</v>
      </c>
      <c r="I167" s="22" t="s">
        <v>319</v>
      </c>
      <c r="J167" s="22" t="s">
        <v>317</v>
      </c>
      <c r="K167" s="523" t="s">
        <v>1094</v>
      </c>
      <c r="L167" s="525" t="s">
        <v>1145</v>
      </c>
      <c r="M167" s="525" t="s">
        <v>1146</v>
      </c>
      <c r="N167" s="525" t="s">
        <v>887</v>
      </c>
      <c r="O167" s="22" t="s">
        <v>293</v>
      </c>
      <c r="P167" s="430">
        <v>2019</v>
      </c>
      <c r="Q167" s="740">
        <f t="shared" ca="1" si="6"/>
        <v>0</v>
      </c>
      <c r="R167" s="337">
        <f t="shared" ca="1" si="7"/>
        <v>0</v>
      </c>
      <c r="S167" s="337">
        <f t="shared" ca="1" si="8"/>
        <v>0</v>
      </c>
      <c r="T167" s="433"/>
      <c r="U167" s="22"/>
      <c r="V167" s="24"/>
      <c r="W167" s="21"/>
      <c r="Y167" s="494"/>
    </row>
    <row r="168" spans="1:25" ht="45">
      <c r="A168" s="31">
        <v>165</v>
      </c>
      <c r="B168" s="22" t="s">
        <v>39</v>
      </c>
      <c r="C168" s="22" t="s">
        <v>290</v>
      </c>
      <c r="D168" s="22" t="s">
        <v>315</v>
      </c>
      <c r="E168" s="23" t="s">
        <v>316</v>
      </c>
      <c r="F168" s="22" t="s">
        <v>320</v>
      </c>
      <c r="G168" s="22" t="s">
        <v>318</v>
      </c>
      <c r="H168" s="22" t="s">
        <v>30</v>
      </c>
      <c r="I168" s="22" t="s">
        <v>319</v>
      </c>
      <c r="J168" s="22" t="s">
        <v>320</v>
      </c>
      <c r="K168" s="523" t="s">
        <v>1094</v>
      </c>
      <c r="L168" s="525" t="s">
        <v>1147</v>
      </c>
      <c r="M168" s="525" t="s">
        <v>1148</v>
      </c>
      <c r="N168" s="525" t="s">
        <v>887</v>
      </c>
      <c r="O168" s="22" t="s">
        <v>293</v>
      </c>
      <c r="P168" s="430">
        <v>2019</v>
      </c>
      <c r="Q168" s="740">
        <f t="shared" ca="1" si="6"/>
        <v>0.25720975993723594</v>
      </c>
      <c r="R168" s="337">
        <f t="shared" ca="1" si="7"/>
        <v>183084252.36191565</v>
      </c>
      <c r="S168" s="337">
        <f t="shared" ca="1" si="8"/>
        <v>711809118</v>
      </c>
      <c r="T168" s="433"/>
      <c r="U168" s="22"/>
      <c r="V168" s="24"/>
      <c r="W168" s="21"/>
      <c r="Y168" s="494"/>
    </row>
    <row r="169" spans="1:25" ht="105">
      <c r="A169" s="31">
        <v>166</v>
      </c>
      <c r="B169" s="22" t="s">
        <v>39</v>
      </c>
      <c r="C169" s="22" t="s">
        <v>290</v>
      </c>
      <c r="D169" s="22" t="s">
        <v>315</v>
      </c>
      <c r="E169" s="23" t="s">
        <v>316</v>
      </c>
      <c r="F169" s="22" t="s">
        <v>321</v>
      </c>
      <c r="G169" s="22" t="s">
        <v>318</v>
      </c>
      <c r="H169" s="22" t="s">
        <v>30</v>
      </c>
      <c r="I169" s="22" t="s">
        <v>319</v>
      </c>
      <c r="J169" s="22" t="s">
        <v>321</v>
      </c>
      <c r="K169" s="523" t="s">
        <v>1094</v>
      </c>
      <c r="L169" s="525" t="s">
        <v>1149</v>
      </c>
      <c r="M169" s="525" t="s">
        <v>1150</v>
      </c>
      <c r="N169" s="525" t="s">
        <v>887</v>
      </c>
      <c r="O169" s="22" t="s">
        <v>293</v>
      </c>
      <c r="P169" s="430">
        <v>2019</v>
      </c>
      <c r="Q169" s="740">
        <f t="shared" ca="1" si="6"/>
        <v>0.13571696482403345</v>
      </c>
      <c r="R169" s="337">
        <f t="shared" ca="1" si="7"/>
        <v>616067.34714183549</v>
      </c>
      <c r="S169" s="337">
        <f t="shared" ca="1" si="8"/>
        <v>4539354</v>
      </c>
      <c r="T169" s="433" t="s">
        <v>322</v>
      </c>
      <c r="U169" s="22"/>
      <c r="V169" s="24" t="s">
        <v>323</v>
      </c>
      <c r="W169" s="21"/>
      <c r="Y169" s="494"/>
    </row>
    <row r="170" spans="1:25" ht="75">
      <c r="A170" s="31">
        <v>167</v>
      </c>
      <c r="B170" s="22" t="s">
        <v>39</v>
      </c>
      <c r="C170" s="22" t="s">
        <v>290</v>
      </c>
      <c r="D170" s="22" t="s">
        <v>324</v>
      </c>
      <c r="E170" s="23" t="s">
        <v>325</v>
      </c>
      <c r="F170" s="22" t="s">
        <v>142</v>
      </c>
      <c r="G170" s="22" t="s">
        <v>143</v>
      </c>
      <c r="H170" s="22" t="s">
        <v>30</v>
      </c>
      <c r="I170" s="22" t="s">
        <v>326</v>
      </c>
      <c r="J170" s="22" t="s">
        <v>327</v>
      </c>
      <c r="K170" s="523" t="s">
        <v>1094</v>
      </c>
      <c r="L170" s="525" t="s">
        <v>1151</v>
      </c>
      <c r="M170" s="525" t="s">
        <v>1152</v>
      </c>
      <c r="N170" s="525" t="s">
        <v>887</v>
      </c>
      <c r="O170" s="22" t="s">
        <v>293</v>
      </c>
      <c r="P170" s="430">
        <v>2019</v>
      </c>
      <c r="Q170" s="740">
        <f t="shared" ca="1" si="6"/>
        <v>8.9426617569700162E-2</v>
      </c>
      <c r="R170" s="337">
        <f t="shared" ca="1" si="7"/>
        <v>170</v>
      </c>
      <c r="S170" s="337">
        <f t="shared" ca="1" si="8"/>
        <v>1901</v>
      </c>
      <c r="T170" s="433" t="s">
        <v>328</v>
      </c>
      <c r="U170" s="22" t="s">
        <v>246</v>
      </c>
      <c r="V170" s="24"/>
      <c r="W170" s="21"/>
      <c r="Y170" s="494"/>
    </row>
    <row r="171" spans="1:25" ht="75">
      <c r="A171" s="31">
        <v>168</v>
      </c>
      <c r="B171" s="22" t="s">
        <v>39</v>
      </c>
      <c r="C171" s="22" t="s">
        <v>290</v>
      </c>
      <c r="D171" s="22" t="s">
        <v>324</v>
      </c>
      <c r="E171" s="23" t="s">
        <v>329</v>
      </c>
      <c r="F171" s="22" t="s">
        <v>142</v>
      </c>
      <c r="G171" s="22" t="s">
        <v>143</v>
      </c>
      <c r="H171" s="22" t="s">
        <v>30</v>
      </c>
      <c r="I171" s="22" t="s">
        <v>326</v>
      </c>
      <c r="J171" s="22" t="s">
        <v>330</v>
      </c>
      <c r="K171" s="523" t="s">
        <v>1094</v>
      </c>
      <c r="L171" s="525" t="s">
        <v>1153</v>
      </c>
      <c r="M171" s="525" t="s">
        <v>1154</v>
      </c>
      <c r="N171" s="525" t="s">
        <v>887</v>
      </c>
      <c r="O171" s="22" t="s">
        <v>293</v>
      </c>
      <c r="P171" s="430">
        <v>2019</v>
      </c>
      <c r="Q171" s="740">
        <f t="shared" ca="1" si="6"/>
        <v>4.17345681465877E-2</v>
      </c>
      <c r="R171" s="337">
        <f t="shared" ca="1" si="7"/>
        <v>1050</v>
      </c>
      <c r="S171" s="337">
        <f t="shared" ca="1" si="8"/>
        <v>25159</v>
      </c>
      <c r="T171" s="433" t="s">
        <v>328</v>
      </c>
      <c r="U171" s="22" t="s">
        <v>246</v>
      </c>
      <c r="V171" s="24"/>
      <c r="W171" s="21"/>
      <c r="Y171" s="494"/>
    </row>
    <row r="172" spans="1:25" ht="75">
      <c r="A172" s="31">
        <v>169</v>
      </c>
      <c r="B172" s="22" t="s">
        <v>39</v>
      </c>
      <c r="C172" s="22" t="s">
        <v>290</v>
      </c>
      <c r="D172" s="22" t="s">
        <v>324</v>
      </c>
      <c r="E172" s="23" t="s">
        <v>331</v>
      </c>
      <c r="F172" s="22" t="s">
        <v>142</v>
      </c>
      <c r="G172" s="22" t="s">
        <v>143</v>
      </c>
      <c r="H172" s="22" t="s">
        <v>30</v>
      </c>
      <c r="I172" s="22" t="s">
        <v>332</v>
      </c>
      <c r="J172" s="22" t="s">
        <v>333</v>
      </c>
      <c r="K172" s="523" t="s">
        <v>1094</v>
      </c>
      <c r="L172" s="525" t="s">
        <v>1155</v>
      </c>
      <c r="M172" s="525" t="s">
        <v>1156</v>
      </c>
      <c r="N172" s="525" t="s">
        <v>887</v>
      </c>
      <c r="O172" s="22" t="s">
        <v>293</v>
      </c>
      <c r="P172" s="430">
        <v>2019</v>
      </c>
      <c r="Q172" s="740">
        <f t="shared" ca="1" si="6"/>
        <v>2.3849188195385531E-2</v>
      </c>
      <c r="R172" s="337">
        <f t="shared" ca="1" si="7"/>
        <v>2763</v>
      </c>
      <c r="S172" s="337">
        <f t="shared" ca="1" si="8"/>
        <v>115853</v>
      </c>
      <c r="T172" s="433" t="s">
        <v>328</v>
      </c>
      <c r="U172" s="22" t="s">
        <v>246</v>
      </c>
      <c r="V172" s="24"/>
      <c r="W172" s="21"/>
      <c r="Y172" s="494"/>
    </row>
    <row r="173" spans="1:25" ht="120">
      <c r="A173" s="31">
        <v>170</v>
      </c>
      <c r="B173" s="22" t="s">
        <v>39</v>
      </c>
      <c r="C173" s="22" t="s">
        <v>290</v>
      </c>
      <c r="D173" s="22" t="s">
        <v>324</v>
      </c>
      <c r="E173" s="23" t="s">
        <v>252</v>
      </c>
      <c r="F173" s="22" t="s">
        <v>142</v>
      </c>
      <c r="G173" s="22" t="s">
        <v>253</v>
      </c>
      <c r="H173" s="22" t="s">
        <v>30</v>
      </c>
      <c r="I173" s="22" t="s">
        <v>334</v>
      </c>
      <c r="J173" s="22" t="s">
        <v>335</v>
      </c>
      <c r="K173" s="523" t="s">
        <v>1094</v>
      </c>
      <c r="L173" s="525" t="s">
        <v>1157</v>
      </c>
      <c r="M173" s="525" t="s">
        <v>1158</v>
      </c>
      <c r="N173" s="525" t="s">
        <v>887</v>
      </c>
      <c r="O173" s="22" t="s">
        <v>293</v>
      </c>
      <c r="P173" s="430">
        <v>2019</v>
      </c>
      <c r="Q173" s="740">
        <f t="shared" ca="1" si="6"/>
        <v>2.3029780331768984E-2</v>
      </c>
      <c r="R173" s="337">
        <f t="shared" ca="1" si="7"/>
        <v>66858554</v>
      </c>
      <c r="S173" s="337">
        <f t="shared" ca="1" si="8"/>
        <v>2903134682</v>
      </c>
      <c r="T173" s="433" t="s">
        <v>336</v>
      </c>
      <c r="U173" s="97" t="s">
        <v>337</v>
      </c>
      <c r="V173" s="24" t="s">
        <v>338</v>
      </c>
      <c r="W173" s="21"/>
      <c r="Y173" s="494"/>
    </row>
    <row r="174" spans="1:25" ht="90">
      <c r="A174" s="31">
        <v>171</v>
      </c>
      <c r="B174" s="22" t="s">
        <v>39</v>
      </c>
      <c r="C174" s="22" t="s">
        <v>290</v>
      </c>
      <c r="D174" s="22" t="s">
        <v>324</v>
      </c>
      <c r="E174" s="23" t="s">
        <v>153</v>
      </c>
      <c r="F174" s="22" t="s">
        <v>142</v>
      </c>
      <c r="G174" s="22" t="s">
        <v>154</v>
      </c>
      <c r="H174" s="22" t="s">
        <v>30</v>
      </c>
      <c r="I174" s="22" t="s">
        <v>339</v>
      </c>
      <c r="J174" s="22" t="s">
        <v>156</v>
      </c>
      <c r="K174" s="523" t="s">
        <v>1094</v>
      </c>
      <c r="L174" s="525" t="s">
        <v>1159</v>
      </c>
      <c r="M174" s="525" t="s">
        <v>1160</v>
      </c>
      <c r="N174" s="525" t="s">
        <v>887</v>
      </c>
      <c r="O174" s="22" t="s">
        <v>293</v>
      </c>
      <c r="P174" s="430">
        <v>2019</v>
      </c>
      <c r="Q174" s="740">
        <f t="shared" ca="1" si="6"/>
        <v>3.2797681770284512E-2</v>
      </c>
      <c r="R174" s="337">
        <f t="shared" ca="1" si="7"/>
        <v>249</v>
      </c>
      <c r="S174" s="337">
        <f t="shared" ca="1" si="8"/>
        <v>7592</v>
      </c>
      <c r="T174" s="433" t="s">
        <v>340</v>
      </c>
      <c r="U174" s="22" t="str">
        <f>Definitions!C8</f>
        <v>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v>
      </c>
      <c r="V174" s="24"/>
      <c r="W174" s="21"/>
      <c r="Y174" s="494"/>
    </row>
    <row r="175" spans="1:25" ht="120">
      <c r="A175" s="31">
        <v>172</v>
      </c>
      <c r="B175" s="22" t="s">
        <v>39</v>
      </c>
      <c r="C175" s="22" t="s">
        <v>290</v>
      </c>
      <c r="D175" s="22" t="s">
        <v>341</v>
      </c>
      <c r="E175" s="23" t="s">
        <v>342</v>
      </c>
      <c r="F175" s="22" t="s">
        <v>142</v>
      </c>
      <c r="G175" s="22" t="s">
        <v>343</v>
      </c>
      <c r="H175" s="22" t="s">
        <v>30</v>
      </c>
      <c r="I175" s="22" t="s">
        <v>344</v>
      </c>
      <c r="J175" s="22" t="s">
        <v>345</v>
      </c>
      <c r="K175" s="523" t="s">
        <v>1094</v>
      </c>
      <c r="L175" s="525" t="s">
        <v>1161</v>
      </c>
      <c r="M175" s="525" t="s">
        <v>1162</v>
      </c>
      <c r="N175" s="525" t="s">
        <v>887</v>
      </c>
      <c r="O175" s="22" t="s">
        <v>293</v>
      </c>
      <c r="P175" s="430">
        <v>2019</v>
      </c>
      <c r="Q175" s="740">
        <f t="shared" ca="1" si="6"/>
        <v>4.8806258396775638E-2</v>
      </c>
      <c r="R175" s="337">
        <f t="shared" ca="1" si="7"/>
        <v>141690150</v>
      </c>
      <c r="S175" s="337">
        <f t="shared" ca="1" si="8"/>
        <v>2903114368</v>
      </c>
      <c r="T175" s="433" t="s">
        <v>336</v>
      </c>
      <c r="U175" s="97" t="s">
        <v>337</v>
      </c>
      <c r="V175" s="24" t="s">
        <v>338</v>
      </c>
      <c r="W175" s="21"/>
      <c r="Y175" s="494"/>
    </row>
    <row r="176" spans="1:25" ht="60">
      <c r="A176" s="31">
        <v>173</v>
      </c>
      <c r="B176" s="22" t="s">
        <v>39</v>
      </c>
      <c r="C176" s="22" t="s">
        <v>290</v>
      </c>
      <c r="D176" s="22" t="s">
        <v>341</v>
      </c>
      <c r="E176" s="23" t="s">
        <v>346</v>
      </c>
      <c r="F176" s="22" t="s">
        <v>142</v>
      </c>
      <c r="G176" s="22" t="s">
        <v>347</v>
      </c>
      <c r="H176" s="22" t="s">
        <v>30</v>
      </c>
      <c r="I176" s="22" t="s">
        <v>348</v>
      </c>
      <c r="J176" s="22" t="s">
        <v>349</v>
      </c>
      <c r="K176" s="523" t="s">
        <v>1094</v>
      </c>
      <c r="L176" s="525" t="s">
        <v>1163</v>
      </c>
      <c r="M176" s="525" t="s">
        <v>1164</v>
      </c>
      <c r="N176" s="525" t="s">
        <v>887</v>
      </c>
      <c r="O176" s="22" t="s">
        <v>293</v>
      </c>
      <c r="P176" s="430">
        <v>2019</v>
      </c>
      <c r="Q176" s="740">
        <f t="shared" ca="1" si="6"/>
        <v>0.16052631578947368</v>
      </c>
      <c r="R176" s="337">
        <f t="shared" ca="1" si="7"/>
        <v>305</v>
      </c>
      <c r="S176" s="337">
        <f t="shared" ca="1" si="8"/>
        <v>1900</v>
      </c>
      <c r="T176" s="433" t="s">
        <v>350</v>
      </c>
      <c r="U176" s="97" t="s">
        <v>351</v>
      </c>
      <c r="V176" s="24"/>
      <c r="W176" s="21"/>
      <c r="Y176" s="494"/>
    </row>
    <row r="177" spans="1:25" ht="60">
      <c r="A177" s="31">
        <v>174</v>
      </c>
      <c r="B177" s="22" t="s">
        <v>39</v>
      </c>
      <c r="C177" s="22" t="s">
        <v>290</v>
      </c>
      <c r="D177" s="22" t="s">
        <v>341</v>
      </c>
      <c r="E177" s="23" t="s">
        <v>352</v>
      </c>
      <c r="F177" s="22" t="s">
        <v>142</v>
      </c>
      <c r="G177" s="22" t="s">
        <v>347</v>
      </c>
      <c r="H177" s="22" t="s">
        <v>30</v>
      </c>
      <c r="I177" s="22" t="s">
        <v>353</v>
      </c>
      <c r="J177" s="22" t="s">
        <v>354</v>
      </c>
      <c r="K177" s="523" t="s">
        <v>1094</v>
      </c>
      <c r="L177" s="525" t="s">
        <v>1165</v>
      </c>
      <c r="M177" s="525" t="s">
        <v>1166</v>
      </c>
      <c r="N177" s="525" t="s">
        <v>887</v>
      </c>
      <c r="O177" s="22" t="s">
        <v>293</v>
      </c>
      <c r="P177" s="430">
        <v>2019</v>
      </c>
      <c r="Q177" s="740">
        <f t="shared" ca="1" si="6"/>
        <v>8.645017687507453E-2</v>
      </c>
      <c r="R177" s="337">
        <f t="shared" ca="1" si="7"/>
        <v>2175</v>
      </c>
      <c r="S177" s="337">
        <f t="shared" ca="1" si="8"/>
        <v>25159</v>
      </c>
      <c r="T177" s="433" t="s">
        <v>355</v>
      </c>
      <c r="U177" s="97" t="s">
        <v>351</v>
      </c>
      <c r="V177" s="24"/>
      <c r="W177" s="21"/>
      <c r="Y177" s="494"/>
    </row>
    <row r="178" spans="1:25" ht="60">
      <c r="A178" s="31">
        <v>175</v>
      </c>
      <c r="B178" s="22" t="s">
        <v>39</v>
      </c>
      <c r="C178" s="22" t="s">
        <v>290</v>
      </c>
      <c r="D178" s="22" t="s">
        <v>341</v>
      </c>
      <c r="E178" s="23" t="s">
        <v>356</v>
      </c>
      <c r="F178" s="22" t="s">
        <v>142</v>
      </c>
      <c r="G178" s="22" t="s">
        <v>347</v>
      </c>
      <c r="H178" s="22" t="s">
        <v>30</v>
      </c>
      <c r="I178" s="22" t="s">
        <v>357</v>
      </c>
      <c r="J178" s="22" t="s">
        <v>358</v>
      </c>
      <c r="K178" s="523" t="s">
        <v>1094</v>
      </c>
      <c r="L178" s="525" t="s">
        <v>1167</v>
      </c>
      <c r="M178" s="525" t="s">
        <v>1168</v>
      </c>
      <c r="N178" s="525" t="s">
        <v>887</v>
      </c>
      <c r="O178" s="22" t="s">
        <v>293</v>
      </c>
      <c r="P178" s="430">
        <v>2019</v>
      </c>
      <c r="Q178" s="740">
        <f t="shared" ca="1" si="6"/>
        <v>0</v>
      </c>
      <c r="R178" s="337">
        <f t="shared" ca="1" si="7"/>
        <v>4495</v>
      </c>
      <c r="S178" s="337">
        <f t="shared" ca="1" si="8"/>
        <v>115853</v>
      </c>
      <c r="T178" s="433" t="s">
        <v>359</v>
      </c>
      <c r="U178" s="97" t="s">
        <v>351</v>
      </c>
      <c r="V178" s="24"/>
      <c r="W178" s="21"/>
      <c r="Y178" s="494"/>
    </row>
    <row r="179" spans="1:25" ht="75">
      <c r="A179" s="31">
        <v>176</v>
      </c>
      <c r="B179" s="22" t="s">
        <v>39</v>
      </c>
      <c r="C179" s="22" t="s">
        <v>290</v>
      </c>
      <c r="D179" s="22" t="s">
        <v>341</v>
      </c>
      <c r="E179" s="23" t="s">
        <v>270</v>
      </c>
      <c r="F179" s="22" t="s">
        <v>142</v>
      </c>
      <c r="G179" s="22" t="s">
        <v>360</v>
      </c>
      <c r="H179" s="22" t="s">
        <v>30</v>
      </c>
      <c r="I179" s="22" t="s">
        <v>361</v>
      </c>
      <c r="J179" s="22" t="s">
        <v>362</v>
      </c>
      <c r="K179" s="523" t="s">
        <v>1094</v>
      </c>
      <c r="L179" s="525" t="s">
        <v>1169</v>
      </c>
      <c r="M179" s="525" t="s">
        <v>1170</v>
      </c>
      <c r="N179" s="525" t="s">
        <v>887</v>
      </c>
      <c r="O179" s="22" t="s">
        <v>293</v>
      </c>
      <c r="P179" s="430">
        <v>2019</v>
      </c>
      <c r="Q179" s="740">
        <f t="shared" ca="1" si="6"/>
        <v>3.6222339304531087E-2</v>
      </c>
      <c r="R179" s="337">
        <f t="shared" ca="1" si="7"/>
        <v>275</v>
      </c>
      <c r="S179" s="337">
        <f t="shared" ca="1" si="8"/>
        <v>7592</v>
      </c>
      <c r="T179" s="433" t="s">
        <v>363</v>
      </c>
      <c r="U179" s="22"/>
      <c r="V179" s="24"/>
      <c r="W179" s="21"/>
      <c r="Y179" s="494"/>
    </row>
    <row r="180" spans="1:25" ht="30">
      <c r="A180" s="31">
        <v>177</v>
      </c>
      <c r="B180" s="22" t="s">
        <v>39</v>
      </c>
      <c r="C180" s="22" t="s">
        <v>290</v>
      </c>
      <c r="D180" s="22" t="s">
        <v>364</v>
      </c>
      <c r="E180" s="23" t="s">
        <v>91</v>
      </c>
      <c r="F180" s="22" t="s">
        <v>92</v>
      </c>
      <c r="G180" s="22" t="s">
        <v>93</v>
      </c>
      <c r="H180" s="22" t="s">
        <v>30</v>
      </c>
      <c r="I180" s="22" t="s">
        <v>365</v>
      </c>
      <c r="J180" s="22" t="s">
        <v>92</v>
      </c>
      <c r="K180" s="523" t="s">
        <v>1094</v>
      </c>
      <c r="L180" s="525" t="s">
        <v>1171</v>
      </c>
      <c r="M180" s="525" t="s">
        <v>1172</v>
      </c>
      <c r="N180" s="525" t="s">
        <v>887</v>
      </c>
      <c r="O180" s="22" t="s">
        <v>293</v>
      </c>
      <c r="P180" s="430">
        <v>2019</v>
      </c>
      <c r="Q180" s="740">
        <f t="shared" ca="1" si="6"/>
        <v>336.89032019194184</v>
      </c>
      <c r="R180" s="337">
        <f t="shared" ca="1" si="7"/>
        <v>10014378.154821718</v>
      </c>
      <c r="S180" s="337">
        <f t="shared" ca="1" si="8"/>
        <v>29725.930234849337</v>
      </c>
      <c r="T180" s="433"/>
      <c r="U180" s="22"/>
      <c r="V180" s="24"/>
      <c r="W180" s="21"/>
      <c r="Y180" s="494"/>
    </row>
    <row r="181" spans="1:25" ht="30">
      <c r="A181" s="31">
        <v>178</v>
      </c>
      <c r="B181" s="22" t="s">
        <v>39</v>
      </c>
      <c r="C181" s="22" t="s">
        <v>290</v>
      </c>
      <c r="D181" s="22" t="s">
        <v>364</v>
      </c>
      <c r="E181" s="23" t="s">
        <v>91</v>
      </c>
      <c r="F181" s="22" t="s">
        <v>95</v>
      </c>
      <c r="G181" s="22" t="s">
        <v>93</v>
      </c>
      <c r="H181" s="22" t="s">
        <v>30</v>
      </c>
      <c r="I181" s="22" t="s">
        <v>365</v>
      </c>
      <c r="J181" s="22" t="s">
        <v>95</v>
      </c>
      <c r="K181" s="523" t="s">
        <v>1094</v>
      </c>
      <c r="L181" s="525" t="s">
        <v>1173</v>
      </c>
      <c r="M181" s="525" t="s">
        <v>1174</v>
      </c>
      <c r="N181" s="525" t="s">
        <v>887</v>
      </c>
      <c r="O181" s="22" t="s">
        <v>293</v>
      </c>
      <c r="P181" s="430">
        <v>2019</v>
      </c>
      <c r="Q181" s="740">
        <f t="shared" ca="1" si="6"/>
        <v>7.386965584745582E-2</v>
      </c>
      <c r="R181" s="337">
        <f t="shared" ca="1" si="7"/>
        <v>10014378.154821718</v>
      </c>
      <c r="S181" s="337">
        <f t="shared" ca="1" si="8"/>
        <v>135568225.40911606</v>
      </c>
      <c r="T181" s="433"/>
      <c r="U181" s="22"/>
      <c r="V181" s="24"/>
      <c r="W181" s="21"/>
      <c r="Y181" s="494"/>
    </row>
    <row r="182" spans="1:25" ht="30">
      <c r="A182" s="31">
        <v>179</v>
      </c>
      <c r="B182" s="22" t="s">
        <v>39</v>
      </c>
      <c r="C182" s="22" t="s">
        <v>290</v>
      </c>
      <c r="D182" s="22" t="s">
        <v>364</v>
      </c>
      <c r="E182" s="23" t="s">
        <v>91</v>
      </c>
      <c r="F182" s="22" t="s">
        <v>96</v>
      </c>
      <c r="G182" s="22" t="s">
        <v>93</v>
      </c>
      <c r="H182" s="22" t="s">
        <v>30</v>
      </c>
      <c r="I182" s="22" t="s">
        <v>365</v>
      </c>
      <c r="J182" s="22" t="s">
        <v>96</v>
      </c>
      <c r="K182" s="523" t="s">
        <v>1094</v>
      </c>
      <c r="L182" s="525" t="s">
        <v>1175</v>
      </c>
      <c r="M182" s="525" t="s">
        <v>1176</v>
      </c>
      <c r="N182" s="525" t="s">
        <v>887</v>
      </c>
      <c r="O182" s="22" t="s">
        <v>293</v>
      </c>
      <c r="P182" s="430">
        <v>2019</v>
      </c>
      <c r="Q182" s="740">
        <f t="shared" ca="1" si="6"/>
        <v>0.79477612732202296</v>
      </c>
      <c r="R182" s="337">
        <f t="shared" ca="1" si="7"/>
        <v>3012844.7418975066</v>
      </c>
      <c r="S182" s="337">
        <f t="shared" ca="1" si="8"/>
        <v>3790809.3088417323</v>
      </c>
      <c r="T182" s="433" t="s">
        <v>48</v>
      </c>
      <c r="U182" s="22" t="s">
        <v>49</v>
      </c>
      <c r="V182" s="24"/>
      <c r="W182" s="21"/>
      <c r="Y182" s="494"/>
    </row>
    <row r="183" spans="1:25" ht="30">
      <c r="A183" s="31">
        <v>180</v>
      </c>
      <c r="B183" s="22" t="s">
        <v>39</v>
      </c>
      <c r="C183" s="22" t="s">
        <v>290</v>
      </c>
      <c r="D183" s="22" t="s">
        <v>364</v>
      </c>
      <c r="E183" s="23" t="s">
        <v>91</v>
      </c>
      <c r="F183" s="22" t="s">
        <v>97</v>
      </c>
      <c r="G183" s="22" t="s">
        <v>93</v>
      </c>
      <c r="H183" s="22" t="s">
        <v>30</v>
      </c>
      <c r="I183" s="22" t="s">
        <v>365</v>
      </c>
      <c r="J183" s="22" t="s">
        <v>97</v>
      </c>
      <c r="K183" s="523" t="s">
        <v>1094</v>
      </c>
      <c r="L183" s="525" t="s">
        <v>1177</v>
      </c>
      <c r="M183" s="525" t="s">
        <v>1178</v>
      </c>
      <c r="N183" s="525" t="s">
        <v>887</v>
      </c>
      <c r="O183" s="22" t="s">
        <v>293</v>
      </c>
      <c r="P183" s="430">
        <v>2019</v>
      </c>
      <c r="Q183" s="740">
        <f t="shared" ca="1" si="6"/>
        <v>423.55486988365419</v>
      </c>
      <c r="R183" s="337">
        <f t="shared" ca="1" si="7"/>
        <v>12590562.512792192</v>
      </c>
      <c r="S183" s="337">
        <f t="shared" ca="1" si="8"/>
        <v>29725.930234849337</v>
      </c>
      <c r="T183" s="433"/>
      <c r="U183" s="22"/>
      <c r="V183" s="24"/>
      <c r="W183" s="21"/>
      <c r="Y183" s="494"/>
    </row>
    <row r="184" spans="1:25" ht="30">
      <c r="A184" s="31">
        <v>181</v>
      </c>
      <c r="B184" s="22" t="s">
        <v>39</v>
      </c>
      <c r="C184" s="22" t="s">
        <v>290</v>
      </c>
      <c r="D184" s="22" t="s">
        <v>364</v>
      </c>
      <c r="E184" s="23" t="s">
        <v>91</v>
      </c>
      <c r="F184" s="22" t="s">
        <v>98</v>
      </c>
      <c r="G184" s="22" t="s">
        <v>93</v>
      </c>
      <c r="H184" s="22" t="s">
        <v>30</v>
      </c>
      <c r="I184" s="22" t="s">
        <v>365</v>
      </c>
      <c r="J184" s="22" t="s">
        <v>98</v>
      </c>
      <c r="K184" s="523" t="s">
        <v>1094</v>
      </c>
      <c r="L184" s="525" t="s">
        <v>1179</v>
      </c>
      <c r="M184" s="525" t="s">
        <v>1180</v>
      </c>
      <c r="N184" s="525" t="s">
        <v>887</v>
      </c>
      <c r="O184" s="22" t="s">
        <v>293</v>
      </c>
      <c r="P184" s="430">
        <v>2019</v>
      </c>
      <c r="Q184" s="740">
        <f t="shared" ca="1" si="6"/>
        <v>9.2872518429717235E-2</v>
      </c>
      <c r="R184" s="337">
        <f t="shared" ca="1" si="7"/>
        <v>12590562.512792192</v>
      </c>
      <c r="S184" s="337">
        <f t="shared" ca="1" si="8"/>
        <v>135568225.40911606</v>
      </c>
      <c r="T184" s="433"/>
      <c r="U184" s="22"/>
      <c r="V184" s="24"/>
      <c r="W184" s="21"/>
      <c r="Y184" s="494"/>
    </row>
    <row r="185" spans="1:25" ht="30">
      <c r="A185" s="31">
        <v>182</v>
      </c>
      <c r="B185" s="22" t="s">
        <v>39</v>
      </c>
      <c r="C185" s="22" t="s">
        <v>290</v>
      </c>
      <c r="D185" s="22" t="s">
        <v>364</v>
      </c>
      <c r="E185" s="23" t="s">
        <v>91</v>
      </c>
      <c r="F185" s="22" t="s">
        <v>99</v>
      </c>
      <c r="G185" s="22" t="s">
        <v>93</v>
      </c>
      <c r="H185" s="22" t="s">
        <v>30</v>
      </c>
      <c r="I185" s="22" t="s">
        <v>365</v>
      </c>
      <c r="J185" s="22" t="s">
        <v>99</v>
      </c>
      <c r="K185" s="523" t="s">
        <v>1094</v>
      </c>
      <c r="L185" s="525" t="s">
        <v>1181</v>
      </c>
      <c r="M185" s="525" t="s">
        <v>1182</v>
      </c>
      <c r="N185" s="525" t="s">
        <v>887</v>
      </c>
      <c r="O185" s="22" t="s">
        <v>293</v>
      </c>
      <c r="P185" s="430">
        <v>2019</v>
      </c>
      <c r="Q185" s="740">
        <f t="shared" ca="1" si="6"/>
        <v>0.99923114146681258</v>
      </c>
      <c r="R185" s="337">
        <f t="shared" ca="1" si="7"/>
        <v>3787894.712756943</v>
      </c>
      <c r="S185" s="337">
        <f t="shared" ca="1" si="8"/>
        <v>3790809.3088417323</v>
      </c>
      <c r="T185" s="433" t="s">
        <v>48</v>
      </c>
      <c r="U185" s="22" t="s">
        <v>49</v>
      </c>
      <c r="V185" s="24"/>
      <c r="W185" s="21"/>
      <c r="Y185" s="494"/>
    </row>
    <row r="186" spans="1:25" ht="60">
      <c r="A186" s="31">
        <v>183</v>
      </c>
      <c r="B186" s="22" t="s">
        <v>39</v>
      </c>
      <c r="C186" s="22" t="s">
        <v>366</v>
      </c>
      <c r="D186" s="22" t="s">
        <v>367</v>
      </c>
      <c r="E186" s="23" t="s">
        <v>368</v>
      </c>
      <c r="F186" s="22" t="s">
        <v>142</v>
      </c>
      <c r="G186" s="22" t="s">
        <v>369</v>
      </c>
      <c r="H186" s="22" t="s">
        <v>164</v>
      </c>
      <c r="I186" s="22" t="s">
        <v>370</v>
      </c>
      <c r="J186" s="22" t="s">
        <v>371</v>
      </c>
      <c r="K186" s="523" t="s">
        <v>1094</v>
      </c>
      <c r="L186" s="525" t="s">
        <v>1183</v>
      </c>
      <c r="M186" s="525" t="s">
        <v>1184</v>
      </c>
      <c r="N186" s="525" t="s">
        <v>887</v>
      </c>
      <c r="O186" s="22" t="s">
        <v>293</v>
      </c>
      <c r="P186" s="430">
        <v>2019</v>
      </c>
      <c r="Q186" s="740">
        <f t="shared" ca="1" si="6"/>
        <v>0</v>
      </c>
      <c r="R186" s="337">
        <f t="shared" ca="1" si="7"/>
        <v>0</v>
      </c>
      <c r="S186" s="337">
        <f t="shared" ca="1" si="8"/>
        <v>0</v>
      </c>
      <c r="T186" s="433" t="s">
        <v>372</v>
      </c>
      <c r="U186" s="22"/>
      <c r="V186" s="24"/>
      <c r="W186" s="21"/>
      <c r="Y186" s="494"/>
    </row>
    <row r="187" spans="1:25" ht="30">
      <c r="A187" s="31">
        <v>184</v>
      </c>
      <c r="B187" s="22" t="s">
        <v>39</v>
      </c>
      <c r="C187" s="22" t="s">
        <v>366</v>
      </c>
      <c r="D187" s="22" t="s">
        <v>367</v>
      </c>
      <c r="E187" s="23" t="s">
        <v>373</v>
      </c>
      <c r="F187" s="22" t="s">
        <v>142</v>
      </c>
      <c r="G187" s="22" t="s">
        <v>369</v>
      </c>
      <c r="H187" s="22" t="s">
        <v>164</v>
      </c>
      <c r="I187" s="22" t="s">
        <v>374</v>
      </c>
      <c r="J187" s="22" t="s">
        <v>375</v>
      </c>
      <c r="K187" s="523" t="s">
        <v>1094</v>
      </c>
      <c r="L187" s="525" t="s">
        <v>1185</v>
      </c>
      <c r="M187" s="525" t="s">
        <v>1186</v>
      </c>
      <c r="N187" s="525" t="s">
        <v>887</v>
      </c>
      <c r="O187" s="22" t="s">
        <v>293</v>
      </c>
      <c r="P187" s="430">
        <v>2019</v>
      </c>
      <c r="Q187" s="740">
        <f t="shared" ca="1" si="6"/>
        <v>0</v>
      </c>
      <c r="R187" s="337">
        <f t="shared" ca="1" si="7"/>
        <v>0</v>
      </c>
      <c r="S187" s="337">
        <f t="shared" ca="1" si="8"/>
        <v>0</v>
      </c>
      <c r="T187" s="433" t="s">
        <v>376</v>
      </c>
      <c r="U187" s="22"/>
      <c r="V187" s="24"/>
      <c r="W187" s="21"/>
      <c r="Y187" s="494"/>
    </row>
    <row r="188" spans="1:25" ht="30">
      <c r="A188" s="31">
        <v>185</v>
      </c>
      <c r="B188" s="22" t="s">
        <v>39</v>
      </c>
      <c r="C188" s="22" t="s">
        <v>366</v>
      </c>
      <c r="D188" s="22" t="s">
        <v>377</v>
      </c>
      <c r="E188" s="23" t="s">
        <v>378</v>
      </c>
      <c r="F188" s="22" t="s">
        <v>142</v>
      </c>
      <c r="G188" s="22" t="s">
        <v>379</v>
      </c>
      <c r="H188" s="22" t="s">
        <v>164</v>
      </c>
      <c r="I188" s="22" t="s">
        <v>380</v>
      </c>
      <c r="J188" s="22" t="s">
        <v>381</v>
      </c>
      <c r="K188" s="523" t="s">
        <v>1094</v>
      </c>
      <c r="L188" s="525" t="s">
        <v>1187</v>
      </c>
      <c r="M188" s="525" t="s">
        <v>1188</v>
      </c>
      <c r="N188" s="525" t="s">
        <v>887</v>
      </c>
      <c r="O188" s="22" t="s">
        <v>293</v>
      </c>
      <c r="P188" s="430">
        <v>2019</v>
      </c>
      <c r="Q188" s="740">
        <f t="shared" ca="1" si="6"/>
        <v>0</v>
      </c>
      <c r="R188" s="337">
        <f t="shared" ca="1" si="7"/>
        <v>0</v>
      </c>
      <c r="S188" s="337">
        <f t="shared" ca="1" si="8"/>
        <v>0</v>
      </c>
      <c r="T188" s="433" t="s">
        <v>383</v>
      </c>
      <c r="U188" s="22"/>
      <c r="V188" s="24"/>
      <c r="W188" s="21"/>
      <c r="Y188" s="494"/>
    </row>
    <row r="189" spans="1:25" ht="30">
      <c r="A189" s="31">
        <v>186</v>
      </c>
      <c r="B189" s="22" t="s">
        <v>39</v>
      </c>
      <c r="C189" s="22" t="s">
        <v>366</v>
      </c>
      <c r="D189" s="22" t="s">
        <v>377</v>
      </c>
      <c r="E189" s="23" t="s">
        <v>384</v>
      </c>
      <c r="F189" s="22" t="s">
        <v>142</v>
      </c>
      <c r="G189" s="22" t="s">
        <v>379</v>
      </c>
      <c r="H189" s="22" t="s">
        <v>164</v>
      </c>
      <c r="I189" s="22" t="s">
        <v>385</v>
      </c>
      <c r="J189" s="22" t="s">
        <v>386</v>
      </c>
      <c r="K189" s="523" t="s">
        <v>1094</v>
      </c>
      <c r="L189" s="525" t="s">
        <v>1189</v>
      </c>
      <c r="M189" s="525" t="s">
        <v>1190</v>
      </c>
      <c r="N189" s="525" t="s">
        <v>887</v>
      </c>
      <c r="O189" s="22" t="s">
        <v>293</v>
      </c>
      <c r="P189" s="430">
        <v>2019</v>
      </c>
      <c r="Q189" s="740">
        <f t="shared" ca="1" si="6"/>
        <v>0</v>
      </c>
      <c r="R189" s="337">
        <f t="shared" ca="1" si="7"/>
        <v>0</v>
      </c>
      <c r="S189" s="337">
        <f t="shared" ca="1" si="8"/>
        <v>0</v>
      </c>
      <c r="T189" s="433" t="s">
        <v>383</v>
      </c>
      <c r="U189" s="22"/>
      <c r="V189" s="24"/>
      <c r="W189" s="21"/>
      <c r="Y189" s="494"/>
    </row>
    <row r="190" spans="1:25" ht="30">
      <c r="A190" s="31">
        <v>187</v>
      </c>
      <c r="B190" s="22" t="s">
        <v>39</v>
      </c>
      <c r="C190" s="22" t="s">
        <v>366</v>
      </c>
      <c r="D190" s="22" t="s">
        <v>387</v>
      </c>
      <c r="E190" s="23" t="s">
        <v>388</v>
      </c>
      <c r="F190" s="22" t="s">
        <v>142</v>
      </c>
      <c r="G190" s="22" t="s">
        <v>389</v>
      </c>
      <c r="H190" s="22" t="s">
        <v>164</v>
      </c>
      <c r="I190" s="22" t="s">
        <v>390</v>
      </c>
      <c r="J190" s="22" t="s">
        <v>391</v>
      </c>
      <c r="K190" s="523" t="s">
        <v>1094</v>
      </c>
      <c r="L190" s="525" t="s">
        <v>1191</v>
      </c>
      <c r="M190" s="525" t="s">
        <v>1192</v>
      </c>
      <c r="N190" s="525" t="s">
        <v>887</v>
      </c>
      <c r="O190" s="22" t="s">
        <v>293</v>
      </c>
      <c r="P190" s="430">
        <v>2019</v>
      </c>
      <c r="Q190" s="740">
        <f t="shared" ca="1" si="6"/>
        <v>0</v>
      </c>
      <c r="R190" s="337">
        <f t="shared" ca="1" si="7"/>
        <v>0</v>
      </c>
      <c r="S190" s="337">
        <f t="shared" ca="1" si="8"/>
        <v>0</v>
      </c>
      <c r="T190" s="433" t="s">
        <v>392</v>
      </c>
      <c r="U190" s="22"/>
      <c r="V190" s="24"/>
      <c r="W190" s="21"/>
      <c r="Y190" s="494"/>
    </row>
    <row r="191" spans="1:25" ht="45">
      <c r="A191" s="31">
        <v>188</v>
      </c>
      <c r="B191" s="22" t="s">
        <v>39</v>
      </c>
      <c r="C191" s="22" t="s">
        <v>366</v>
      </c>
      <c r="D191" s="22" t="s">
        <v>141</v>
      </c>
      <c r="E191" s="23" t="s">
        <v>51</v>
      </c>
      <c r="F191" s="22" t="s">
        <v>52</v>
      </c>
      <c r="G191" s="22" t="s">
        <v>53</v>
      </c>
      <c r="H191" s="22" t="s">
        <v>30</v>
      </c>
      <c r="I191" s="22" t="s">
        <v>393</v>
      </c>
      <c r="J191" s="22" t="s">
        <v>52</v>
      </c>
      <c r="K191" s="523" t="s">
        <v>1193</v>
      </c>
      <c r="L191" s="525" t="s">
        <v>1194</v>
      </c>
      <c r="M191" s="525" t="s">
        <v>1195</v>
      </c>
      <c r="N191" s="525" t="s">
        <v>817</v>
      </c>
      <c r="O191" s="22" t="s">
        <v>394</v>
      </c>
      <c r="P191" s="430">
        <v>2019</v>
      </c>
      <c r="Q191" s="740">
        <f t="shared" ca="1" si="6"/>
        <v>2898.0948820547387</v>
      </c>
      <c r="R191" s="337" t="str">
        <f t="shared" ca="1" si="7"/>
        <v>N/A</v>
      </c>
      <c r="S191" s="337" t="str">
        <f t="shared" ca="1" si="8"/>
        <v>N/A</v>
      </c>
      <c r="T191" s="433" t="s">
        <v>901</v>
      </c>
      <c r="U191" s="22"/>
      <c r="V191" s="24"/>
      <c r="W191" s="21"/>
      <c r="Y191" s="494"/>
    </row>
    <row r="192" spans="1:25" ht="45">
      <c r="A192" s="31">
        <v>189</v>
      </c>
      <c r="B192" s="22" t="s">
        <v>39</v>
      </c>
      <c r="C192" s="22" t="s">
        <v>366</v>
      </c>
      <c r="D192" s="22" t="s">
        <v>141</v>
      </c>
      <c r="E192" s="23" t="s">
        <v>51</v>
      </c>
      <c r="F192" s="22" t="s">
        <v>55</v>
      </c>
      <c r="G192" s="22" t="s">
        <v>53</v>
      </c>
      <c r="H192" s="22" t="s">
        <v>30</v>
      </c>
      <c r="I192" s="22" t="s">
        <v>393</v>
      </c>
      <c r="J192" s="22" t="s">
        <v>55</v>
      </c>
      <c r="K192" s="523" t="s">
        <v>1193</v>
      </c>
      <c r="L192" s="525" t="s">
        <v>1196</v>
      </c>
      <c r="M192" s="525" t="s">
        <v>1197</v>
      </c>
      <c r="N192" s="525" t="s">
        <v>817</v>
      </c>
      <c r="O192" s="22" t="s">
        <v>394</v>
      </c>
      <c r="P192" s="430">
        <v>2019</v>
      </c>
      <c r="Q192" s="740">
        <f t="shared" ca="1" si="6"/>
        <v>2497.9844953547299</v>
      </c>
      <c r="R192" s="337" t="str">
        <f t="shared" ca="1" si="7"/>
        <v>N/A</v>
      </c>
      <c r="S192" s="337" t="str">
        <f t="shared" ca="1" si="8"/>
        <v>N/A</v>
      </c>
      <c r="T192" s="433" t="s">
        <v>901</v>
      </c>
      <c r="U192" s="22"/>
      <c r="V192" s="24"/>
      <c r="W192" s="21"/>
      <c r="Y192" s="494"/>
    </row>
    <row r="193" spans="1:25" ht="45">
      <c r="A193" s="31">
        <v>190</v>
      </c>
      <c r="B193" s="22" t="s">
        <v>39</v>
      </c>
      <c r="C193" s="22" t="s">
        <v>366</v>
      </c>
      <c r="D193" s="22" t="s">
        <v>141</v>
      </c>
      <c r="E193" s="23" t="s">
        <v>51</v>
      </c>
      <c r="F193" s="22" t="s">
        <v>56</v>
      </c>
      <c r="G193" s="22" t="s">
        <v>53</v>
      </c>
      <c r="H193" s="22" t="s">
        <v>30</v>
      </c>
      <c r="I193" s="22" t="s">
        <v>393</v>
      </c>
      <c r="J193" s="22" t="s">
        <v>56</v>
      </c>
      <c r="K193" s="523" t="s">
        <v>1193</v>
      </c>
      <c r="L193" s="525" t="s">
        <v>1198</v>
      </c>
      <c r="M193" s="525" t="s">
        <v>1199</v>
      </c>
      <c r="N193" s="525" t="s">
        <v>817</v>
      </c>
      <c r="O193" s="22" t="s">
        <v>394</v>
      </c>
      <c r="P193" s="430">
        <v>2019</v>
      </c>
      <c r="Q193" s="740">
        <f t="shared" ca="1" si="6"/>
        <v>12199569.293464012</v>
      </c>
      <c r="R193" s="337" t="str">
        <f t="shared" ca="1" si="7"/>
        <v>N/A</v>
      </c>
      <c r="S193" s="337" t="str">
        <f t="shared" ca="1" si="8"/>
        <v>N/A</v>
      </c>
      <c r="T193" s="433" t="s">
        <v>901</v>
      </c>
      <c r="U193" s="22"/>
      <c r="V193" s="24"/>
      <c r="W193" s="21"/>
      <c r="Y193" s="494"/>
    </row>
    <row r="194" spans="1:25" ht="45">
      <c r="A194" s="31">
        <v>191</v>
      </c>
      <c r="B194" s="22" t="s">
        <v>39</v>
      </c>
      <c r="C194" s="22" t="s">
        <v>366</v>
      </c>
      <c r="D194" s="22" t="s">
        <v>141</v>
      </c>
      <c r="E194" s="23" t="s">
        <v>51</v>
      </c>
      <c r="F194" s="22" t="s">
        <v>57</v>
      </c>
      <c r="G194" s="22" t="s">
        <v>53</v>
      </c>
      <c r="H194" s="22" t="s">
        <v>30</v>
      </c>
      <c r="I194" s="22" t="s">
        <v>393</v>
      </c>
      <c r="J194" s="22" t="s">
        <v>57</v>
      </c>
      <c r="K194" s="523" t="s">
        <v>1193</v>
      </c>
      <c r="L194" s="525" t="s">
        <v>1200</v>
      </c>
      <c r="M194" s="525" t="s">
        <v>1201</v>
      </c>
      <c r="N194" s="525" t="s">
        <v>817</v>
      </c>
      <c r="O194" s="22" t="s">
        <v>394</v>
      </c>
      <c r="P194" s="430">
        <v>2019</v>
      </c>
      <c r="Q194" s="740">
        <f t="shared" ca="1" si="6"/>
        <v>10464686.287194207</v>
      </c>
      <c r="R194" s="337" t="str">
        <f t="shared" ca="1" si="7"/>
        <v>N/A</v>
      </c>
      <c r="S194" s="337" t="str">
        <f t="shared" ca="1" si="8"/>
        <v>N/A</v>
      </c>
      <c r="T194" s="433" t="s">
        <v>901</v>
      </c>
      <c r="U194" s="22"/>
      <c r="V194" s="24"/>
      <c r="W194" s="21"/>
      <c r="Y194" s="494"/>
    </row>
    <row r="195" spans="1:25" ht="45">
      <c r="A195" s="31">
        <v>192</v>
      </c>
      <c r="B195" s="22" t="s">
        <v>39</v>
      </c>
      <c r="C195" s="22" t="s">
        <v>366</v>
      </c>
      <c r="D195" s="22" t="s">
        <v>141</v>
      </c>
      <c r="E195" s="23" t="s">
        <v>51</v>
      </c>
      <c r="F195" s="22" t="s">
        <v>58</v>
      </c>
      <c r="G195" s="22" t="s">
        <v>53</v>
      </c>
      <c r="H195" s="22" t="s">
        <v>30</v>
      </c>
      <c r="I195" s="22" t="s">
        <v>393</v>
      </c>
      <c r="J195" s="22" t="s">
        <v>58</v>
      </c>
      <c r="K195" s="523" t="s">
        <v>1193</v>
      </c>
      <c r="L195" s="525" t="s">
        <v>1202</v>
      </c>
      <c r="M195" s="525" t="s">
        <v>1203</v>
      </c>
      <c r="N195" s="525" t="s">
        <v>817</v>
      </c>
      <c r="O195" s="22" t="s">
        <v>394</v>
      </c>
      <c r="P195" s="430">
        <v>2019</v>
      </c>
      <c r="Q195" s="740">
        <f t="shared" ref="Q195:Q258" ca="1" si="9">SUMIF(INDIRECT("'"&amp;K195&amp;"'!c:c"),A195,INDIRECT("'"&amp;K195&amp;"'!g:g"))</f>
        <v>29882.156361386344</v>
      </c>
      <c r="R195" s="337" t="str">
        <f t="shared" ref="R195:R258" ca="1" si="10">IF($N195 = "N","N/A",SUMIF(INDIRECT("'"&amp;K195&amp;"'!h:h"),L195,INDIRECT("'"&amp;K195&amp;"'!m:m")))</f>
        <v>N/A</v>
      </c>
      <c r="S195" s="337" t="str">
        <f t="shared" ref="S195:S258" ca="1" si="11">IF($N195 = "N","N/A",SUMIF(INDIRECT("'"&amp;K195&amp;"'!h:h"),M195,INDIRECT("'"&amp;K195&amp;"'!m:m")))</f>
        <v>N/A</v>
      </c>
      <c r="T195" s="433" t="s">
        <v>901</v>
      </c>
      <c r="U195" s="307" t="s">
        <v>395</v>
      </c>
      <c r="V195" s="24"/>
      <c r="W195" s="21"/>
      <c r="Y195" s="494"/>
    </row>
    <row r="196" spans="1:25" ht="45">
      <c r="A196" s="31">
        <v>193</v>
      </c>
      <c r="B196" s="22" t="s">
        <v>39</v>
      </c>
      <c r="C196" s="22" t="s">
        <v>366</v>
      </c>
      <c r="D196" s="22" t="s">
        <v>141</v>
      </c>
      <c r="E196" s="23" t="s">
        <v>51</v>
      </c>
      <c r="F196" s="22" t="s">
        <v>60</v>
      </c>
      <c r="G196" s="22" t="s">
        <v>53</v>
      </c>
      <c r="H196" s="22" t="s">
        <v>30</v>
      </c>
      <c r="I196" s="22" t="s">
        <v>393</v>
      </c>
      <c r="J196" s="22" t="s">
        <v>60</v>
      </c>
      <c r="K196" s="523" t="s">
        <v>1193</v>
      </c>
      <c r="L196" s="525" t="s">
        <v>1204</v>
      </c>
      <c r="M196" s="525" t="s">
        <v>1205</v>
      </c>
      <c r="N196" s="525" t="s">
        <v>817</v>
      </c>
      <c r="O196" s="22" t="s">
        <v>394</v>
      </c>
      <c r="P196" s="430">
        <v>2019</v>
      </c>
      <c r="Q196" s="740">
        <f t="shared" ca="1" si="9"/>
        <v>17095.51933578297</v>
      </c>
      <c r="R196" s="337" t="str">
        <f t="shared" ca="1" si="10"/>
        <v>N/A</v>
      </c>
      <c r="S196" s="337" t="str">
        <f t="shared" ca="1" si="11"/>
        <v>N/A</v>
      </c>
      <c r="T196" s="433" t="s">
        <v>901</v>
      </c>
      <c r="U196" s="307" t="s">
        <v>395</v>
      </c>
      <c r="V196" s="24"/>
      <c r="W196" s="21"/>
      <c r="Y196" s="494"/>
    </row>
    <row r="197" spans="1:25" ht="45">
      <c r="A197" s="31">
        <v>194</v>
      </c>
      <c r="B197" s="22" t="s">
        <v>39</v>
      </c>
      <c r="C197" s="22" t="s">
        <v>366</v>
      </c>
      <c r="D197" s="22" t="s">
        <v>141</v>
      </c>
      <c r="E197" s="23" t="s">
        <v>51</v>
      </c>
      <c r="F197" s="22" t="s">
        <v>61</v>
      </c>
      <c r="G197" s="22" t="s">
        <v>53</v>
      </c>
      <c r="H197" s="22" t="s">
        <v>30</v>
      </c>
      <c r="I197" s="22" t="s">
        <v>393</v>
      </c>
      <c r="J197" s="22" t="s">
        <v>61</v>
      </c>
      <c r="K197" s="523" t="s">
        <v>1193</v>
      </c>
      <c r="L197" s="525" t="s">
        <v>1206</v>
      </c>
      <c r="M197" s="525" t="s">
        <v>1207</v>
      </c>
      <c r="N197" s="525" t="s">
        <v>817</v>
      </c>
      <c r="O197" s="22" t="s">
        <v>394</v>
      </c>
      <c r="P197" s="430">
        <v>2019</v>
      </c>
      <c r="Q197" s="740">
        <f t="shared" ca="1" si="9"/>
        <v>23630.438480622244</v>
      </c>
      <c r="R197" s="337" t="str">
        <f t="shared" ca="1" si="10"/>
        <v>N/A</v>
      </c>
      <c r="S197" s="337" t="str">
        <f t="shared" ca="1" si="11"/>
        <v>N/A</v>
      </c>
      <c r="T197" s="433" t="s">
        <v>901</v>
      </c>
      <c r="U197" s="22"/>
      <c r="V197" s="24"/>
      <c r="W197" s="21"/>
      <c r="Y197" s="494"/>
    </row>
    <row r="198" spans="1:25" ht="45">
      <c r="A198" s="31">
        <v>195</v>
      </c>
      <c r="B198" s="22" t="s">
        <v>39</v>
      </c>
      <c r="C198" s="22" t="s">
        <v>366</v>
      </c>
      <c r="D198" s="22" t="s">
        <v>141</v>
      </c>
      <c r="E198" s="23" t="s">
        <v>51</v>
      </c>
      <c r="F198" s="22" t="s">
        <v>62</v>
      </c>
      <c r="G198" s="22" t="s">
        <v>53</v>
      </c>
      <c r="H198" s="22" t="s">
        <v>30</v>
      </c>
      <c r="I198" s="22" t="s">
        <v>393</v>
      </c>
      <c r="J198" s="22" t="s">
        <v>62</v>
      </c>
      <c r="K198" s="523" t="s">
        <v>1193</v>
      </c>
      <c r="L198" s="525" t="s">
        <v>1208</v>
      </c>
      <c r="M198" s="525" t="s">
        <v>1209</v>
      </c>
      <c r="N198" s="525" t="s">
        <v>817</v>
      </c>
      <c r="O198" s="22" t="s">
        <v>394</v>
      </c>
      <c r="P198" s="430">
        <v>2019</v>
      </c>
      <c r="Q198" s="740">
        <f t="shared" ca="1" si="9"/>
        <v>20075.722901657369</v>
      </c>
      <c r="R198" s="337" t="str">
        <f t="shared" ca="1" si="10"/>
        <v>N/A</v>
      </c>
      <c r="S198" s="337" t="str">
        <f t="shared" ca="1" si="11"/>
        <v>N/A</v>
      </c>
      <c r="T198" s="433" t="s">
        <v>901</v>
      </c>
      <c r="U198" s="22"/>
      <c r="V198" s="24"/>
      <c r="W198" s="21"/>
      <c r="Y198" s="494"/>
    </row>
    <row r="199" spans="1:25" ht="45">
      <c r="A199" s="31">
        <v>196</v>
      </c>
      <c r="B199" s="22" t="s">
        <v>39</v>
      </c>
      <c r="C199" s="22" t="s">
        <v>366</v>
      </c>
      <c r="D199" s="22" t="s">
        <v>141</v>
      </c>
      <c r="E199" s="23" t="s">
        <v>51</v>
      </c>
      <c r="F199" s="22" t="s">
        <v>63</v>
      </c>
      <c r="G199" s="22" t="s">
        <v>53</v>
      </c>
      <c r="H199" s="22" t="s">
        <v>30</v>
      </c>
      <c r="I199" s="22" t="s">
        <v>393</v>
      </c>
      <c r="J199" s="22" t="s">
        <v>63</v>
      </c>
      <c r="K199" s="523" t="s">
        <v>1193</v>
      </c>
      <c r="L199" s="525" t="s">
        <v>1210</v>
      </c>
      <c r="M199" s="525" t="s">
        <v>1211</v>
      </c>
      <c r="N199" s="525" t="s">
        <v>817</v>
      </c>
      <c r="O199" s="22" t="s">
        <v>394</v>
      </c>
      <c r="P199" s="430">
        <v>2019</v>
      </c>
      <c r="Q199" s="740">
        <f t="shared" ca="1" si="9"/>
        <v>102671892.85767052</v>
      </c>
      <c r="R199" s="337" t="str">
        <f t="shared" ca="1" si="10"/>
        <v>N/A</v>
      </c>
      <c r="S199" s="337" t="str">
        <f t="shared" ca="1" si="11"/>
        <v>N/A</v>
      </c>
      <c r="T199" s="433" t="s">
        <v>901</v>
      </c>
      <c r="U199" s="22"/>
      <c r="V199" s="24"/>
      <c r="W199" s="21"/>
      <c r="Y199" s="494"/>
    </row>
    <row r="200" spans="1:25" ht="45">
      <c r="A200" s="31">
        <v>197</v>
      </c>
      <c r="B200" s="22" t="s">
        <v>39</v>
      </c>
      <c r="C200" s="22" t="s">
        <v>366</v>
      </c>
      <c r="D200" s="22" t="s">
        <v>141</v>
      </c>
      <c r="E200" s="23" t="s">
        <v>51</v>
      </c>
      <c r="F200" s="22" t="s">
        <v>64</v>
      </c>
      <c r="G200" s="22" t="s">
        <v>53</v>
      </c>
      <c r="H200" s="22" t="s">
        <v>30</v>
      </c>
      <c r="I200" s="22" t="s">
        <v>393</v>
      </c>
      <c r="J200" s="22" t="s">
        <v>64</v>
      </c>
      <c r="K200" s="523" t="s">
        <v>1193</v>
      </c>
      <c r="L200" s="525" t="s">
        <v>1212</v>
      </c>
      <c r="M200" s="525" t="s">
        <v>1213</v>
      </c>
      <c r="N200" s="525" t="s">
        <v>817</v>
      </c>
      <c r="O200" s="22" t="s">
        <v>394</v>
      </c>
      <c r="P200" s="430">
        <v>2019</v>
      </c>
      <c r="Q200" s="740">
        <f t="shared" ca="1" si="9"/>
        <v>85450449.032280743</v>
      </c>
      <c r="R200" s="337" t="str">
        <f t="shared" ca="1" si="10"/>
        <v>N/A</v>
      </c>
      <c r="S200" s="337" t="str">
        <f t="shared" ca="1" si="11"/>
        <v>N/A</v>
      </c>
      <c r="T200" s="433" t="s">
        <v>901</v>
      </c>
      <c r="U200" s="22"/>
      <c r="V200" s="24"/>
      <c r="W200" s="21"/>
      <c r="Y200" s="494"/>
    </row>
    <row r="201" spans="1:25" ht="45">
      <c r="A201" s="31">
        <v>198</v>
      </c>
      <c r="B201" s="22" t="s">
        <v>39</v>
      </c>
      <c r="C201" s="22" t="s">
        <v>366</v>
      </c>
      <c r="D201" s="22" t="s">
        <v>141</v>
      </c>
      <c r="E201" s="23" t="s">
        <v>51</v>
      </c>
      <c r="F201" s="22" t="s">
        <v>65</v>
      </c>
      <c r="G201" s="22" t="s">
        <v>53</v>
      </c>
      <c r="H201" s="22" t="s">
        <v>30</v>
      </c>
      <c r="I201" s="22" t="s">
        <v>393</v>
      </c>
      <c r="J201" s="22" t="s">
        <v>65</v>
      </c>
      <c r="K201" s="523" t="s">
        <v>1193</v>
      </c>
      <c r="L201" s="525" t="s">
        <v>1214</v>
      </c>
      <c r="M201" s="525" t="s">
        <v>1215</v>
      </c>
      <c r="N201" s="525" t="s">
        <v>817</v>
      </c>
      <c r="O201" s="22" t="s">
        <v>394</v>
      </c>
      <c r="P201" s="430">
        <v>2019</v>
      </c>
      <c r="Q201" s="740">
        <f t="shared" ca="1" si="9"/>
        <v>480219.7888017107</v>
      </c>
      <c r="R201" s="337" t="str">
        <f t="shared" ca="1" si="10"/>
        <v>N/A</v>
      </c>
      <c r="S201" s="337" t="str">
        <f t="shared" ca="1" si="11"/>
        <v>N/A</v>
      </c>
      <c r="T201" s="433" t="s">
        <v>901</v>
      </c>
      <c r="U201" s="307"/>
      <c r="V201" s="24"/>
      <c r="W201" s="21"/>
      <c r="Y201" s="494"/>
    </row>
    <row r="202" spans="1:25" ht="45">
      <c r="A202" s="31">
        <v>199</v>
      </c>
      <c r="B202" s="22" t="s">
        <v>39</v>
      </c>
      <c r="C202" s="22" t="s">
        <v>366</v>
      </c>
      <c r="D202" s="22" t="s">
        <v>141</v>
      </c>
      <c r="E202" s="23" t="s">
        <v>51</v>
      </c>
      <c r="F202" s="22" t="s">
        <v>66</v>
      </c>
      <c r="G202" s="22" t="s">
        <v>53</v>
      </c>
      <c r="H202" s="22" t="s">
        <v>30</v>
      </c>
      <c r="I202" s="22" t="s">
        <v>393</v>
      </c>
      <c r="J202" s="22" t="s">
        <v>66</v>
      </c>
      <c r="K202" s="523" t="s">
        <v>1193</v>
      </c>
      <c r="L202" s="525" t="s">
        <v>1216</v>
      </c>
      <c r="M202" s="525" t="s">
        <v>1217</v>
      </c>
      <c r="N202" s="525" t="s">
        <v>817</v>
      </c>
      <c r="O202" s="22" t="s">
        <v>394</v>
      </c>
      <c r="P202" s="430">
        <v>2019</v>
      </c>
      <c r="Q202" s="740">
        <f t="shared" ca="1" si="9"/>
        <v>210730.83388234445</v>
      </c>
      <c r="R202" s="337" t="str">
        <f t="shared" ca="1" si="10"/>
        <v>N/A</v>
      </c>
      <c r="S202" s="337" t="str">
        <f t="shared" ca="1" si="11"/>
        <v>N/A</v>
      </c>
      <c r="T202" s="433" t="s">
        <v>901</v>
      </c>
      <c r="U202" s="307"/>
      <c r="V202" s="24"/>
      <c r="W202" s="21"/>
      <c r="Y202" s="494"/>
    </row>
    <row r="203" spans="1:25" ht="45">
      <c r="A203" s="31">
        <v>200</v>
      </c>
      <c r="B203" s="22" t="s">
        <v>39</v>
      </c>
      <c r="C203" s="22" t="s">
        <v>366</v>
      </c>
      <c r="D203" s="22" t="s">
        <v>252</v>
      </c>
      <c r="E203" s="23" t="s">
        <v>42</v>
      </c>
      <c r="F203" s="22" t="s">
        <v>43</v>
      </c>
      <c r="G203" s="22" t="s">
        <v>44</v>
      </c>
      <c r="H203" s="22" t="s">
        <v>30</v>
      </c>
      <c r="I203" s="22" t="s">
        <v>396</v>
      </c>
      <c r="J203" s="22" t="s">
        <v>314</v>
      </c>
      <c r="K203" s="523" t="s">
        <v>1193</v>
      </c>
      <c r="L203" s="525" t="s">
        <v>1218</v>
      </c>
      <c r="M203" s="525" t="s">
        <v>1219</v>
      </c>
      <c r="N203" s="525" t="s">
        <v>817</v>
      </c>
      <c r="O203" s="22" t="s">
        <v>394</v>
      </c>
      <c r="P203" s="430">
        <v>2019</v>
      </c>
      <c r="Q203" s="740">
        <f t="shared" ca="1" si="9"/>
        <v>7489.1394575259537</v>
      </c>
      <c r="R203" s="337" t="str">
        <f t="shared" ca="1" si="10"/>
        <v>N/A</v>
      </c>
      <c r="S203" s="337" t="str">
        <f t="shared" ca="1" si="11"/>
        <v>N/A</v>
      </c>
      <c r="T203" s="433" t="s">
        <v>48</v>
      </c>
      <c r="U203" s="22"/>
      <c r="V203" s="24"/>
      <c r="W203" s="21"/>
      <c r="Y203" s="494"/>
    </row>
    <row r="204" spans="1:25" ht="45">
      <c r="A204" s="31">
        <v>201</v>
      </c>
      <c r="B204" s="22" t="s">
        <v>39</v>
      </c>
      <c r="C204" s="22" t="s">
        <v>366</v>
      </c>
      <c r="D204" s="22" t="s">
        <v>397</v>
      </c>
      <c r="E204" s="23" t="s">
        <v>398</v>
      </c>
      <c r="F204" s="22" t="s">
        <v>399</v>
      </c>
      <c r="G204" s="22" t="s">
        <v>219</v>
      </c>
      <c r="H204" s="22" t="s">
        <v>164</v>
      </c>
      <c r="I204" s="22" t="s">
        <v>400</v>
      </c>
      <c r="J204" s="22" t="s">
        <v>401</v>
      </c>
      <c r="K204" s="523" t="s">
        <v>1193</v>
      </c>
      <c r="L204" s="525" t="s">
        <v>1220</v>
      </c>
      <c r="M204" s="525" t="s">
        <v>1221</v>
      </c>
      <c r="N204" s="525" t="s">
        <v>887</v>
      </c>
      <c r="O204" s="22" t="s">
        <v>394</v>
      </c>
      <c r="P204" s="430">
        <v>2019</v>
      </c>
      <c r="Q204" s="740">
        <f t="shared" ca="1" si="9"/>
        <v>0</v>
      </c>
      <c r="R204" s="337">
        <f t="shared" ca="1" si="10"/>
        <v>0</v>
      </c>
      <c r="S204" s="337">
        <f t="shared" ca="1" si="11"/>
        <v>0</v>
      </c>
      <c r="T204" s="433"/>
      <c r="U204" s="22"/>
      <c r="V204" s="24"/>
      <c r="W204" s="21"/>
      <c r="Y204" s="494"/>
    </row>
    <row r="205" spans="1:25" ht="45">
      <c r="A205" s="31">
        <v>202</v>
      </c>
      <c r="B205" s="22" t="s">
        <v>39</v>
      </c>
      <c r="C205" s="22" t="s">
        <v>366</v>
      </c>
      <c r="D205" s="22" t="s">
        <v>397</v>
      </c>
      <c r="E205" s="23" t="s">
        <v>398</v>
      </c>
      <c r="F205" s="22" t="s">
        <v>402</v>
      </c>
      <c r="G205" s="22" t="s">
        <v>219</v>
      </c>
      <c r="H205" s="22" t="s">
        <v>164</v>
      </c>
      <c r="I205" s="22" t="s">
        <v>400</v>
      </c>
      <c r="J205" s="22" t="s">
        <v>403</v>
      </c>
      <c r="K205" s="523" t="s">
        <v>1193</v>
      </c>
      <c r="L205" s="525" t="s">
        <v>1222</v>
      </c>
      <c r="M205" s="525" t="s">
        <v>1223</v>
      </c>
      <c r="N205" s="525" t="s">
        <v>887</v>
      </c>
      <c r="O205" s="22" t="s">
        <v>394</v>
      </c>
      <c r="P205" s="430">
        <v>2019</v>
      </c>
      <c r="Q205" s="740">
        <f t="shared" ca="1" si="9"/>
        <v>0</v>
      </c>
      <c r="R205" s="337">
        <f t="shared" ca="1" si="10"/>
        <v>0</v>
      </c>
      <c r="S205" s="337">
        <f t="shared" ca="1" si="11"/>
        <v>0</v>
      </c>
      <c r="T205" s="433"/>
      <c r="U205" s="22"/>
      <c r="V205" s="24"/>
      <c r="W205" s="21"/>
      <c r="Y205" s="494"/>
    </row>
    <row r="206" spans="1:25" ht="75">
      <c r="A206" s="31">
        <v>203</v>
      </c>
      <c r="B206" s="22" t="s">
        <v>39</v>
      </c>
      <c r="C206" s="22" t="s">
        <v>366</v>
      </c>
      <c r="D206" s="22" t="s">
        <v>397</v>
      </c>
      <c r="E206" s="23" t="s">
        <v>398</v>
      </c>
      <c r="F206" s="22" t="s">
        <v>404</v>
      </c>
      <c r="G206" s="22" t="s">
        <v>219</v>
      </c>
      <c r="H206" s="22" t="s">
        <v>164</v>
      </c>
      <c r="I206" s="22" t="s">
        <v>400</v>
      </c>
      <c r="J206" s="22" t="s">
        <v>405</v>
      </c>
      <c r="K206" s="523" t="s">
        <v>1193</v>
      </c>
      <c r="L206" s="525" t="s">
        <v>1224</v>
      </c>
      <c r="M206" s="525" t="s">
        <v>1225</v>
      </c>
      <c r="N206" s="525" t="s">
        <v>887</v>
      </c>
      <c r="O206" s="22" t="s">
        <v>394</v>
      </c>
      <c r="P206" s="430">
        <v>2019</v>
      </c>
      <c r="Q206" s="740">
        <f t="shared" ca="1" si="9"/>
        <v>0</v>
      </c>
      <c r="R206" s="337">
        <f t="shared" ca="1" si="10"/>
        <v>0</v>
      </c>
      <c r="S206" s="337">
        <f t="shared" ca="1" si="11"/>
        <v>0</v>
      </c>
      <c r="T206" s="433" t="s">
        <v>406</v>
      </c>
      <c r="U206" s="22" t="s">
        <v>407</v>
      </c>
      <c r="V206" s="24"/>
      <c r="W206" s="21"/>
      <c r="Y206" s="494"/>
    </row>
    <row r="207" spans="1:25" ht="45">
      <c r="A207" s="31">
        <v>204</v>
      </c>
      <c r="B207" s="22" t="s">
        <v>39</v>
      </c>
      <c r="C207" s="22" t="s">
        <v>366</v>
      </c>
      <c r="D207" s="22" t="s">
        <v>397</v>
      </c>
      <c r="E207" s="23" t="s">
        <v>234</v>
      </c>
      <c r="F207" s="22" t="s">
        <v>408</v>
      </c>
      <c r="G207" s="22" t="s">
        <v>235</v>
      </c>
      <c r="H207" s="22" t="s">
        <v>164</v>
      </c>
      <c r="I207" s="22" t="s">
        <v>409</v>
      </c>
      <c r="J207" s="22" t="s">
        <v>410</v>
      </c>
      <c r="K207" s="523" t="s">
        <v>1193</v>
      </c>
      <c r="L207" s="525" t="s">
        <v>1226</v>
      </c>
      <c r="M207" s="525" t="s">
        <v>1227</v>
      </c>
      <c r="N207" s="525" t="s">
        <v>817</v>
      </c>
      <c r="O207" s="22" t="s">
        <v>394</v>
      </c>
      <c r="P207" s="430">
        <v>2019</v>
      </c>
      <c r="Q207" s="740">
        <f t="shared" ca="1" si="9"/>
        <v>0</v>
      </c>
      <c r="R207" s="337" t="str">
        <f t="shared" ca="1" si="10"/>
        <v>N/A</v>
      </c>
      <c r="S207" s="337" t="str">
        <f t="shared" ca="1" si="11"/>
        <v>N/A</v>
      </c>
      <c r="T207" s="433"/>
      <c r="U207" s="22"/>
      <c r="V207" s="24"/>
      <c r="W207" s="21"/>
      <c r="Y207" s="494"/>
    </row>
    <row r="208" spans="1:25" ht="45">
      <c r="A208" s="31">
        <v>205</v>
      </c>
      <c r="B208" s="22" t="s">
        <v>39</v>
      </c>
      <c r="C208" s="22" t="s">
        <v>366</v>
      </c>
      <c r="D208" s="22" t="s">
        <v>397</v>
      </c>
      <c r="E208" s="23" t="s">
        <v>234</v>
      </c>
      <c r="F208" s="22" t="s">
        <v>411</v>
      </c>
      <c r="G208" s="22" t="s">
        <v>235</v>
      </c>
      <c r="H208" s="22" t="s">
        <v>164</v>
      </c>
      <c r="I208" s="22" t="s">
        <v>409</v>
      </c>
      <c r="J208" s="22" t="s">
        <v>410</v>
      </c>
      <c r="K208" s="523" t="s">
        <v>1193</v>
      </c>
      <c r="L208" s="525" t="s">
        <v>1228</v>
      </c>
      <c r="M208" s="525" t="s">
        <v>1229</v>
      </c>
      <c r="N208" s="525" t="s">
        <v>817</v>
      </c>
      <c r="O208" s="22" t="s">
        <v>394</v>
      </c>
      <c r="P208" s="430">
        <v>2019</v>
      </c>
      <c r="Q208" s="740">
        <f t="shared" ca="1" si="9"/>
        <v>0</v>
      </c>
      <c r="R208" s="337" t="str">
        <f t="shared" ca="1" si="10"/>
        <v>N/A</v>
      </c>
      <c r="S208" s="337" t="str">
        <f t="shared" ca="1" si="11"/>
        <v>N/A</v>
      </c>
      <c r="T208" s="433"/>
      <c r="U208" s="22"/>
      <c r="V208" s="24"/>
      <c r="W208" s="21"/>
      <c r="Y208" s="494"/>
    </row>
    <row r="209" spans="1:25" ht="60">
      <c r="A209" s="31">
        <v>206</v>
      </c>
      <c r="B209" s="22" t="s">
        <v>39</v>
      </c>
      <c r="C209" s="22" t="s">
        <v>366</v>
      </c>
      <c r="D209" s="22" t="s">
        <v>397</v>
      </c>
      <c r="E209" s="23" t="s">
        <v>234</v>
      </c>
      <c r="F209" s="22" t="s">
        <v>412</v>
      </c>
      <c r="G209" s="22" t="s">
        <v>235</v>
      </c>
      <c r="H209" s="22" t="s">
        <v>164</v>
      </c>
      <c r="I209" s="22" t="s">
        <v>409</v>
      </c>
      <c r="J209" s="22" t="s">
        <v>413</v>
      </c>
      <c r="K209" s="523" t="s">
        <v>1193</v>
      </c>
      <c r="L209" s="525" t="s">
        <v>1230</v>
      </c>
      <c r="M209" s="525" t="s">
        <v>1231</v>
      </c>
      <c r="N209" s="525" t="s">
        <v>817</v>
      </c>
      <c r="O209" s="22" t="s">
        <v>394</v>
      </c>
      <c r="P209" s="430">
        <v>2019</v>
      </c>
      <c r="Q209" s="740">
        <f t="shared" ca="1" si="9"/>
        <v>0</v>
      </c>
      <c r="R209" s="337" t="str">
        <f t="shared" ca="1" si="10"/>
        <v>N/A</v>
      </c>
      <c r="S209" s="337" t="str">
        <f t="shared" ca="1" si="11"/>
        <v>N/A</v>
      </c>
      <c r="T209" s="433" t="s">
        <v>414</v>
      </c>
      <c r="U209" s="22"/>
      <c r="V209" s="24"/>
      <c r="W209" s="21"/>
      <c r="Y209" s="494"/>
    </row>
    <row r="210" spans="1:25" ht="45">
      <c r="A210" s="31">
        <v>207</v>
      </c>
      <c r="B210" s="22" t="s">
        <v>39</v>
      </c>
      <c r="C210" s="22" t="s">
        <v>366</v>
      </c>
      <c r="D210" s="22" t="s">
        <v>397</v>
      </c>
      <c r="E210" s="23" t="s">
        <v>415</v>
      </c>
      <c r="F210" s="22" t="s">
        <v>408</v>
      </c>
      <c r="G210" s="22" t="s">
        <v>416</v>
      </c>
      <c r="H210" s="22" t="s">
        <v>164</v>
      </c>
      <c r="I210" s="22" t="s">
        <v>417</v>
      </c>
      <c r="J210" s="22" t="s">
        <v>418</v>
      </c>
      <c r="K210" s="523" t="s">
        <v>1193</v>
      </c>
      <c r="L210" s="525" t="s">
        <v>1232</v>
      </c>
      <c r="M210" s="525" t="s">
        <v>1233</v>
      </c>
      <c r="N210" s="525" t="s">
        <v>887</v>
      </c>
      <c r="O210" s="22" t="s">
        <v>394</v>
      </c>
      <c r="P210" s="430">
        <v>2019</v>
      </c>
      <c r="Q210" s="740">
        <f t="shared" ca="1" si="9"/>
        <v>0</v>
      </c>
      <c r="R210" s="337">
        <f t="shared" ca="1" si="10"/>
        <v>0</v>
      </c>
      <c r="S210" s="337">
        <f t="shared" ca="1" si="11"/>
        <v>0</v>
      </c>
      <c r="T210" s="433"/>
      <c r="U210" s="22"/>
      <c r="V210" s="24"/>
      <c r="W210" s="21"/>
      <c r="Y210" s="494"/>
    </row>
    <row r="211" spans="1:25" ht="45">
      <c r="A211" s="31">
        <v>208</v>
      </c>
      <c r="B211" s="22" t="s">
        <v>39</v>
      </c>
      <c r="C211" s="22" t="s">
        <v>366</v>
      </c>
      <c r="D211" s="22" t="s">
        <v>397</v>
      </c>
      <c r="E211" s="23" t="s">
        <v>415</v>
      </c>
      <c r="F211" s="22" t="s">
        <v>411</v>
      </c>
      <c r="G211" s="22" t="s">
        <v>416</v>
      </c>
      <c r="H211" s="22" t="s">
        <v>164</v>
      </c>
      <c r="I211" s="22" t="s">
        <v>417</v>
      </c>
      <c r="J211" s="22" t="s">
        <v>419</v>
      </c>
      <c r="K211" s="523" t="s">
        <v>1193</v>
      </c>
      <c r="L211" s="525" t="s">
        <v>1234</v>
      </c>
      <c r="M211" s="525" t="s">
        <v>1235</v>
      </c>
      <c r="N211" s="525" t="s">
        <v>887</v>
      </c>
      <c r="O211" s="22" t="s">
        <v>394</v>
      </c>
      <c r="P211" s="430">
        <v>2019</v>
      </c>
      <c r="Q211" s="740">
        <f t="shared" ca="1" si="9"/>
        <v>0</v>
      </c>
      <c r="R211" s="337">
        <f t="shared" ca="1" si="10"/>
        <v>0</v>
      </c>
      <c r="S211" s="337">
        <f t="shared" ca="1" si="11"/>
        <v>0</v>
      </c>
      <c r="T211" s="433"/>
      <c r="U211" s="22"/>
      <c r="V211" s="24"/>
      <c r="W211" s="21"/>
      <c r="Y211" s="494"/>
    </row>
    <row r="212" spans="1:25" ht="45">
      <c r="A212" s="31">
        <v>209</v>
      </c>
      <c r="B212" s="22" t="s">
        <v>39</v>
      </c>
      <c r="C212" s="22" t="s">
        <v>366</v>
      </c>
      <c r="D212" s="22" t="s">
        <v>397</v>
      </c>
      <c r="E212" s="23" t="s">
        <v>415</v>
      </c>
      <c r="F212" s="22" t="s">
        <v>412</v>
      </c>
      <c r="G212" s="22" t="s">
        <v>416</v>
      </c>
      <c r="H212" s="22" t="s">
        <v>164</v>
      </c>
      <c r="I212" s="22" t="s">
        <v>417</v>
      </c>
      <c r="J212" s="22" t="s">
        <v>420</v>
      </c>
      <c r="K212" s="523" t="s">
        <v>1193</v>
      </c>
      <c r="L212" s="525" t="s">
        <v>1236</v>
      </c>
      <c r="M212" s="525" t="s">
        <v>1237</v>
      </c>
      <c r="N212" s="525" t="s">
        <v>887</v>
      </c>
      <c r="O212" s="22" t="s">
        <v>394</v>
      </c>
      <c r="P212" s="430">
        <v>2019</v>
      </c>
      <c r="Q212" s="740">
        <f t="shared" ca="1" si="9"/>
        <v>0</v>
      </c>
      <c r="R212" s="337">
        <f t="shared" ca="1" si="10"/>
        <v>0</v>
      </c>
      <c r="S212" s="337">
        <f t="shared" ca="1" si="11"/>
        <v>0</v>
      </c>
      <c r="T212" s="433" t="s">
        <v>421</v>
      </c>
      <c r="U212" s="22"/>
      <c r="V212" s="24"/>
      <c r="W212" s="21"/>
      <c r="Y212" s="494"/>
    </row>
    <row r="213" spans="1:25" ht="75">
      <c r="A213" s="31">
        <v>210</v>
      </c>
      <c r="B213" s="22" t="s">
        <v>39</v>
      </c>
      <c r="C213" s="22" t="s">
        <v>422</v>
      </c>
      <c r="D213" s="22" t="s">
        <v>153</v>
      </c>
      <c r="E213" s="23" t="s">
        <v>141</v>
      </c>
      <c r="F213" s="22" t="s">
        <v>142</v>
      </c>
      <c r="G213" s="22" t="s">
        <v>143</v>
      </c>
      <c r="H213" s="22" t="s">
        <v>30</v>
      </c>
      <c r="I213" s="22" t="s">
        <v>423</v>
      </c>
      <c r="J213" s="22" t="s">
        <v>424</v>
      </c>
      <c r="K213" s="523" t="s">
        <v>1193</v>
      </c>
      <c r="L213" s="525" t="s">
        <v>1238</v>
      </c>
      <c r="M213" s="525" t="s">
        <v>1239</v>
      </c>
      <c r="N213" s="525" t="s">
        <v>887</v>
      </c>
      <c r="O213" s="22" t="s">
        <v>394</v>
      </c>
      <c r="P213" s="430">
        <v>2019</v>
      </c>
      <c r="Q213" s="740">
        <f t="shared" ca="1" si="9"/>
        <v>1.644697779361121E-2</v>
      </c>
      <c r="R213" s="337">
        <f t="shared" ca="1" si="10"/>
        <v>277</v>
      </c>
      <c r="S213" s="337">
        <f t="shared" ca="1" si="11"/>
        <v>16842</v>
      </c>
      <c r="T213" s="433" t="s">
        <v>425</v>
      </c>
      <c r="U213" s="22" t="s">
        <v>246</v>
      </c>
      <c r="V213" s="24"/>
      <c r="W213" s="21"/>
      <c r="Y213" s="494"/>
    </row>
    <row r="214" spans="1:25" ht="75">
      <c r="A214" s="31">
        <v>211</v>
      </c>
      <c r="B214" s="22" t="s">
        <v>39</v>
      </c>
      <c r="C214" s="22" t="s">
        <v>422</v>
      </c>
      <c r="D214" s="22" t="s">
        <v>426</v>
      </c>
      <c r="E214" s="23" t="s">
        <v>252</v>
      </c>
      <c r="F214" s="22" t="s">
        <v>142</v>
      </c>
      <c r="G214" s="22" t="s">
        <v>253</v>
      </c>
      <c r="H214" s="22" t="s">
        <v>164</v>
      </c>
      <c r="I214" s="22" t="s">
        <v>427</v>
      </c>
      <c r="J214" s="22" t="s">
        <v>428</v>
      </c>
      <c r="K214" s="523" t="s">
        <v>1193</v>
      </c>
      <c r="L214" s="525" t="s">
        <v>1240</v>
      </c>
      <c r="M214" s="525" t="s">
        <v>1241</v>
      </c>
      <c r="N214" s="525" t="s">
        <v>887</v>
      </c>
      <c r="O214" s="22" t="s">
        <v>394</v>
      </c>
      <c r="P214" s="430">
        <v>2019</v>
      </c>
      <c r="Q214" s="740">
        <f t="shared" ca="1" si="9"/>
        <v>0</v>
      </c>
      <c r="R214" s="337">
        <f t="shared" ca="1" si="10"/>
        <v>6361582</v>
      </c>
      <c r="S214" s="337">
        <f t="shared" ca="1" si="11"/>
        <v>386793372</v>
      </c>
      <c r="T214" s="433" t="s">
        <v>429</v>
      </c>
      <c r="U214" s="22"/>
      <c r="V214" s="24"/>
      <c r="W214" s="21"/>
      <c r="Y214" s="494"/>
    </row>
    <row r="215" spans="1:25" ht="105">
      <c r="A215" s="31">
        <v>212</v>
      </c>
      <c r="B215" s="22" t="s">
        <v>39</v>
      </c>
      <c r="C215" s="22" t="s">
        <v>422</v>
      </c>
      <c r="D215" s="22" t="s">
        <v>426</v>
      </c>
      <c r="E215" s="23" t="s">
        <v>430</v>
      </c>
      <c r="F215" s="22" t="s">
        <v>142</v>
      </c>
      <c r="G215" s="22" t="s">
        <v>416</v>
      </c>
      <c r="H215" s="22" t="s">
        <v>164</v>
      </c>
      <c r="I215" s="22" t="s">
        <v>431</v>
      </c>
      <c r="J215" s="22" t="s">
        <v>432</v>
      </c>
      <c r="K215" s="523" t="s">
        <v>1193</v>
      </c>
      <c r="L215" s="525" t="s">
        <v>1242</v>
      </c>
      <c r="M215" s="525" t="s">
        <v>1243</v>
      </c>
      <c r="N215" s="525" t="s">
        <v>887</v>
      </c>
      <c r="O215" s="22" t="s">
        <v>394</v>
      </c>
      <c r="P215" s="430">
        <v>2019</v>
      </c>
      <c r="Q215" s="740">
        <f t="shared" ca="1" si="9"/>
        <v>0</v>
      </c>
      <c r="R215" s="337">
        <f t="shared" ca="1" si="10"/>
        <v>0</v>
      </c>
      <c r="S215" s="337">
        <f t="shared" ca="1" si="11"/>
        <v>0</v>
      </c>
      <c r="T215" s="433" t="s">
        <v>433</v>
      </c>
      <c r="U215" s="22"/>
      <c r="V215" s="24"/>
      <c r="W215" s="21"/>
      <c r="Y215" s="494"/>
    </row>
    <row r="216" spans="1:25" ht="30">
      <c r="A216" s="31">
        <v>213</v>
      </c>
      <c r="B216" s="22" t="s">
        <v>39</v>
      </c>
      <c r="C216" s="22" t="s">
        <v>422</v>
      </c>
      <c r="D216" s="22" t="s">
        <v>434</v>
      </c>
      <c r="E216" s="23" t="s">
        <v>91</v>
      </c>
      <c r="F216" s="22" t="s">
        <v>92</v>
      </c>
      <c r="G216" s="22" t="s">
        <v>93</v>
      </c>
      <c r="H216" s="22" t="s">
        <v>30</v>
      </c>
      <c r="I216" s="22" t="s">
        <v>435</v>
      </c>
      <c r="J216" s="22" t="s">
        <v>92</v>
      </c>
      <c r="K216" s="523" t="s">
        <v>1193</v>
      </c>
      <c r="L216" s="525" t="s">
        <v>1244</v>
      </c>
      <c r="M216" s="525" t="s">
        <v>1245</v>
      </c>
      <c r="N216" s="525" t="s">
        <v>887</v>
      </c>
      <c r="O216" s="22" t="s">
        <v>394</v>
      </c>
      <c r="P216" s="430">
        <v>2019</v>
      </c>
      <c r="Q216" s="740">
        <f t="shared" ca="1" si="9"/>
        <v>259.84504371055107</v>
      </c>
      <c r="R216" s="337">
        <f t="shared" ca="1" si="10"/>
        <v>5216577.0949020712</v>
      </c>
      <c r="S216" s="337">
        <f t="shared" ca="1" si="11"/>
        <v>20075.722901657373</v>
      </c>
      <c r="T216" s="433"/>
      <c r="U216" s="22"/>
      <c r="V216" s="24"/>
      <c r="W216" s="21"/>
      <c r="Y216" s="494"/>
    </row>
    <row r="217" spans="1:25" ht="30">
      <c r="A217" s="31">
        <v>214</v>
      </c>
      <c r="B217" s="22" t="s">
        <v>39</v>
      </c>
      <c r="C217" s="22" t="s">
        <v>422</v>
      </c>
      <c r="D217" s="22" t="s">
        <v>434</v>
      </c>
      <c r="E217" s="23" t="s">
        <v>91</v>
      </c>
      <c r="F217" s="22" t="s">
        <v>95</v>
      </c>
      <c r="G217" s="22" t="s">
        <v>93</v>
      </c>
      <c r="H217" s="22" t="s">
        <v>30</v>
      </c>
      <c r="I217" s="22" t="s">
        <v>435</v>
      </c>
      <c r="J217" s="22" t="s">
        <v>95</v>
      </c>
      <c r="K217" s="523" t="s">
        <v>1193</v>
      </c>
      <c r="L217" s="525" t="s">
        <v>1246</v>
      </c>
      <c r="M217" s="525" t="s">
        <v>1247</v>
      </c>
      <c r="N217" s="525" t="s">
        <v>887</v>
      </c>
      <c r="O217" s="22" t="s">
        <v>394</v>
      </c>
      <c r="P217" s="430">
        <v>2019</v>
      </c>
      <c r="Q217" s="740">
        <f t="shared" ca="1" si="9"/>
        <v>6.1047977558683082E-2</v>
      </c>
      <c r="R217" s="337">
        <f t="shared" ca="1" si="10"/>
        <v>5216577.0949020712</v>
      </c>
      <c r="S217" s="337">
        <f t="shared" ca="1" si="11"/>
        <v>85450449.032280803</v>
      </c>
      <c r="T217" s="433"/>
      <c r="U217" s="22"/>
      <c r="V217" s="24"/>
      <c r="W217" s="21"/>
      <c r="Y217" s="494"/>
    </row>
    <row r="218" spans="1:25" ht="30">
      <c r="A218" s="31">
        <v>215</v>
      </c>
      <c r="B218" s="22" t="s">
        <v>39</v>
      </c>
      <c r="C218" s="22" t="s">
        <v>422</v>
      </c>
      <c r="D218" s="22" t="s">
        <v>434</v>
      </c>
      <c r="E218" s="23" t="s">
        <v>91</v>
      </c>
      <c r="F218" s="22" t="s">
        <v>96</v>
      </c>
      <c r="G218" s="22" t="s">
        <v>93</v>
      </c>
      <c r="H218" s="22" t="s">
        <v>30</v>
      </c>
      <c r="I218" s="22" t="s">
        <v>435</v>
      </c>
      <c r="J218" s="22" t="s">
        <v>96</v>
      </c>
      <c r="K218" s="523" t="s">
        <v>1193</v>
      </c>
      <c r="L218" s="525" t="s">
        <v>1248</v>
      </c>
      <c r="M218" s="525" t="s">
        <v>1249</v>
      </c>
      <c r="N218" s="525" t="s">
        <v>887</v>
      </c>
      <c r="O218" s="22" t="s">
        <v>394</v>
      </c>
      <c r="P218" s="430">
        <v>2019</v>
      </c>
      <c r="Q218" s="740">
        <f t="shared" ca="1" si="9"/>
        <v>0.78441307302490493</v>
      </c>
      <c r="R218" s="337">
        <f t="shared" ca="1" si="10"/>
        <v>165300.02098675133</v>
      </c>
      <c r="S218" s="337">
        <f t="shared" ca="1" si="11"/>
        <v>210730.83388234544</v>
      </c>
      <c r="T218" s="433" t="s">
        <v>48</v>
      </c>
      <c r="U218" s="22" t="s">
        <v>49</v>
      </c>
      <c r="V218" s="24"/>
      <c r="W218" s="21"/>
      <c r="Y218" s="494"/>
    </row>
    <row r="219" spans="1:25" ht="30">
      <c r="A219" s="31">
        <v>216</v>
      </c>
      <c r="B219" s="22" t="s">
        <v>39</v>
      </c>
      <c r="C219" s="22" t="s">
        <v>422</v>
      </c>
      <c r="D219" s="22" t="s">
        <v>434</v>
      </c>
      <c r="E219" s="23" t="s">
        <v>91</v>
      </c>
      <c r="F219" s="22" t="s">
        <v>97</v>
      </c>
      <c r="G219" s="22" t="s">
        <v>93</v>
      </c>
      <c r="H219" s="22" t="s">
        <v>30</v>
      </c>
      <c r="I219" s="22" t="s">
        <v>435</v>
      </c>
      <c r="J219" s="22" t="s">
        <v>97</v>
      </c>
      <c r="K219" s="523" t="s">
        <v>1193</v>
      </c>
      <c r="L219" s="525" t="s">
        <v>1250</v>
      </c>
      <c r="M219" s="525" t="s">
        <v>1251</v>
      </c>
      <c r="N219" s="525" t="s">
        <v>887</v>
      </c>
      <c r="O219" s="22" t="s">
        <v>394</v>
      </c>
      <c r="P219" s="430">
        <v>2019</v>
      </c>
      <c r="Q219" s="740">
        <f t="shared" ca="1" si="9"/>
        <v>393.1078073186211</v>
      </c>
      <c r="R219" s="337">
        <f t="shared" ca="1" si="10"/>
        <v>7891923.4102067556</v>
      </c>
      <c r="S219" s="337">
        <f t="shared" ca="1" si="11"/>
        <v>20075.722901657373</v>
      </c>
      <c r="T219" s="433"/>
      <c r="U219" s="22"/>
      <c r="V219" s="24"/>
      <c r="W219" s="21"/>
      <c r="Y219" s="494"/>
    </row>
    <row r="220" spans="1:25" ht="30">
      <c r="A220" s="31">
        <v>217</v>
      </c>
      <c r="B220" s="22" t="s">
        <v>39</v>
      </c>
      <c r="C220" s="22" t="s">
        <v>422</v>
      </c>
      <c r="D220" s="22" t="s">
        <v>434</v>
      </c>
      <c r="E220" s="23" t="s">
        <v>91</v>
      </c>
      <c r="F220" s="22" t="s">
        <v>98</v>
      </c>
      <c r="G220" s="22" t="s">
        <v>93</v>
      </c>
      <c r="H220" s="22" t="s">
        <v>30</v>
      </c>
      <c r="I220" s="22" t="s">
        <v>435</v>
      </c>
      <c r="J220" s="22" t="s">
        <v>98</v>
      </c>
      <c r="K220" s="523" t="s">
        <v>1193</v>
      </c>
      <c r="L220" s="525" t="s">
        <v>1252</v>
      </c>
      <c r="M220" s="525" t="s">
        <v>1253</v>
      </c>
      <c r="N220" s="525" t="s">
        <v>887</v>
      </c>
      <c r="O220" s="22" t="s">
        <v>394</v>
      </c>
      <c r="P220" s="430">
        <v>2019</v>
      </c>
      <c r="Q220" s="740">
        <f t="shared" ca="1" si="9"/>
        <v>9.2356722516758291E-2</v>
      </c>
      <c r="R220" s="337">
        <f t="shared" ca="1" si="10"/>
        <v>7891923.4102067556</v>
      </c>
      <c r="S220" s="337">
        <f t="shared" ca="1" si="11"/>
        <v>85450449.032280803</v>
      </c>
      <c r="T220" s="433"/>
      <c r="U220" s="22"/>
      <c r="V220" s="24"/>
      <c r="W220" s="21"/>
      <c r="Y220" s="494"/>
    </row>
    <row r="221" spans="1:25" ht="30">
      <c r="A221" s="31">
        <v>218</v>
      </c>
      <c r="B221" s="22" t="s">
        <v>39</v>
      </c>
      <c r="C221" s="22" t="s">
        <v>422</v>
      </c>
      <c r="D221" s="22" t="s">
        <v>434</v>
      </c>
      <c r="E221" s="23" t="s">
        <v>91</v>
      </c>
      <c r="F221" s="22" t="s">
        <v>99</v>
      </c>
      <c r="G221" s="22" t="s">
        <v>93</v>
      </c>
      <c r="H221" s="22" t="s">
        <v>30</v>
      </c>
      <c r="I221" s="22" t="s">
        <v>435</v>
      </c>
      <c r="J221" s="22" t="s">
        <v>99</v>
      </c>
      <c r="K221" s="523" t="s">
        <v>1193</v>
      </c>
      <c r="L221" s="525" t="s">
        <v>1254</v>
      </c>
      <c r="M221" s="525" t="s">
        <v>1255</v>
      </c>
      <c r="N221" s="525" t="s">
        <v>887</v>
      </c>
      <c r="O221" s="22" t="s">
        <v>394</v>
      </c>
      <c r="P221" s="430">
        <v>2019</v>
      </c>
      <c r="Q221" s="740">
        <f t="shared" ca="1" si="9"/>
        <v>1.18670303949446</v>
      </c>
      <c r="R221" s="337">
        <f t="shared" ca="1" si="10"/>
        <v>250074.92108338146</v>
      </c>
      <c r="S221" s="337">
        <f t="shared" ca="1" si="11"/>
        <v>210730.83388234544</v>
      </c>
      <c r="T221" s="433" t="s">
        <v>48</v>
      </c>
      <c r="U221" s="22" t="s">
        <v>49</v>
      </c>
      <c r="V221" s="24"/>
      <c r="W221" s="21"/>
      <c r="Y221" s="494"/>
    </row>
    <row r="222" spans="1:25" ht="45">
      <c r="A222" s="31">
        <v>219</v>
      </c>
      <c r="B222" s="22" t="s">
        <v>39</v>
      </c>
      <c r="C222" s="22" t="s">
        <v>422</v>
      </c>
      <c r="D222" s="22" t="s">
        <v>436</v>
      </c>
      <c r="E222" s="23" t="s">
        <v>437</v>
      </c>
      <c r="F222" s="22" t="s">
        <v>438</v>
      </c>
      <c r="G222" s="22" t="s">
        <v>439</v>
      </c>
      <c r="H222" s="22" t="s">
        <v>164</v>
      </c>
      <c r="I222" s="22" t="s">
        <v>440</v>
      </c>
      <c r="J222" s="22" t="s">
        <v>441</v>
      </c>
      <c r="K222" s="523" t="s">
        <v>1193</v>
      </c>
      <c r="L222" s="525" t="s">
        <v>1256</v>
      </c>
      <c r="M222" s="525" t="s">
        <v>1257</v>
      </c>
      <c r="N222" s="525" t="s">
        <v>887</v>
      </c>
      <c r="O222" s="22" t="s">
        <v>394</v>
      </c>
      <c r="P222" s="430">
        <v>2019</v>
      </c>
      <c r="Q222" s="740">
        <f t="shared" ca="1" si="9"/>
        <v>0</v>
      </c>
      <c r="R222" s="337">
        <f t="shared" ca="1" si="10"/>
        <v>0</v>
      </c>
      <c r="S222" s="337">
        <f t="shared" ca="1" si="11"/>
        <v>0</v>
      </c>
      <c r="T222" s="433" t="s">
        <v>442</v>
      </c>
      <c r="U222" s="22" t="s">
        <v>443</v>
      </c>
      <c r="V222" s="24"/>
      <c r="W222" s="21"/>
      <c r="Y222" s="494"/>
    </row>
    <row r="223" spans="1:25" ht="60">
      <c r="A223" s="31">
        <v>220</v>
      </c>
      <c r="B223" s="22" t="s">
        <v>39</v>
      </c>
      <c r="C223" s="22" t="s">
        <v>422</v>
      </c>
      <c r="D223" s="22" t="s">
        <v>444</v>
      </c>
      <c r="E223" s="23" t="s">
        <v>445</v>
      </c>
      <c r="F223" s="22" t="s">
        <v>142</v>
      </c>
      <c r="G223" s="22" t="s">
        <v>446</v>
      </c>
      <c r="H223" s="22" t="s">
        <v>30</v>
      </c>
      <c r="I223" s="22" t="s">
        <v>447</v>
      </c>
      <c r="J223" s="22" t="s">
        <v>448</v>
      </c>
      <c r="K223" s="523" t="s">
        <v>1193</v>
      </c>
      <c r="L223" s="525" t="s">
        <v>1258</v>
      </c>
      <c r="M223" s="525" t="s">
        <v>1259</v>
      </c>
      <c r="N223" s="525" t="s">
        <v>887</v>
      </c>
      <c r="O223" s="22" t="s">
        <v>394</v>
      </c>
      <c r="P223" s="430">
        <v>2019</v>
      </c>
      <c r="Q223" s="740">
        <f t="shared" ca="1" si="9"/>
        <v>0.21392946205913788</v>
      </c>
      <c r="R223" s="337">
        <f t="shared" ca="1" si="10"/>
        <v>3603</v>
      </c>
      <c r="S223" s="337">
        <f t="shared" ca="1" si="11"/>
        <v>16842</v>
      </c>
      <c r="U223" s="22" t="s">
        <v>449</v>
      </c>
      <c r="V223" s="24"/>
      <c r="W223" s="21"/>
      <c r="Y223" s="494"/>
    </row>
    <row r="224" spans="1:25" ht="45">
      <c r="A224" s="31">
        <v>221</v>
      </c>
      <c r="B224" s="22" t="s">
        <v>39</v>
      </c>
      <c r="C224" s="22" t="s">
        <v>422</v>
      </c>
      <c r="D224" s="22" t="s">
        <v>444</v>
      </c>
      <c r="E224" s="23" t="s">
        <v>450</v>
      </c>
      <c r="F224" s="22" t="s">
        <v>451</v>
      </c>
      <c r="G224" s="22" t="s">
        <v>452</v>
      </c>
      <c r="H224" s="22" t="s">
        <v>30</v>
      </c>
      <c r="I224" s="22" t="s">
        <v>453</v>
      </c>
      <c r="J224" s="22" t="s">
        <v>454</v>
      </c>
      <c r="K224" s="523" t="s">
        <v>1193</v>
      </c>
      <c r="L224" s="525" t="s">
        <v>1260</v>
      </c>
      <c r="M224" s="525" t="s">
        <v>1261</v>
      </c>
      <c r="N224" s="525" t="s">
        <v>887</v>
      </c>
      <c r="O224" s="22" t="s">
        <v>394</v>
      </c>
      <c r="P224" s="430">
        <v>2019</v>
      </c>
      <c r="Q224" s="740">
        <f t="shared" ca="1" si="9"/>
        <v>44.01682570672628</v>
      </c>
      <c r="R224" s="337">
        <f t="shared" ca="1" si="10"/>
        <v>17025416439.84094</v>
      </c>
      <c r="S224" s="337">
        <f t="shared" ca="1" si="11"/>
        <v>386793372</v>
      </c>
      <c r="T224" s="433" t="s">
        <v>455</v>
      </c>
      <c r="U224" s="22"/>
      <c r="V224" s="24"/>
      <c r="W224" s="21"/>
      <c r="Y224" s="494"/>
    </row>
    <row r="225" spans="1:25" ht="75">
      <c r="A225" s="31">
        <v>222</v>
      </c>
      <c r="B225" s="22" t="s">
        <v>39</v>
      </c>
      <c r="C225" s="22" t="s">
        <v>422</v>
      </c>
      <c r="D225" s="22" t="s">
        <v>456</v>
      </c>
      <c r="E225" s="23" t="s">
        <v>457</v>
      </c>
      <c r="F225" s="22" t="s">
        <v>142</v>
      </c>
      <c r="G225" s="22" t="s">
        <v>458</v>
      </c>
      <c r="H225" s="22" t="s">
        <v>164</v>
      </c>
      <c r="I225" s="22" t="s">
        <v>459</v>
      </c>
      <c r="J225" s="22" t="s">
        <v>460</v>
      </c>
      <c r="K225" s="523" t="s">
        <v>1193</v>
      </c>
      <c r="L225" s="525" t="s">
        <v>1262</v>
      </c>
      <c r="M225" s="525" t="s">
        <v>1263</v>
      </c>
      <c r="N225" s="525" t="s">
        <v>887</v>
      </c>
      <c r="O225" s="22" t="s">
        <v>394</v>
      </c>
      <c r="P225" s="430">
        <v>2019</v>
      </c>
      <c r="Q225" s="740">
        <f t="shared" ca="1" si="9"/>
        <v>0.21392946205913788</v>
      </c>
      <c r="R225" s="337">
        <f t="shared" ca="1" si="10"/>
        <v>82746498</v>
      </c>
      <c r="S225" s="337">
        <f t="shared" ca="1" si="11"/>
        <v>386793372</v>
      </c>
      <c r="T225" s="433" t="s">
        <v>461</v>
      </c>
      <c r="U225" s="22"/>
      <c r="V225" s="24"/>
      <c r="W225" s="21"/>
      <c r="Y225" s="494"/>
    </row>
    <row r="226" spans="1:25" ht="45">
      <c r="A226" s="31">
        <v>223</v>
      </c>
      <c r="B226" s="22" t="s">
        <v>39</v>
      </c>
      <c r="C226" s="22" t="s">
        <v>462</v>
      </c>
      <c r="D226" s="22" t="s">
        <v>463</v>
      </c>
      <c r="E226" s="23" t="s">
        <v>51</v>
      </c>
      <c r="F226" s="22" t="s">
        <v>52</v>
      </c>
      <c r="G226" s="22" t="s">
        <v>53</v>
      </c>
      <c r="H226" s="22" t="s">
        <v>30</v>
      </c>
      <c r="I226" s="22" t="s">
        <v>464</v>
      </c>
      <c r="J226" s="22" t="s">
        <v>52</v>
      </c>
      <c r="K226" s="523" t="s">
        <v>1264</v>
      </c>
      <c r="L226" s="525" t="s">
        <v>1265</v>
      </c>
      <c r="M226" s="525" t="s">
        <v>1266</v>
      </c>
      <c r="N226" s="525" t="s">
        <v>817</v>
      </c>
      <c r="O226" s="22" t="s">
        <v>465</v>
      </c>
      <c r="P226" s="430">
        <v>2019</v>
      </c>
      <c r="Q226" s="740">
        <f t="shared" ca="1" si="9"/>
        <v>248.094280785423</v>
      </c>
      <c r="R226" s="337" t="str">
        <f t="shared" ca="1" si="10"/>
        <v>N/A</v>
      </c>
      <c r="S226" s="337" t="str">
        <f t="shared" ca="1" si="11"/>
        <v>N/A</v>
      </c>
      <c r="T226" s="433" t="s">
        <v>48</v>
      </c>
      <c r="U226" s="22"/>
      <c r="V226" s="24"/>
      <c r="W226" s="21"/>
      <c r="Y226" s="494"/>
    </row>
    <row r="227" spans="1:25" ht="45">
      <c r="A227" s="31">
        <v>224</v>
      </c>
      <c r="B227" s="22" t="s">
        <v>39</v>
      </c>
      <c r="C227" s="22" t="s">
        <v>462</v>
      </c>
      <c r="D227" s="22" t="s">
        <v>463</v>
      </c>
      <c r="E227" s="23" t="s">
        <v>51</v>
      </c>
      <c r="F227" s="22" t="s">
        <v>55</v>
      </c>
      <c r="G227" s="22" t="s">
        <v>53</v>
      </c>
      <c r="H227" s="22" t="s">
        <v>30</v>
      </c>
      <c r="I227" s="22" t="s">
        <v>464</v>
      </c>
      <c r="J227" s="22" t="s">
        <v>55</v>
      </c>
      <c r="K227" s="523" t="s">
        <v>1264</v>
      </c>
      <c r="L227" s="525" t="s">
        <v>1267</v>
      </c>
      <c r="M227" s="525" t="s">
        <v>1268</v>
      </c>
      <c r="N227" s="525" t="s">
        <v>817</v>
      </c>
      <c r="O227" s="22" t="s">
        <v>465</v>
      </c>
      <c r="P227" s="430">
        <v>2019</v>
      </c>
      <c r="Q227" s="740">
        <f t="shared" ca="1" si="9"/>
        <v>175.97140330581982</v>
      </c>
      <c r="R227" s="337" t="str">
        <f t="shared" ca="1" si="10"/>
        <v>N/A</v>
      </c>
      <c r="S227" s="337" t="str">
        <f t="shared" ca="1" si="11"/>
        <v>N/A</v>
      </c>
      <c r="T227" s="433" t="s">
        <v>48</v>
      </c>
      <c r="U227" s="22"/>
      <c r="V227" s="24"/>
      <c r="W227" s="21"/>
      <c r="Y227" s="494"/>
    </row>
    <row r="228" spans="1:25" ht="45">
      <c r="A228" s="31">
        <v>225</v>
      </c>
      <c r="B228" s="22" t="s">
        <v>39</v>
      </c>
      <c r="C228" s="22" t="s">
        <v>462</v>
      </c>
      <c r="D228" s="22" t="s">
        <v>463</v>
      </c>
      <c r="E228" s="23" t="s">
        <v>51</v>
      </c>
      <c r="F228" s="22" t="s">
        <v>56</v>
      </c>
      <c r="G228" s="22" t="s">
        <v>53</v>
      </c>
      <c r="H228" s="22" t="s">
        <v>30</v>
      </c>
      <c r="I228" s="22" t="s">
        <v>464</v>
      </c>
      <c r="J228" s="22" t="s">
        <v>56</v>
      </c>
      <c r="K228" s="523" t="s">
        <v>1264</v>
      </c>
      <c r="L228" s="525" t="s">
        <v>1269</v>
      </c>
      <c r="M228" s="525" t="s">
        <v>1270</v>
      </c>
      <c r="N228" s="525" t="s">
        <v>817</v>
      </c>
      <c r="O228" s="22" t="s">
        <v>465</v>
      </c>
      <c r="P228" s="430">
        <v>2019</v>
      </c>
      <c r="Q228" s="740">
        <f t="shared" ca="1" si="9"/>
        <v>3813183.5491236742</v>
      </c>
      <c r="R228" s="337" t="str">
        <f t="shared" ca="1" si="10"/>
        <v>N/A</v>
      </c>
      <c r="S228" s="337" t="str">
        <f t="shared" ca="1" si="11"/>
        <v>N/A</v>
      </c>
      <c r="T228" s="433" t="s">
        <v>48</v>
      </c>
      <c r="U228" s="22"/>
      <c r="V228" s="24"/>
      <c r="W228" s="21"/>
      <c r="Y228" s="494"/>
    </row>
    <row r="229" spans="1:25" ht="45">
      <c r="A229" s="31">
        <v>226</v>
      </c>
      <c r="B229" s="22" t="s">
        <v>39</v>
      </c>
      <c r="C229" s="22" t="s">
        <v>462</v>
      </c>
      <c r="D229" s="22" t="s">
        <v>463</v>
      </c>
      <c r="E229" s="23" t="s">
        <v>51</v>
      </c>
      <c r="F229" s="22" t="s">
        <v>57</v>
      </c>
      <c r="G229" s="22" t="s">
        <v>53</v>
      </c>
      <c r="H229" s="22" t="s">
        <v>30</v>
      </c>
      <c r="I229" s="22" t="s">
        <v>464</v>
      </c>
      <c r="J229" s="22" t="s">
        <v>57</v>
      </c>
      <c r="K229" s="523" t="s">
        <v>1264</v>
      </c>
      <c r="L229" s="525" t="s">
        <v>1271</v>
      </c>
      <c r="M229" s="525" t="s">
        <v>1272</v>
      </c>
      <c r="N229" s="525" t="s">
        <v>817</v>
      </c>
      <c r="O229" s="22" t="s">
        <v>465</v>
      </c>
      <c r="P229" s="430">
        <v>2019</v>
      </c>
      <c r="Q229" s="740">
        <f t="shared" ca="1" si="9"/>
        <v>3619901.8057929631</v>
      </c>
      <c r="R229" s="337" t="str">
        <f t="shared" ca="1" si="10"/>
        <v>N/A</v>
      </c>
      <c r="S229" s="337" t="str">
        <f t="shared" ca="1" si="11"/>
        <v>N/A</v>
      </c>
      <c r="T229" s="433" t="s">
        <v>48</v>
      </c>
      <c r="U229" s="22"/>
      <c r="V229" s="24"/>
      <c r="W229" s="21"/>
      <c r="Y229" s="494"/>
    </row>
    <row r="230" spans="1:25" ht="45">
      <c r="A230" s="31">
        <v>227</v>
      </c>
      <c r="B230" s="22" t="s">
        <v>39</v>
      </c>
      <c r="C230" s="22" t="s">
        <v>462</v>
      </c>
      <c r="D230" s="22" t="s">
        <v>463</v>
      </c>
      <c r="E230" s="23" t="s">
        <v>51</v>
      </c>
      <c r="F230" s="22" t="s">
        <v>58</v>
      </c>
      <c r="G230" s="22" t="s">
        <v>53</v>
      </c>
      <c r="H230" s="22" t="s">
        <v>30</v>
      </c>
      <c r="I230" s="22" t="s">
        <v>464</v>
      </c>
      <c r="J230" s="22" t="s">
        <v>58</v>
      </c>
      <c r="K230" s="523" t="s">
        <v>1264</v>
      </c>
      <c r="L230" s="525" t="s">
        <v>1273</v>
      </c>
      <c r="M230" s="525" t="s">
        <v>1274</v>
      </c>
      <c r="N230" s="525" t="s">
        <v>817</v>
      </c>
      <c r="O230" s="22" t="s">
        <v>465</v>
      </c>
      <c r="P230" s="430">
        <v>2019</v>
      </c>
      <c r="Q230" s="740">
        <f t="shared" ca="1" si="9"/>
        <v>20164.972400358296</v>
      </c>
      <c r="R230" s="337" t="str">
        <f t="shared" ca="1" si="10"/>
        <v>N/A</v>
      </c>
      <c r="S230" s="337" t="str">
        <f t="shared" ca="1" si="11"/>
        <v>N/A</v>
      </c>
      <c r="T230" s="433" t="s">
        <v>48</v>
      </c>
      <c r="U230" s="22" t="s">
        <v>49</v>
      </c>
      <c r="V230" s="24"/>
      <c r="W230" s="21"/>
      <c r="Y230" s="494"/>
    </row>
    <row r="231" spans="1:25" ht="45">
      <c r="A231" s="31">
        <v>228</v>
      </c>
      <c r="B231" s="22" t="s">
        <v>39</v>
      </c>
      <c r="C231" s="22" t="s">
        <v>462</v>
      </c>
      <c r="D231" s="22" t="s">
        <v>463</v>
      </c>
      <c r="E231" s="23" t="s">
        <v>51</v>
      </c>
      <c r="F231" s="22" t="s">
        <v>60</v>
      </c>
      <c r="G231" s="22" t="s">
        <v>53</v>
      </c>
      <c r="H231" s="22" t="s">
        <v>30</v>
      </c>
      <c r="I231" s="22" t="s">
        <v>464</v>
      </c>
      <c r="J231" s="22" t="s">
        <v>60</v>
      </c>
      <c r="K231" s="523" t="s">
        <v>1264</v>
      </c>
      <c r="L231" s="525" t="s">
        <v>1275</v>
      </c>
      <c r="M231" s="525" t="s">
        <v>1276</v>
      </c>
      <c r="N231" s="525" t="s">
        <v>817</v>
      </c>
      <c r="O231" s="22" t="s">
        <v>465</v>
      </c>
      <c r="P231" s="430">
        <v>2019</v>
      </c>
      <c r="Q231" s="740">
        <f t="shared" ca="1" si="9"/>
        <v>24234.285731187785</v>
      </c>
      <c r="R231" s="337" t="str">
        <f t="shared" ca="1" si="10"/>
        <v>N/A</v>
      </c>
      <c r="S231" s="337" t="str">
        <f t="shared" ca="1" si="11"/>
        <v>N/A</v>
      </c>
      <c r="T231" s="433" t="s">
        <v>48</v>
      </c>
      <c r="U231" s="22" t="s">
        <v>49</v>
      </c>
      <c r="V231" s="24"/>
      <c r="W231" s="21"/>
      <c r="Y231" s="494"/>
    </row>
    <row r="232" spans="1:25" ht="45">
      <c r="A232" s="31">
        <v>229</v>
      </c>
      <c r="B232" s="22" t="s">
        <v>39</v>
      </c>
      <c r="C232" s="22" t="s">
        <v>462</v>
      </c>
      <c r="D232" s="22" t="s">
        <v>463</v>
      </c>
      <c r="E232" s="23" t="s">
        <v>51</v>
      </c>
      <c r="F232" s="22" t="s">
        <v>61</v>
      </c>
      <c r="G232" s="22" t="s">
        <v>53</v>
      </c>
      <c r="H232" s="22" t="s">
        <v>30</v>
      </c>
      <c r="I232" s="22" t="s">
        <v>464</v>
      </c>
      <c r="J232" s="22" t="s">
        <v>61</v>
      </c>
      <c r="K232" s="523" t="s">
        <v>1264</v>
      </c>
      <c r="L232" s="525" t="s">
        <v>1277</v>
      </c>
      <c r="M232" s="525" t="s">
        <v>1278</v>
      </c>
      <c r="N232" s="525" t="s">
        <v>817</v>
      </c>
      <c r="O232" s="22" t="s">
        <v>465</v>
      </c>
      <c r="P232" s="430">
        <v>2019</v>
      </c>
      <c r="Q232" s="740">
        <f t="shared" ca="1" si="9"/>
        <v>1677.5531917804171</v>
      </c>
      <c r="R232" s="337" t="str">
        <f t="shared" ca="1" si="10"/>
        <v>N/A</v>
      </c>
      <c r="S232" s="337" t="str">
        <f t="shared" ca="1" si="11"/>
        <v>N/A</v>
      </c>
      <c r="T232" s="433" t="s">
        <v>48</v>
      </c>
      <c r="U232" s="22"/>
      <c r="V232" s="24"/>
      <c r="W232" s="21"/>
      <c r="Y232" s="494"/>
    </row>
    <row r="233" spans="1:25" ht="45">
      <c r="A233" s="31">
        <v>230</v>
      </c>
      <c r="B233" s="22" t="s">
        <v>39</v>
      </c>
      <c r="C233" s="22" t="s">
        <v>462</v>
      </c>
      <c r="D233" s="22" t="s">
        <v>463</v>
      </c>
      <c r="E233" s="23" t="s">
        <v>51</v>
      </c>
      <c r="F233" s="22" t="s">
        <v>62</v>
      </c>
      <c r="G233" s="22" t="s">
        <v>53</v>
      </c>
      <c r="H233" s="22" t="s">
        <v>30</v>
      </c>
      <c r="I233" s="22" t="s">
        <v>464</v>
      </c>
      <c r="J233" s="22" t="s">
        <v>62</v>
      </c>
      <c r="K233" s="523" t="s">
        <v>1264</v>
      </c>
      <c r="L233" s="525" t="s">
        <v>1279</v>
      </c>
      <c r="M233" s="525" t="s">
        <v>1280</v>
      </c>
      <c r="N233" s="525" t="s">
        <v>817</v>
      </c>
      <c r="O233" s="22" t="s">
        <v>465</v>
      </c>
      <c r="P233" s="430">
        <v>2019</v>
      </c>
      <c r="Q233" s="740">
        <f t="shared" ca="1" si="9"/>
        <v>1216.4466901061928</v>
      </c>
      <c r="R233" s="337" t="str">
        <f t="shared" ca="1" si="10"/>
        <v>N/A</v>
      </c>
      <c r="S233" s="337" t="str">
        <f t="shared" ca="1" si="11"/>
        <v>N/A</v>
      </c>
      <c r="T233" s="433" t="s">
        <v>48</v>
      </c>
      <c r="U233" s="22"/>
      <c r="V233" s="24"/>
      <c r="W233" s="21"/>
      <c r="Y233" s="494"/>
    </row>
    <row r="234" spans="1:25" ht="45">
      <c r="A234" s="31">
        <v>231</v>
      </c>
      <c r="B234" s="22" t="s">
        <v>39</v>
      </c>
      <c r="C234" s="22" t="s">
        <v>462</v>
      </c>
      <c r="D234" s="22" t="s">
        <v>463</v>
      </c>
      <c r="E234" s="23" t="s">
        <v>51</v>
      </c>
      <c r="F234" s="22" t="s">
        <v>63</v>
      </c>
      <c r="G234" s="22" t="s">
        <v>53</v>
      </c>
      <c r="H234" s="22" t="s">
        <v>30</v>
      </c>
      <c r="I234" s="22" t="s">
        <v>464</v>
      </c>
      <c r="J234" s="22" t="s">
        <v>63</v>
      </c>
      <c r="K234" s="523" t="s">
        <v>1264</v>
      </c>
      <c r="L234" s="525" t="s">
        <v>1281</v>
      </c>
      <c r="M234" s="525" t="s">
        <v>1282</v>
      </c>
      <c r="N234" s="525" t="s">
        <v>817</v>
      </c>
      <c r="O234" s="22" t="s">
        <v>465</v>
      </c>
      <c r="P234" s="430">
        <v>2019</v>
      </c>
      <c r="Q234" s="740">
        <f t="shared" ca="1" si="9"/>
        <v>10966376.625013541</v>
      </c>
      <c r="R234" s="337" t="str">
        <f t="shared" ca="1" si="10"/>
        <v>N/A</v>
      </c>
      <c r="S234" s="337" t="str">
        <f t="shared" ca="1" si="11"/>
        <v>N/A</v>
      </c>
      <c r="T234" s="433" t="s">
        <v>48</v>
      </c>
      <c r="U234" s="22"/>
      <c r="V234" s="24"/>
      <c r="W234" s="21"/>
      <c r="Y234" s="494"/>
    </row>
    <row r="235" spans="1:25" ht="45">
      <c r="A235" s="31">
        <v>232</v>
      </c>
      <c r="B235" s="22" t="s">
        <v>39</v>
      </c>
      <c r="C235" s="22" t="s">
        <v>462</v>
      </c>
      <c r="D235" s="22" t="s">
        <v>463</v>
      </c>
      <c r="E235" s="23" t="s">
        <v>51</v>
      </c>
      <c r="F235" s="22" t="s">
        <v>64</v>
      </c>
      <c r="G235" s="22" t="s">
        <v>53</v>
      </c>
      <c r="H235" s="22" t="s">
        <v>30</v>
      </c>
      <c r="I235" s="22" t="s">
        <v>464</v>
      </c>
      <c r="J235" s="22" t="s">
        <v>64</v>
      </c>
      <c r="K235" s="523" t="s">
        <v>1264</v>
      </c>
      <c r="L235" s="525" t="s">
        <v>1283</v>
      </c>
      <c r="M235" s="525" t="s">
        <v>1284</v>
      </c>
      <c r="N235" s="525" t="s">
        <v>817</v>
      </c>
      <c r="O235" s="22" t="s">
        <v>465</v>
      </c>
      <c r="P235" s="430">
        <v>2019</v>
      </c>
      <c r="Q235" s="740">
        <f t="shared" ca="1" si="9"/>
        <v>8743089.0239656307</v>
      </c>
      <c r="R235" s="337" t="str">
        <f t="shared" ca="1" si="10"/>
        <v>N/A</v>
      </c>
      <c r="S235" s="337" t="str">
        <f t="shared" ca="1" si="11"/>
        <v>N/A</v>
      </c>
      <c r="T235" s="433" t="s">
        <v>48</v>
      </c>
      <c r="U235" s="22"/>
      <c r="V235" s="24"/>
      <c r="W235" s="21"/>
      <c r="Y235" s="494"/>
    </row>
    <row r="236" spans="1:25" ht="45">
      <c r="A236" s="31">
        <v>233</v>
      </c>
      <c r="B236" s="22" t="s">
        <v>39</v>
      </c>
      <c r="C236" s="22" t="s">
        <v>462</v>
      </c>
      <c r="D236" s="22" t="s">
        <v>463</v>
      </c>
      <c r="E236" s="23" t="s">
        <v>51</v>
      </c>
      <c r="F236" s="22" t="s">
        <v>65</v>
      </c>
      <c r="G236" s="22" t="s">
        <v>53</v>
      </c>
      <c r="H236" s="22" t="s">
        <v>30</v>
      </c>
      <c r="I236" s="22" t="s">
        <v>464</v>
      </c>
      <c r="J236" s="22" t="s">
        <v>65</v>
      </c>
      <c r="K236" s="523" t="s">
        <v>1264</v>
      </c>
      <c r="L236" s="525" t="s">
        <v>1285</v>
      </c>
      <c r="M236" s="525" t="s">
        <v>1286</v>
      </c>
      <c r="N236" s="525" t="s">
        <v>817</v>
      </c>
      <c r="O236" s="22" t="s">
        <v>465</v>
      </c>
      <c r="P236" s="430">
        <v>2019</v>
      </c>
      <c r="Q236" s="740">
        <f t="shared" ca="1" si="9"/>
        <v>-24820.18808390445</v>
      </c>
      <c r="R236" s="337" t="str">
        <f t="shared" ca="1" si="10"/>
        <v>N/A</v>
      </c>
      <c r="S236" s="337" t="str">
        <f t="shared" ca="1" si="11"/>
        <v>N/A</v>
      </c>
      <c r="T236" s="433" t="s">
        <v>48</v>
      </c>
      <c r="U236" s="22" t="s">
        <v>49</v>
      </c>
      <c r="V236" s="24"/>
      <c r="W236" s="21"/>
      <c r="Y236" s="494"/>
    </row>
    <row r="237" spans="1:25" ht="45">
      <c r="A237" s="31">
        <v>234</v>
      </c>
      <c r="B237" s="22" t="s">
        <v>39</v>
      </c>
      <c r="C237" s="22" t="s">
        <v>462</v>
      </c>
      <c r="D237" s="22" t="s">
        <v>463</v>
      </c>
      <c r="E237" s="23" t="s">
        <v>51</v>
      </c>
      <c r="F237" s="22" t="s">
        <v>66</v>
      </c>
      <c r="G237" s="22" t="s">
        <v>53</v>
      </c>
      <c r="H237" s="22" t="s">
        <v>30</v>
      </c>
      <c r="I237" s="22" t="s">
        <v>464</v>
      </c>
      <c r="J237" s="22" t="s">
        <v>66</v>
      </c>
      <c r="K237" s="523" t="s">
        <v>1264</v>
      </c>
      <c r="L237" s="525" t="s">
        <v>1287</v>
      </c>
      <c r="M237" s="525" t="s">
        <v>1288</v>
      </c>
      <c r="N237" s="525" t="s">
        <v>817</v>
      </c>
      <c r="O237" s="22" t="s">
        <v>465</v>
      </c>
      <c r="P237" s="430">
        <v>2019</v>
      </c>
      <c r="Q237" s="740">
        <f t="shared" ca="1" si="9"/>
        <v>-8735.7087914481344</v>
      </c>
      <c r="R237" s="337" t="str">
        <f t="shared" ca="1" si="10"/>
        <v>N/A</v>
      </c>
      <c r="S237" s="337" t="str">
        <f t="shared" ca="1" si="11"/>
        <v>N/A</v>
      </c>
      <c r="T237" s="433" t="s">
        <v>48</v>
      </c>
      <c r="U237" s="22" t="s">
        <v>49</v>
      </c>
      <c r="V237" s="24"/>
      <c r="W237" s="21"/>
      <c r="Y237" s="494"/>
    </row>
    <row r="238" spans="1:25" ht="30">
      <c r="A238" s="31">
        <v>235</v>
      </c>
      <c r="B238" s="22" t="s">
        <v>39</v>
      </c>
      <c r="C238" s="22" t="s">
        <v>462</v>
      </c>
      <c r="D238" s="22" t="s">
        <v>466</v>
      </c>
      <c r="E238" s="23" t="s">
        <v>42</v>
      </c>
      <c r="F238" s="22" t="s">
        <v>43</v>
      </c>
      <c r="G238" s="22" t="s">
        <v>44</v>
      </c>
      <c r="H238" s="22" t="s">
        <v>30</v>
      </c>
      <c r="I238" s="22" t="s">
        <v>467</v>
      </c>
      <c r="J238" s="22" t="s">
        <v>46</v>
      </c>
      <c r="K238" s="523" t="s">
        <v>1264</v>
      </c>
      <c r="L238" s="525" t="s">
        <v>1289</v>
      </c>
      <c r="M238" s="525" t="s">
        <v>1290</v>
      </c>
      <c r="N238" s="525" t="s">
        <v>817</v>
      </c>
      <c r="O238" s="22" t="s">
        <v>465</v>
      </c>
      <c r="P238" s="430">
        <v>2019</v>
      </c>
      <c r="Q238" s="740">
        <f t="shared" ca="1" si="9"/>
        <v>437.39377055400996</v>
      </c>
      <c r="R238" s="337" t="str">
        <f t="shared" ca="1" si="10"/>
        <v>N/A</v>
      </c>
      <c r="S238" s="337" t="str">
        <f t="shared" ca="1" si="11"/>
        <v>N/A</v>
      </c>
      <c r="T238" s="433" t="s">
        <v>48</v>
      </c>
      <c r="U238" s="22"/>
      <c r="V238" s="24"/>
      <c r="W238" s="21"/>
      <c r="Y238" s="494"/>
    </row>
    <row r="239" spans="1:25" ht="75">
      <c r="A239" s="31">
        <v>236</v>
      </c>
      <c r="B239" s="22" t="s">
        <v>39</v>
      </c>
      <c r="C239" s="22" t="s">
        <v>462</v>
      </c>
      <c r="D239" s="22" t="s">
        <v>468</v>
      </c>
      <c r="E239" s="23" t="s">
        <v>325</v>
      </c>
      <c r="F239" s="22" t="s">
        <v>142</v>
      </c>
      <c r="G239" s="22" t="s">
        <v>143</v>
      </c>
      <c r="H239" s="22" t="s">
        <v>30</v>
      </c>
      <c r="I239" s="22" t="s">
        <v>469</v>
      </c>
      <c r="J239" s="22" t="s">
        <v>333</v>
      </c>
      <c r="K239" s="523" t="s">
        <v>1264</v>
      </c>
      <c r="L239" s="525" t="s">
        <v>1291</v>
      </c>
      <c r="M239" s="525" t="s">
        <v>1292</v>
      </c>
      <c r="N239" s="525" t="s">
        <v>887</v>
      </c>
      <c r="O239" s="22" t="s">
        <v>465</v>
      </c>
      <c r="P239" s="430">
        <v>2019</v>
      </c>
      <c r="Q239" s="740">
        <f t="shared" ca="1" si="9"/>
        <v>0.06</v>
      </c>
      <c r="R239" s="337">
        <f t="shared" ca="1" si="10"/>
        <v>39</v>
      </c>
      <c r="S239" s="337">
        <f t="shared" ca="1" si="11"/>
        <v>8743739.0239656195</v>
      </c>
      <c r="T239" s="433" t="s">
        <v>425</v>
      </c>
      <c r="U239" s="22" t="s">
        <v>246</v>
      </c>
      <c r="V239" s="24"/>
      <c r="W239" s="21"/>
      <c r="Y239" s="494"/>
    </row>
    <row r="240" spans="1:25" ht="75">
      <c r="A240" s="31">
        <v>237</v>
      </c>
      <c r="B240" s="22" t="s">
        <v>39</v>
      </c>
      <c r="C240" s="22" t="s">
        <v>462</v>
      </c>
      <c r="D240" s="22" t="s">
        <v>468</v>
      </c>
      <c r="E240" s="23" t="s">
        <v>329</v>
      </c>
      <c r="F240" s="22" t="s">
        <v>142</v>
      </c>
      <c r="G240" s="22" t="s">
        <v>143</v>
      </c>
      <c r="H240" s="22" t="s">
        <v>30</v>
      </c>
      <c r="I240" s="22" t="s">
        <v>470</v>
      </c>
      <c r="J240" s="22" t="s">
        <v>330</v>
      </c>
      <c r="K240" s="523" t="s">
        <v>1264</v>
      </c>
      <c r="L240" s="525" t="s">
        <v>1293</v>
      </c>
      <c r="M240" s="525" t="s">
        <v>1294</v>
      </c>
      <c r="N240" s="525" t="s">
        <v>887</v>
      </c>
      <c r="O240" s="22" t="s">
        <v>465</v>
      </c>
      <c r="P240" s="430">
        <v>2019</v>
      </c>
      <c r="Q240" s="740">
        <f t="shared" ca="1" si="9"/>
        <v>0</v>
      </c>
      <c r="R240" s="337">
        <f t="shared" ca="1" si="10"/>
        <v>0</v>
      </c>
      <c r="S240" s="337">
        <f t="shared" ca="1" si="11"/>
        <v>0</v>
      </c>
      <c r="T240" s="433" t="s">
        <v>425</v>
      </c>
      <c r="U240" s="22" t="s">
        <v>246</v>
      </c>
      <c r="V240" s="24"/>
      <c r="W240" s="21"/>
      <c r="Y240" s="494"/>
    </row>
    <row r="241" spans="1:25" ht="75">
      <c r="A241" s="31">
        <v>238</v>
      </c>
      <c r="B241" s="22" t="s">
        <v>39</v>
      </c>
      <c r="C241" s="22" t="s">
        <v>462</v>
      </c>
      <c r="D241" s="22" t="s">
        <v>468</v>
      </c>
      <c r="E241" s="23" t="s">
        <v>331</v>
      </c>
      <c r="F241" s="22" t="s">
        <v>142</v>
      </c>
      <c r="G241" s="22" t="s">
        <v>143</v>
      </c>
      <c r="H241" s="22" t="s">
        <v>30</v>
      </c>
      <c r="I241" s="22" t="s">
        <v>471</v>
      </c>
      <c r="J241" s="22" t="s">
        <v>327</v>
      </c>
      <c r="K241" s="523" t="s">
        <v>1264</v>
      </c>
      <c r="L241" s="525" t="s">
        <v>1295</v>
      </c>
      <c r="M241" s="525" t="s">
        <v>1296</v>
      </c>
      <c r="N241" s="525" t="s">
        <v>887</v>
      </c>
      <c r="O241" s="22" t="s">
        <v>465</v>
      </c>
      <c r="P241" s="430">
        <v>2019</v>
      </c>
      <c r="Q241" s="740">
        <f t="shared" ca="1" si="9"/>
        <v>0</v>
      </c>
      <c r="R241" s="337">
        <f t="shared" ca="1" si="10"/>
        <v>0</v>
      </c>
      <c r="S241" s="337">
        <f t="shared" ca="1" si="11"/>
        <v>0</v>
      </c>
      <c r="T241" s="433" t="s">
        <v>425</v>
      </c>
      <c r="U241" s="22" t="s">
        <v>246</v>
      </c>
      <c r="V241" s="24"/>
      <c r="W241" s="21"/>
      <c r="Y241" s="494"/>
    </row>
    <row r="242" spans="1:25" ht="90">
      <c r="A242" s="31">
        <v>239</v>
      </c>
      <c r="B242" s="22" t="s">
        <v>39</v>
      </c>
      <c r="C242" s="22" t="s">
        <v>462</v>
      </c>
      <c r="D242" s="22" t="s">
        <v>472</v>
      </c>
      <c r="E242" s="23" t="s">
        <v>473</v>
      </c>
      <c r="F242" s="22" t="s">
        <v>142</v>
      </c>
      <c r="G242" s="22" t="s">
        <v>474</v>
      </c>
      <c r="H242" s="22" t="s">
        <v>164</v>
      </c>
      <c r="I242" s="22" t="s">
        <v>1297</v>
      </c>
      <c r="J242" s="22" t="s">
        <v>476</v>
      </c>
      <c r="K242" s="523" t="s">
        <v>1264</v>
      </c>
      <c r="L242" s="525" t="s">
        <v>1298</v>
      </c>
      <c r="M242" s="525" t="s">
        <v>1299</v>
      </c>
      <c r="N242" s="525" t="s">
        <v>887</v>
      </c>
      <c r="O242" s="22" t="s">
        <v>465</v>
      </c>
      <c r="P242" s="430">
        <v>2019</v>
      </c>
      <c r="Q242" s="740">
        <f t="shared" ca="1" si="9"/>
        <v>0</v>
      </c>
      <c r="R242" s="337">
        <f t="shared" ca="1" si="10"/>
        <v>0</v>
      </c>
      <c r="S242" s="337">
        <f t="shared" ca="1" si="11"/>
        <v>0</v>
      </c>
      <c r="T242" s="433" t="s">
        <v>477</v>
      </c>
      <c r="U242" s="22" t="s">
        <v>478</v>
      </c>
      <c r="V242" s="24"/>
      <c r="W242" s="21"/>
      <c r="Y242" s="494"/>
    </row>
    <row r="243" spans="1:25" ht="90">
      <c r="A243" s="31">
        <v>240</v>
      </c>
      <c r="B243" s="22" t="s">
        <v>39</v>
      </c>
      <c r="C243" s="22" t="s">
        <v>462</v>
      </c>
      <c r="D243" s="22" t="s">
        <v>472</v>
      </c>
      <c r="E243" s="23" t="s">
        <v>479</v>
      </c>
      <c r="F243" s="22" t="s">
        <v>142</v>
      </c>
      <c r="G243" s="22" t="s">
        <v>474</v>
      </c>
      <c r="H243" s="22" t="s">
        <v>164</v>
      </c>
      <c r="I243" s="22" t="s">
        <v>1300</v>
      </c>
      <c r="J243" s="22" t="s">
        <v>481</v>
      </c>
      <c r="K243" s="523" t="s">
        <v>1264</v>
      </c>
      <c r="L243" s="525" t="s">
        <v>1301</v>
      </c>
      <c r="M243" s="525" t="s">
        <v>1302</v>
      </c>
      <c r="N243" s="525" t="s">
        <v>887</v>
      </c>
      <c r="O243" s="22" t="s">
        <v>465</v>
      </c>
      <c r="P243" s="430">
        <v>2019</v>
      </c>
      <c r="Q243" s="740">
        <f t="shared" ca="1" si="9"/>
        <v>0</v>
      </c>
      <c r="R243" s="337">
        <f t="shared" ca="1" si="10"/>
        <v>0</v>
      </c>
      <c r="S243" s="337">
        <f t="shared" ca="1" si="11"/>
        <v>0</v>
      </c>
      <c r="T243" s="433" t="s">
        <v>482</v>
      </c>
      <c r="U243" s="22" t="s">
        <v>478</v>
      </c>
      <c r="V243" s="24"/>
      <c r="W243" s="21"/>
      <c r="Y243" s="494"/>
    </row>
    <row r="244" spans="1:25" ht="90">
      <c r="A244" s="31">
        <v>241</v>
      </c>
      <c r="B244" s="22" t="s">
        <v>39</v>
      </c>
      <c r="C244" s="22" t="s">
        <v>462</v>
      </c>
      <c r="D244" s="22" t="s">
        <v>472</v>
      </c>
      <c r="E244" s="23" t="s">
        <v>483</v>
      </c>
      <c r="F244" s="22" t="s">
        <v>142</v>
      </c>
      <c r="G244" s="22" t="s">
        <v>474</v>
      </c>
      <c r="H244" s="22" t="s">
        <v>164</v>
      </c>
      <c r="I244" s="22" t="s">
        <v>1303</v>
      </c>
      <c r="J244" s="22" t="s">
        <v>485</v>
      </c>
      <c r="K244" s="523" t="s">
        <v>1264</v>
      </c>
      <c r="L244" s="525" t="s">
        <v>1304</v>
      </c>
      <c r="M244" s="525" t="s">
        <v>1305</v>
      </c>
      <c r="N244" s="525" t="s">
        <v>887</v>
      </c>
      <c r="O244" s="22" t="s">
        <v>465</v>
      </c>
      <c r="P244" s="430">
        <v>2019</v>
      </c>
      <c r="Q244" s="740">
        <f t="shared" ca="1" si="9"/>
        <v>0</v>
      </c>
      <c r="R244" s="337">
        <f t="shared" ca="1" si="10"/>
        <v>0</v>
      </c>
      <c r="S244" s="337">
        <f t="shared" ca="1" si="11"/>
        <v>0</v>
      </c>
      <c r="T244" s="433" t="s">
        <v>486</v>
      </c>
      <c r="U244" s="22" t="s">
        <v>478</v>
      </c>
      <c r="V244" s="24"/>
      <c r="W244" s="21"/>
      <c r="Y244" s="494"/>
    </row>
    <row r="245" spans="1:25" ht="30">
      <c r="A245" s="31">
        <v>242</v>
      </c>
      <c r="B245" s="22" t="s">
        <v>39</v>
      </c>
      <c r="C245" s="22" t="s">
        <v>462</v>
      </c>
      <c r="D245" s="22" t="s">
        <v>487</v>
      </c>
      <c r="E245" s="23" t="s">
        <v>91</v>
      </c>
      <c r="F245" s="22" t="s">
        <v>92</v>
      </c>
      <c r="G245" s="22" t="s">
        <v>93</v>
      </c>
      <c r="H245" s="22" t="s">
        <v>30</v>
      </c>
      <c r="I245" s="22" t="s">
        <v>488</v>
      </c>
      <c r="J245" s="22" t="s">
        <v>92</v>
      </c>
      <c r="K245" s="523" t="s">
        <v>1264</v>
      </c>
      <c r="L245" s="525" t="s">
        <v>1306</v>
      </c>
      <c r="M245" s="525" t="s">
        <v>1307</v>
      </c>
      <c r="N245" s="525" t="s">
        <v>887</v>
      </c>
      <c r="O245" s="22" t="s">
        <v>465</v>
      </c>
      <c r="P245" s="430">
        <v>2019</v>
      </c>
      <c r="Q245" s="740">
        <f t="shared" ca="1" si="9"/>
        <v>1087.7047566259882</v>
      </c>
      <c r="R245" s="337">
        <f t="shared" ca="1" si="10"/>
        <v>1323134.8510104455</v>
      </c>
      <c r="S245" s="337">
        <f t="shared" ca="1" si="11"/>
        <v>1216.4466901061928</v>
      </c>
      <c r="T245" s="433" t="s">
        <v>48</v>
      </c>
      <c r="U245" s="22"/>
      <c r="V245" s="24"/>
      <c r="W245" s="21"/>
      <c r="Y245" s="494"/>
    </row>
    <row r="246" spans="1:25" ht="30">
      <c r="A246" s="31">
        <v>243</v>
      </c>
      <c r="B246" s="22" t="s">
        <v>39</v>
      </c>
      <c r="C246" s="22" t="s">
        <v>462</v>
      </c>
      <c r="D246" s="22" t="s">
        <v>487</v>
      </c>
      <c r="E246" s="23" t="s">
        <v>91</v>
      </c>
      <c r="F246" s="22" t="s">
        <v>95</v>
      </c>
      <c r="G246" s="22" t="s">
        <v>93</v>
      </c>
      <c r="H246" s="22" t="s">
        <v>30</v>
      </c>
      <c r="I246" s="22" t="s">
        <v>488</v>
      </c>
      <c r="J246" s="22" t="s">
        <v>95</v>
      </c>
      <c r="K246" s="523" t="s">
        <v>1264</v>
      </c>
      <c r="L246" s="525" t="s">
        <v>1308</v>
      </c>
      <c r="M246" s="525" t="s">
        <v>1309</v>
      </c>
      <c r="N246" s="525" t="s">
        <v>887</v>
      </c>
      <c r="O246" s="22" t="s">
        <v>465</v>
      </c>
      <c r="P246" s="430">
        <v>2019</v>
      </c>
      <c r="Q246" s="740">
        <f t="shared" ca="1" si="9"/>
        <v>0.15133493978885609</v>
      </c>
      <c r="R246" s="337">
        <f t="shared" ca="1" si="10"/>
        <v>1323134.8510104455</v>
      </c>
      <c r="S246" s="337">
        <f t="shared" ca="1" si="11"/>
        <v>8743089.0239656195</v>
      </c>
      <c r="T246" s="433" t="s">
        <v>48</v>
      </c>
      <c r="U246" s="22"/>
      <c r="V246" s="24"/>
      <c r="W246" s="21"/>
      <c r="Y246" s="494"/>
    </row>
    <row r="247" spans="1:25" ht="30">
      <c r="A247" s="31">
        <v>244</v>
      </c>
      <c r="B247" s="22" t="s">
        <v>39</v>
      </c>
      <c r="C247" s="22" t="s">
        <v>462</v>
      </c>
      <c r="D247" s="22" t="s">
        <v>487</v>
      </c>
      <c r="E247" s="23" t="s">
        <v>91</v>
      </c>
      <c r="F247" s="22" t="s">
        <v>96</v>
      </c>
      <c r="G247" s="22" t="s">
        <v>93</v>
      </c>
      <c r="H247" s="22" t="s">
        <v>30</v>
      </c>
      <c r="I247" s="22" t="s">
        <v>488</v>
      </c>
      <c r="J247" s="22" t="s">
        <v>96</v>
      </c>
      <c r="K247" s="523" t="s">
        <v>1264</v>
      </c>
      <c r="L247" s="525" t="s">
        <v>1310</v>
      </c>
      <c r="M247" s="525" t="s">
        <v>1311</v>
      </c>
      <c r="N247" s="525" t="s">
        <v>887</v>
      </c>
      <c r="O247" s="22" t="s">
        <v>465</v>
      </c>
      <c r="P247" s="430">
        <v>2019</v>
      </c>
      <c r="Q247" s="740">
        <f t="shared" ca="1" si="9"/>
        <v>0.31540465908446702</v>
      </c>
      <c r="R247" s="337">
        <f t="shared" ca="1" si="10"/>
        <v>-2755.2832532278835</v>
      </c>
      <c r="S247" s="337">
        <f t="shared" ca="1" si="11"/>
        <v>-8735.7087914481453</v>
      </c>
      <c r="T247" s="433" t="s">
        <v>48</v>
      </c>
      <c r="U247" s="22" t="s">
        <v>49</v>
      </c>
      <c r="V247" s="24"/>
      <c r="W247" s="21"/>
      <c r="Y247" s="494"/>
    </row>
    <row r="248" spans="1:25" ht="30">
      <c r="A248" s="31">
        <v>245</v>
      </c>
      <c r="B248" s="22" t="s">
        <v>39</v>
      </c>
      <c r="C248" s="22" t="s">
        <v>462</v>
      </c>
      <c r="D248" s="22" t="s">
        <v>487</v>
      </c>
      <c r="E248" s="23" t="s">
        <v>91</v>
      </c>
      <c r="F248" s="22" t="s">
        <v>97</v>
      </c>
      <c r="G248" s="22" t="s">
        <v>93</v>
      </c>
      <c r="H248" s="22" t="s">
        <v>30</v>
      </c>
      <c r="I248" s="22" t="s">
        <v>488</v>
      </c>
      <c r="J248" s="22" t="s">
        <v>97</v>
      </c>
      <c r="K248" s="523" t="s">
        <v>1264</v>
      </c>
      <c r="L248" s="525" t="s">
        <v>1312</v>
      </c>
      <c r="M248" s="525" t="s">
        <v>1313</v>
      </c>
      <c r="N248" s="525" t="s">
        <v>887</v>
      </c>
      <c r="O248" s="22" t="s">
        <v>465</v>
      </c>
      <c r="P248" s="430">
        <v>2019</v>
      </c>
      <c r="Q248" s="740">
        <f t="shared" ca="1" si="9"/>
        <v>1168.1836618815444</v>
      </c>
      <c r="R248" s="337">
        <f t="shared" ca="1" si="10"/>
        <v>1421033.1489319366</v>
      </c>
      <c r="S248" s="337">
        <f t="shared" ca="1" si="11"/>
        <v>1216.4466901061928</v>
      </c>
      <c r="T248" s="433" t="s">
        <v>48</v>
      </c>
      <c r="U248" s="22"/>
      <c r="V248" s="24"/>
      <c r="W248" s="21"/>
      <c r="Y248" s="494"/>
    </row>
    <row r="249" spans="1:25" ht="30">
      <c r="A249" s="31">
        <v>246</v>
      </c>
      <c r="B249" s="22" t="s">
        <v>39</v>
      </c>
      <c r="C249" s="22" t="s">
        <v>462</v>
      </c>
      <c r="D249" s="22" t="s">
        <v>487</v>
      </c>
      <c r="E249" s="23" t="s">
        <v>91</v>
      </c>
      <c r="F249" s="22" t="s">
        <v>98</v>
      </c>
      <c r="G249" s="22" t="s">
        <v>93</v>
      </c>
      <c r="H249" s="22" t="s">
        <v>30</v>
      </c>
      <c r="I249" s="22" t="s">
        <v>488</v>
      </c>
      <c r="J249" s="22" t="s">
        <v>98</v>
      </c>
      <c r="K249" s="523" t="s">
        <v>1264</v>
      </c>
      <c r="L249" s="525" t="s">
        <v>1314</v>
      </c>
      <c r="M249" s="525" t="s">
        <v>1315</v>
      </c>
      <c r="N249" s="525" t="s">
        <v>887</v>
      </c>
      <c r="O249" s="22" t="s">
        <v>465</v>
      </c>
      <c r="P249" s="430">
        <v>2019</v>
      </c>
      <c r="Q249" s="740">
        <f t="shared" ca="1" si="9"/>
        <v>0.16253216054837744</v>
      </c>
      <c r="R249" s="337">
        <f t="shared" ca="1" si="10"/>
        <v>1421033.1489319366</v>
      </c>
      <c r="S249" s="337">
        <f t="shared" ca="1" si="11"/>
        <v>0</v>
      </c>
      <c r="T249" s="433" t="s">
        <v>48</v>
      </c>
      <c r="U249" s="22"/>
      <c r="V249" s="24"/>
      <c r="W249" s="21"/>
      <c r="Y249" s="494"/>
    </row>
    <row r="250" spans="1:25" ht="30">
      <c r="A250" s="31">
        <v>247</v>
      </c>
      <c r="B250" s="22" t="s">
        <v>39</v>
      </c>
      <c r="C250" s="22" t="s">
        <v>462</v>
      </c>
      <c r="D250" s="22" t="s">
        <v>487</v>
      </c>
      <c r="E250" s="23" t="s">
        <v>91</v>
      </c>
      <c r="F250" s="22" t="s">
        <v>99</v>
      </c>
      <c r="G250" s="22" t="s">
        <v>93</v>
      </c>
      <c r="H250" s="22" t="s">
        <v>30</v>
      </c>
      <c r="I250" s="22" t="s">
        <v>488</v>
      </c>
      <c r="J250" s="22" t="s">
        <v>99</v>
      </c>
      <c r="K250" s="523" t="s">
        <v>1264</v>
      </c>
      <c r="L250" s="525" t="s">
        <v>1316</v>
      </c>
      <c r="M250" s="525" t="s">
        <v>1317</v>
      </c>
      <c r="N250" s="525" t="s">
        <v>887</v>
      </c>
      <c r="O250" s="22" t="s">
        <v>465</v>
      </c>
      <c r="P250" s="430">
        <v>2019</v>
      </c>
      <c r="Q250" s="740">
        <f t="shared" ca="1" si="9"/>
        <v>0.3387413426109398</v>
      </c>
      <c r="R250" s="337">
        <f t="shared" ca="1" si="10"/>
        <v>-2959.1457246733353</v>
      </c>
      <c r="S250" s="337">
        <f t="shared" ca="1" si="11"/>
        <v>-8735.7087914481453</v>
      </c>
      <c r="T250" s="433" t="s">
        <v>48</v>
      </c>
      <c r="U250" s="22" t="s">
        <v>49</v>
      </c>
      <c r="V250" s="24"/>
      <c r="W250" s="21"/>
      <c r="Y250" s="494"/>
    </row>
    <row r="251" spans="1:25" ht="30">
      <c r="A251" s="31">
        <v>248</v>
      </c>
      <c r="B251" s="22" t="s">
        <v>39</v>
      </c>
      <c r="C251" s="22" t="s">
        <v>462</v>
      </c>
      <c r="D251" s="22" t="s">
        <v>489</v>
      </c>
      <c r="E251" s="23" t="s">
        <v>296</v>
      </c>
      <c r="F251" s="22" t="s">
        <v>297</v>
      </c>
      <c r="G251" s="22" t="s">
        <v>298</v>
      </c>
      <c r="H251" s="22" t="s">
        <v>30</v>
      </c>
      <c r="I251" s="22" t="s">
        <v>490</v>
      </c>
      <c r="J251" s="22" t="s">
        <v>297</v>
      </c>
      <c r="K251" s="523" t="s">
        <v>1264</v>
      </c>
      <c r="L251" s="525" t="s">
        <v>1318</v>
      </c>
      <c r="M251" s="525" t="s">
        <v>1319</v>
      </c>
      <c r="N251" s="525" t="s">
        <v>887</v>
      </c>
      <c r="O251" s="22" t="s">
        <v>465</v>
      </c>
      <c r="P251" s="430">
        <v>2019</v>
      </c>
      <c r="Q251" s="740">
        <f t="shared" ca="1" si="9"/>
        <v>3.805093740521333E-4</v>
      </c>
      <c r="R251" s="337">
        <f t="shared" ca="1" si="10"/>
        <v>248.094280785423</v>
      </c>
      <c r="S251" s="337">
        <f t="shared" ca="1" si="11"/>
        <v>652005.69999999995</v>
      </c>
      <c r="T251" s="433"/>
      <c r="U251" s="22"/>
      <c r="V251" s="24"/>
      <c r="W251" s="21"/>
      <c r="Y251" s="494"/>
    </row>
    <row r="252" spans="1:25" ht="30">
      <c r="A252" s="31">
        <v>249</v>
      </c>
      <c r="B252" s="22" t="s">
        <v>39</v>
      </c>
      <c r="C252" s="22" t="s">
        <v>462</v>
      </c>
      <c r="D252" s="22" t="s">
        <v>489</v>
      </c>
      <c r="E252" s="23" t="s">
        <v>296</v>
      </c>
      <c r="F252" s="22" t="s">
        <v>300</v>
      </c>
      <c r="G252" s="22" t="s">
        <v>298</v>
      </c>
      <c r="H252" s="22" t="s">
        <v>30</v>
      </c>
      <c r="I252" s="22" t="s">
        <v>490</v>
      </c>
      <c r="J252" s="22" t="s">
        <v>300</v>
      </c>
      <c r="K252" s="523" t="s">
        <v>1264</v>
      </c>
      <c r="L252" s="525" t="s">
        <v>1320</v>
      </c>
      <c r="M252" s="525" t="s">
        <v>1321</v>
      </c>
      <c r="N252" s="525" t="s">
        <v>887</v>
      </c>
      <c r="O252" s="22" t="s">
        <v>465</v>
      </c>
      <c r="P252" s="430">
        <v>2019</v>
      </c>
      <c r="Q252" s="740">
        <f t="shared" ca="1" si="9"/>
        <v>2.6989243085730668E-4</v>
      </c>
      <c r="R252" s="337">
        <f t="shared" ca="1" si="10"/>
        <v>175.97140330581982</v>
      </c>
      <c r="S252" s="337">
        <f t="shared" ca="1" si="11"/>
        <v>652005.69999999995</v>
      </c>
      <c r="T252" s="433"/>
      <c r="U252" s="22"/>
      <c r="V252" s="24"/>
      <c r="W252" s="21"/>
      <c r="Y252" s="494"/>
    </row>
    <row r="253" spans="1:25" ht="30">
      <c r="A253" s="31">
        <v>250</v>
      </c>
      <c r="B253" s="22" t="s">
        <v>39</v>
      </c>
      <c r="C253" s="22" t="s">
        <v>462</v>
      </c>
      <c r="D253" s="22" t="s">
        <v>489</v>
      </c>
      <c r="E253" s="23" t="s">
        <v>296</v>
      </c>
      <c r="F253" s="22" t="s">
        <v>301</v>
      </c>
      <c r="G253" s="22" t="s">
        <v>298</v>
      </c>
      <c r="H253" s="22" t="s">
        <v>30</v>
      </c>
      <c r="I253" s="22" t="s">
        <v>490</v>
      </c>
      <c r="J253" s="22" t="s">
        <v>301</v>
      </c>
      <c r="K253" s="523" t="s">
        <v>1264</v>
      </c>
      <c r="L253" s="525" t="s">
        <v>1322</v>
      </c>
      <c r="M253" s="525" t="s">
        <v>1323</v>
      </c>
      <c r="N253" s="525" t="s">
        <v>887</v>
      </c>
      <c r="O253" s="22" t="s">
        <v>465</v>
      </c>
      <c r="P253" s="430">
        <v>2019</v>
      </c>
      <c r="Q253" s="740">
        <f t="shared" ca="1" si="9"/>
        <v>1.3776113514909569E-3</v>
      </c>
      <c r="R253" s="337">
        <f t="shared" ca="1" si="10"/>
        <v>3813183.5491236742</v>
      </c>
      <c r="S253" s="337">
        <f t="shared" ca="1" si="11"/>
        <v>2767967573</v>
      </c>
      <c r="T253" s="433"/>
      <c r="U253" s="22"/>
      <c r="V253" s="24"/>
      <c r="W253" s="21"/>
      <c r="Y253" s="494"/>
    </row>
    <row r="254" spans="1:25" ht="30">
      <c r="A254" s="31">
        <v>251</v>
      </c>
      <c r="B254" s="22" t="s">
        <v>39</v>
      </c>
      <c r="C254" s="22" t="s">
        <v>462</v>
      </c>
      <c r="D254" s="22" t="s">
        <v>489</v>
      </c>
      <c r="E254" s="23" t="s">
        <v>296</v>
      </c>
      <c r="F254" s="22" t="s">
        <v>302</v>
      </c>
      <c r="G254" s="22" t="s">
        <v>298</v>
      </c>
      <c r="H254" s="22" t="s">
        <v>30</v>
      </c>
      <c r="I254" s="22" t="s">
        <v>490</v>
      </c>
      <c r="J254" s="22" t="s">
        <v>302</v>
      </c>
      <c r="K254" s="523" t="s">
        <v>1264</v>
      </c>
      <c r="L254" s="525" t="s">
        <v>1324</v>
      </c>
      <c r="M254" s="525" t="s">
        <v>1325</v>
      </c>
      <c r="N254" s="525" t="s">
        <v>887</v>
      </c>
      <c r="O254" s="22" t="s">
        <v>465</v>
      </c>
      <c r="P254" s="430">
        <v>2019</v>
      </c>
      <c r="Q254" s="740">
        <f t="shared" ca="1" si="9"/>
        <v>1.3077833140471415E-3</v>
      </c>
      <c r="R254" s="337">
        <f t="shared" ca="1" si="10"/>
        <v>3619901.8057929631</v>
      </c>
      <c r="S254" s="337">
        <f t="shared" ca="1" si="11"/>
        <v>2767967573</v>
      </c>
      <c r="T254" s="433"/>
      <c r="U254" s="22"/>
      <c r="V254" s="24"/>
      <c r="W254" s="21"/>
      <c r="Y254" s="494"/>
    </row>
    <row r="255" spans="1:25" ht="30">
      <c r="A255" s="31">
        <v>252</v>
      </c>
      <c r="B255" s="22" t="s">
        <v>39</v>
      </c>
      <c r="C255" s="22" t="s">
        <v>462</v>
      </c>
      <c r="D255" s="22" t="s">
        <v>489</v>
      </c>
      <c r="E255" s="23" t="s">
        <v>296</v>
      </c>
      <c r="F255" s="22" t="s">
        <v>303</v>
      </c>
      <c r="G255" s="22" t="s">
        <v>298</v>
      </c>
      <c r="H255" s="22" t="s">
        <v>30</v>
      </c>
      <c r="I255" s="22" t="s">
        <v>490</v>
      </c>
      <c r="J255" s="22" t="s">
        <v>303</v>
      </c>
      <c r="K255" s="523" t="s">
        <v>1264</v>
      </c>
      <c r="L255" s="525" t="s">
        <v>1326</v>
      </c>
      <c r="M255" s="525" t="s">
        <v>1327</v>
      </c>
      <c r="N255" s="525" t="s">
        <v>887</v>
      </c>
      <c r="O255" s="22" t="s">
        <v>465</v>
      </c>
      <c r="P255" s="430">
        <v>2019</v>
      </c>
      <c r="Q255" s="740">
        <f t="shared" ca="1" si="9"/>
        <v>1.1987473801171199E-4</v>
      </c>
      <c r="R255" s="337">
        <f t="shared" ca="1" si="10"/>
        <v>20164.972400358296</v>
      </c>
      <c r="S255" s="337">
        <f t="shared" ca="1" si="11"/>
        <v>168217030</v>
      </c>
      <c r="T255" s="433" t="s">
        <v>304</v>
      </c>
      <c r="U255" s="22" t="s">
        <v>491</v>
      </c>
      <c r="V255" s="24"/>
      <c r="W255" s="21"/>
      <c r="Y255" s="494"/>
    </row>
    <row r="256" spans="1:25" ht="30">
      <c r="A256" s="31">
        <v>253</v>
      </c>
      <c r="B256" s="22" t="s">
        <v>39</v>
      </c>
      <c r="C256" s="22" t="s">
        <v>462</v>
      </c>
      <c r="D256" s="22" t="s">
        <v>489</v>
      </c>
      <c r="E256" s="23" t="s">
        <v>296</v>
      </c>
      <c r="F256" s="22" t="s">
        <v>305</v>
      </c>
      <c r="G256" s="22" t="s">
        <v>298</v>
      </c>
      <c r="H256" s="22" t="s">
        <v>30</v>
      </c>
      <c r="I256" s="22" t="s">
        <v>490</v>
      </c>
      <c r="J256" s="22" t="s">
        <v>305</v>
      </c>
      <c r="K256" s="523" t="s">
        <v>1264</v>
      </c>
      <c r="L256" s="525" t="s">
        <v>1328</v>
      </c>
      <c r="M256" s="525" t="s">
        <v>1329</v>
      </c>
      <c r="N256" s="525" t="s">
        <v>887</v>
      </c>
      <c r="O256" s="22" t="s">
        <v>465</v>
      </c>
      <c r="P256" s="430">
        <v>2019</v>
      </c>
      <c r="Q256" s="740">
        <f t="shared" ca="1" si="9"/>
        <v>1.4406559033403328E-4</v>
      </c>
      <c r="R256" s="337">
        <f t="shared" ca="1" si="10"/>
        <v>24234.285731187785</v>
      </c>
      <c r="S256" s="337">
        <f t="shared" ca="1" si="11"/>
        <v>168217030</v>
      </c>
      <c r="T256" s="433" t="s">
        <v>304</v>
      </c>
      <c r="U256" s="22" t="s">
        <v>491</v>
      </c>
      <c r="V256" s="24"/>
      <c r="W256" s="21"/>
      <c r="Y256" s="494"/>
    </row>
    <row r="257" spans="1:25" ht="30">
      <c r="A257" s="31">
        <v>254</v>
      </c>
      <c r="B257" s="22" t="s">
        <v>39</v>
      </c>
      <c r="C257" s="22" t="s">
        <v>462</v>
      </c>
      <c r="D257" s="22" t="s">
        <v>489</v>
      </c>
      <c r="E257" s="23" t="s">
        <v>296</v>
      </c>
      <c r="F257" s="22" t="s">
        <v>306</v>
      </c>
      <c r="G257" s="22" t="s">
        <v>298</v>
      </c>
      <c r="H257" s="22" t="s">
        <v>30</v>
      </c>
      <c r="I257" s="22" t="s">
        <v>490</v>
      </c>
      <c r="J257" s="22" t="s">
        <v>306</v>
      </c>
      <c r="K257" s="523" t="s">
        <v>1264</v>
      </c>
      <c r="L257" s="525" t="s">
        <v>1330</v>
      </c>
      <c r="M257" s="525" t="s">
        <v>1331</v>
      </c>
      <c r="N257" s="525" t="s">
        <v>887</v>
      </c>
      <c r="O257" s="22" t="s">
        <v>465</v>
      </c>
      <c r="P257" s="430">
        <v>2019</v>
      </c>
      <c r="Q257" s="740">
        <f t="shared" ca="1" si="9"/>
        <v>2.5729118499737305E-3</v>
      </c>
      <c r="R257" s="337">
        <f t="shared" ca="1" si="10"/>
        <v>1677.5531917804171</v>
      </c>
      <c r="S257" s="337">
        <f t="shared" ca="1" si="11"/>
        <v>652005.69999999995</v>
      </c>
      <c r="T257" s="433"/>
      <c r="U257" s="22"/>
      <c r="V257" s="24"/>
      <c r="W257" s="21"/>
      <c r="Y257" s="494"/>
    </row>
    <row r="258" spans="1:25" ht="30">
      <c r="A258" s="31">
        <v>255</v>
      </c>
      <c r="B258" s="22" t="s">
        <v>39</v>
      </c>
      <c r="C258" s="22" t="s">
        <v>462</v>
      </c>
      <c r="D258" s="22" t="s">
        <v>489</v>
      </c>
      <c r="E258" s="23" t="s">
        <v>296</v>
      </c>
      <c r="F258" s="22" t="s">
        <v>307</v>
      </c>
      <c r="G258" s="22" t="s">
        <v>298</v>
      </c>
      <c r="H258" s="22" t="s">
        <v>30</v>
      </c>
      <c r="I258" s="22" t="s">
        <v>490</v>
      </c>
      <c r="J258" s="22" t="s">
        <v>307</v>
      </c>
      <c r="K258" s="523" t="s">
        <v>1264</v>
      </c>
      <c r="L258" s="525" t="s">
        <v>1332</v>
      </c>
      <c r="M258" s="525" t="s">
        <v>1333</v>
      </c>
      <c r="N258" s="525" t="s">
        <v>887</v>
      </c>
      <c r="O258" s="22" t="s">
        <v>465</v>
      </c>
      <c r="P258" s="430">
        <v>2019</v>
      </c>
      <c r="Q258" s="740">
        <f t="shared" ca="1" si="9"/>
        <v>1.8656994718085945E-3</v>
      </c>
      <c r="R258" s="337">
        <f t="shared" ca="1" si="10"/>
        <v>1216.4466901061928</v>
      </c>
      <c r="S258" s="337">
        <f t="shared" ca="1" si="11"/>
        <v>652005.69999999995</v>
      </c>
      <c r="T258" s="433"/>
      <c r="U258" s="22"/>
      <c r="V258" s="24"/>
      <c r="W258" s="21"/>
      <c r="Y258" s="494"/>
    </row>
    <row r="259" spans="1:25" ht="30">
      <c r="A259" s="31">
        <v>256</v>
      </c>
      <c r="B259" s="22" t="s">
        <v>39</v>
      </c>
      <c r="C259" s="22" t="s">
        <v>462</v>
      </c>
      <c r="D259" s="22" t="s">
        <v>489</v>
      </c>
      <c r="E259" s="23" t="s">
        <v>296</v>
      </c>
      <c r="F259" s="22" t="s">
        <v>308</v>
      </c>
      <c r="G259" s="22" t="s">
        <v>298</v>
      </c>
      <c r="H259" s="22" t="s">
        <v>30</v>
      </c>
      <c r="I259" s="22" t="s">
        <v>490</v>
      </c>
      <c r="J259" s="22" t="s">
        <v>308</v>
      </c>
      <c r="K259" s="523" t="s">
        <v>1264</v>
      </c>
      <c r="L259" s="525" t="s">
        <v>1334</v>
      </c>
      <c r="M259" s="525" t="s">
        <v>1335</v>
      </c>
      <c r="N259" s="525" t="s">
        <v>887</v>
      </c>
      <c r="O259" s="22" t="s">
        <v>465</v>
      </c>
      <c r="P259" s="430">
        <v>2019</v>
      </c>
      <c r="Q259" s="740">
        <f t="shared" ref="Q259:Q304" ca="1" si="12">SUMIF(INDIRECT("'"&amp;K259&amp;"'!c:c"),A259,INDIRECT("'"&amp;K259&amp;"'!g:g"))</f>
        <v>0</v>
      </c>
      <c r="R259" s="337">
        <f t="shared" ref="R259:R305" ca="1" si="13">IF($N259 = "N","N/A",SUMIF(INDIRECT("'"&amp;K259&amp;"'!h:h"),L259,INDIRECT("'"&amp;K259&amp;"'!m:m")))</f>
        <v>10966376.625013541</v>
      </c>
      <c r="S259" s="337">
        <f t="shared" ref="S259:S305" ca="1" si="14">IF($N259 = "N","N/A",SUMIF(INDIRECT("'"&amp;K259&amp;"'!h:h"),M259,INDIRECT("'"&amp;K259&amp;"'!m:m")))</f>
        <v>5535935146</v>
      </c>
      <c r="T259" s="433"/>
      <c r="U259" s="22"/>
      <c r="V259" s="24"/>
      <c r="W259" s="21"/>
      <c r="Y259" s="494"/>
    </row>
    <row r="260" spans="1:25" ht="30">
      <c r="A260" s="31">
        <v>257</v>
      </c>
      <c r="B260" s="22" t="s">
        <v>39</v>
      </c>
      <c r="C260" s="22" t="s">
        <v>462</v>
      </c>
      <c r="D260" s="22" t="s">
        <v>489</v>
      </c>
      <c r="E260" s="23" t="s">
        <v>296</v>
      </c>
      <c r="F260" s="22" t="s">
        <v>309</v>
      </c>
      <c r="G260" s="22" t="s">
        <v>298</v>
      </c>
      <c r="H260" s="22" t="s">
        <v>30</v>
      </c>
      <c r="I260" s="22" t="s">
        <v>490</v>
      </c>
      <c r="J260" s="22" t="s">
        <v>309</v>
      </c>
      <c r="K260" s="523" t="s">
        <v>1264</v>
      </c>
      <c r="L260" s="525" t="s">
        <v>1336</v>
      </c>
      <c r="M260" s="525" t="s">
        <v>1337</v>
      </c>
      <c r="N260" s="525" t="s">
        <v>887</v>
      </c>
      <c r="O260" s="22" t="s">
        <v>465</v>
      </c>
      <c r="P260" s="430">
        <v>2019</v>
      </c>
      <c r="Q260" s="740">
        <f t="shared" ca="1" si="12"/>
        <v>0</v>
      </c>
      <c r="R260" s="337">
        <f t="shared" ca="1" si="13"/>
        <v>8743089.0239656307</v>
      </c>
      <c r="S260" s="337">
        <f t="shared" ca="1" si="14"/>
        <v>0</v>
      </c>
      <c r="T260" s="433"/>
      <c r="U260" s="22"/>
      <c r="V260" s="24"/>
      <c r="W260" s="21"/>
      <c r="Y260" s="494"/>
    </row>
    <row r="261" spans="1:25" ht="30">
      <c r="A261" s="31">
        <v>258</v>
      </c>
      <c r="B261" s="22" t="s">
        <v>39</v>
      </c>
      <c r="C261" s="22" t="s">
        <v>462</v>
      </c>
      <c r="D261" s="22" t="s">
        <v>489</v>
      </c>
      <c r="E261" s="23" t="s">
        <v>296</v>
      </c>
      <c r="F261" s="22" t="s">
        <v>310</v>
      </c>
      <c r="G261" s="22" t="s">
        <v>298</v>
      </c>
      <c r="H261" s="22" t="s">
        <v>30</v>
      </c>
      <c r="I261" s="22" t="s">
        <v>490</v>
      </c>
      <c r="J261" s="22" t="s">
        <v>310</v>
      </c>
      <c r="K261" s="523" t="s">
        <v>1264</v>
      </c>
      <c r="L261" s="525" t="s">
        <v>1338</v>
      </c>
      <c r="M261" s="525" t="s">
        <v>1339</v>
      </c>
      <c r="N261" s="525" t="s">
        <v>887</v>
      </c>
      <c r="O261" s="22" t="s">
        <v>465</v>
      </c>
      <c r="P261" s="430">
        <v>2019</v>
      </c>
      <c r="Q261" s="740">
        <f t="shared" ca="1" si="12"/>
        <v>0</v>
      </c>
      <c r="R261" s="337">
        <f t="shared" ca="1" si="13"/>
        <v>-24820.18808390445</v>
      </c>
      <c r="S261" s="337">
        <f t="shared" ca="1" si="14"/>
        <v>168217030</v>
      </c>
      <c r="T261" s="433" t="s">
        <v>304</v>
      </c>
      <c r="U261" s="22" t="s">
        <v>491</v>
      </c>
      <c r="V261" s="24"/>
      <c r="W261" s="21"/>
      <c r="Y261" s="494"/>
    </row>
    <row r="262" spans="1:25" ht="30">
      <c r="A262" s="101">
        <v>259</v>
      </c>
      <c r="B262" s="22" t="s">
        <v>39</v>
      </c>
      <c r="C262" s="22" t="s">
        <v>462</v>
      </c>
      <c r="D262" s="22" t="s">
        <v>489</v>
      </c>
      <c r="E262" s="23" t="s">
        <v>296</v>
      </c>
      <c r="F262" s="102" t="s">
        <v>311</v>
      </c>
      <c r="G262" s="102" t="s">
        <v>298</v>
      </c>
      <c r="H262" s="102" t="s">
        <v>30</v>
      </c>
      <c r="I262" s="102" t="s">
        <v>490</v>
      </c>
      <c r="J262" s="102" t="s">
        <v>311</v>
      </c>
      <c r="K262" s="523" t="s">
        <v>1264</v>
      </c>
      <c r="L262" s="525" t="s">
        <v>1340</v>
      </c>
      <c r="M262" s="525" t="s">
        <v>1341</v>
      </c>
      <c r="N262" s="525" t="s">
        <v>887</v>
      </c>
      <c r="O262" s="102" t="s">
        <v>465</v>
      </c>
      <c r="P262" s="430">
        <v>2019</v>
      </c>
      <c r="Q262" s="740">
        <f t="shared" ca="1" si="12"/>
        <v>0</v>
      </c>
      <c r="R262" s="337">
        <f t="shared" ca="1" si="13"/>
        <v>-8735.7087914481344</v>
      </c>
      <c r="S262" s="337">
        <f t="shared" ca="1" si="14"/>
        <v>168217030</v>
      </c>
      <c r="T262" s="526" t="s">
        <v>304</v>
      </c>
      <c r="U262" s="102" t="s">
        <v>491</v>
      </c>
      <c r="V262" s="24"/>
      <c r="W262" s="21"/>
      <c r="Y262" s="494"/>
    </row>
    <row r="263" spans="1:25" ht="45">
      <c r="A263" s="31">
        <v>260</v>
      </c>
      <c r="B263" s="22" t="s">
        <v>39</v>
      </c>
      <c r="C263" s="22" t="s">
        <v>492</v>
      </c>
      <c r="D263" s="22" t="s">
        <v>493</v>
      </c>
      <c r="E263" s="23" t="s">
        <v>51</v>
      </c>
      <c r="F263" s="22" t="s">
        <v>52</v>
      </c>
      <c r="G263" s="22" t="s">
        <v>53</v>
      </c>
      <c r="H263" s="22" t="s">
        <v>30</v>
      </c>
      <c r="I263" s="22" t="s">
        <v>494</v>
      </c>
      <c r="J263" s="22" t="s">
        <v>52</v>
      </c>
      <c r="K263" s="523" t="s">
        <v>1342</v>
      </c>
      <c r="L263" s="525" t="s">
        <v>1343</v>
      </c>
      <c r="M263" s="525" t="s">
        <v>1344</v>
      </c>
      <c r="N263" s="525" t="s">
        <v>817</v>
      </c>
      <c r="O263" s="22" t="s">
        <v>495</v>
      </c>
      <c r="P263" s="430">
        <v>2019</v>
      </c>
      <c r="Q263" s="740">
        <f t="shared" ca="1" si="12"/>
        <v>1.0720000000000001</v>
      </c>
      <c r="R263" s="337" t="str">
        <f t="shared" ca="1" si="13"/>
        <v>N/A</v>
      </c>
      <c r="S263" s="337" t="str">
        <f t="shared" ca="1" si="14"/>
        <v>N/A</v>
      </c>
      <c r="T263" s="433" t="s">
        <v>901</v>
      </c>
      <c r="U263" s="22"/>
      <c r="V263" s="24"/>
      <c r="W263" s="21"/>
      <c r="Y263" s="494"/>
    </row>
    <row r="264" spans="1:25" ht="45">
      <c r="A264" s="31">
        <v>261</v>
      </c>
      <c r="B264" s="22" t="s">
        <v>39</v>
      </c>
      <c r="C264" s="22" t="s">
        <v>492</v>
      </c>
      <c r="D264" s="22" t="s">
        <v>493</v>
      </c>
      <c r="E264" s="23" t="s">
        <v>51</v>
      </c>
      <c r="F264" s="22" t="s">
        <v>55</v>
      </c>
      <c r="G264" s="22" t="s">
        <v>53</v>
      </c>
      <c r="H264" s="22" t="s">
        <v>30</v>
      </c>
      <c r="I264" s="22" t="s">
        <v>494</v>
      </c>
      <c r="J264" s="22" t="s">
        <v>55</v>
      </c>
      <c r="K264" s="523" t="s">
        <v>1342</v>
      </c>
      <c r="L264" s="525" t="s">
        <v>1345</v>
      </c>
      <c r="M264" s="525" t="s">
        <v>1346</v>
      </c>
      <c r="N264" s="525" t="s">
        <v>817</v>
      </c>
      <c r="O264" s="22" t="s">
        <v>495</v>
      </c>
      <c r="P264" s="430">
        <v>2019</v>
      </c>
      <c r="Q264" s="740">
        <f t="shared" ca="1" si="12"/>
        <v>1.02912002811432</v>
      </c>
      <c r="R264" s="337" t="str">
        <f t="shared" ca="1" si="13"/>
        <v>N/A</v>
      </c>
      <c r="S264" s="337" t="str">
        <f t="shared" ca="1" si="14"/>
        <v>N/A</v>
      </c>
      <c r="T264" s="433" t="s">
        <v>901</v>
      </c>
      <c r="U264" s="22"/>
      <c r="V264" s="24"/>
      <c r="W264" s="21"/>
      <c r="Y264" s="494"/>
    </row>
    <row r="265" spans="1:25" ht="45">
      <c r="A265" s="31">
        <v>262</v>
      </c>
      <c r="B265" s="22" t="s">
        <v>39</v>
      </c>
      <c r="C265" s="22" t="s">
        <v>492</v>
      </c>
      <c r="D265" s="22" t="s">
        <v>493</v>
      </c>
      <c r="E265" s="23" t="s">
        <v>51</v>
      </c>
      <c r="F265" s="22" t="s">
        <v>56</v>
      </c>
      <c r="G265" s="22" t="s">
        <v>53</v>
      </c>
      <c r="H265" s="22" t="s">
        <v>30</v>
      </c>
      <c r="I265" s="22" t="s">
        <v>494</v>
      </c>
      <c r="J265" s="22" t="s">
        <v>56</v>
      </c>
      <c r="K265" s="523" t="s">
        <v>1342</v>
      </c>
      <c r="L265" s="525" t="s">
        <v>1347</v>
      </c>
      <c r="M265" s="525" t="s">
        <v>1348</v>
      </c>
      <c r="N265" s="525" t="s">
        <v>817</v>
      </c>
      <c r="O265" s="22" t="s">
        <v>495</v>
      </c>
      <c r="P265" s="430">
        <v>2019</v>
      </c>
      <c r="Q265" s="740">
        <f t="shared" ca="1" si="12"/>
        <v>159660.47617571798</v>
      </c>
      <c r="R265" s="337" t="str">
        <f t="shared" ca="1" si="13"/>
        <v>N/A</v>
      </c>
      <c r="S265" s="337" t="str">
        <f t="shared" ca="1" si="14"/>
        <v>N/A</v>
      </c>
      <c r="T265" s="433" t="s">
        <v>901</v>
      </c>
      <c r="U265" s="22"/>
      <c r="V265" s="24"/>
      <c r="W265" s="21"/>
      <c r="Y265" s="494"/>
    </row>
    <row r="266" spans="1:25" ht="45">
      <c r="A266" s="31">
        <v>263</v>
      </c>
      <c r="B266" s="22" t="s">
        <v>39</v>
      </c>
      <c r="C266" s="22" t="s">
        <v>492</v>
      </c>
      <c r="D266" s="22" t="s">
        <v>493</v>
      </c>
      <c r="E266" s="23" t="s">
        <v>51</v>
      </c>
      <c r="F266" s="22" t="s">
        <v>57</v>
      </c>
      <c r="G266" s="22" t="s">
        <v>53</v>
      </c>
      <c r="H266" s="22" t="s">
        <v>30</v>
      </c>
      <c r="I266" s="22" t="s">
        <v>494</v>
      </c>
      <c r="J266" s="22" t="s">
        <v>57</v>
      </c>
      <c r="K266" s="523" t="s">
        <v>1342</v>
      </c>
      <c r="L266" s="525" t="s">
        <v>1349</v>
      </c>
      <c r="M266" s="525" t="s">
        <v>1350</v>
      </c>
      <c r="N266" s="525" t="s">
        <v>817</v>
      </c>
      <c r="O266" s="22" t="s">
        <v>495</v>
      </c>
      <c r="P266" s="430">
        <v>2019</v>
      </c>
      <c r="Q266" s="740">
        <f t="shared" ca="1" si="12"/>
        <v>105501.6334229674</v>
      </c>
      <c r="R266" s="337" t="str">
        <f t="shared" ca="1" si="13"/>
        <v>N/A</v>
      </c>
      <c r="S266" s="337" t="str">
        <f t="shared" ca="1" si="14"/>
        <v>N/A</v>
      </c>
      <c r="T266" s="433" t="s">
        <v>901</v>
      </c>
      <c r="U266" s="22"/>
      <c r="V266" s="24"/>
      <c r="W266" s="21"/>
      <c r="Y266" s="494"/>
    </row>
    <row r="267" spans="1:25" ht="45">
      <c r="A267" s="31">
        <v>264</v>
      </c>
      <c r="B267" s="22" t="s">
        <v>39</v>
      </c>
      <c r="C267" s="22" t="s">
        <v>492</v>
      </c>
      <c r="D267" s="22" t="s">
        <v>493</v>
      </c>
      <c r="E267" s="23" t="s">
        <v>51</v>
      </c>
      <c r="F267" s="22" t="s">
        <v>58</v>
      </c>
      <c r="G267" s="22" t="s">
        <v>53</v>
      </c>
      <c r="H267" s="22" t="s">
        <v>30</v>
      </c>
      <c r="I267" s="22" t="s">
        <v>494</v>
      </c>
      <c r="J267" s="22" t="s">
        <v>58</v>
      </c>
      <c r="K267" s="523" t="s">
        <v>1342</v>
      </c>
      <c r="L267" s="525" t="s">
        <v>1351</v>
      </c>
      <c r="M267" s="525" t="s">
        <v>1352</v>
      </c>
      <c r="N267" s="525" t="s">
        <v>817</v>
      </c>
      <c r="O267" s="22" t="s">
        <v>495</v>
      </c>
      <c r="P267" s="430">
        <v>2019</v>
      </c>
      <c r="Q267" s="740">
        <f t="shared" ca="1" si="12"/>
        <v>35025.523743103979</v>
      </c>
      <c r="R267" s="337" t="str">
        <f t="shared" ca="1" si="13"/>
        <v>N/A</v>
      </c>
      <c r="S267" s="337" t="str">
        <f t="shared" ca="1" si="14"/>
        <v>N/A</v>
      </c>
      <c r="T267" s="433" t="s">
        <v>901</v>
      </c>
      <c r="U267" s="22" t="s">
        <v>49</v>
      </c>
      <c r="V267" s="24"/>
      <c r="W267" s="21"/>
      <c r="Y267" s="494"/>
    </row>
    <row r="268" spans="1:25" ht="45">
      <c r="A268" s="31">
        <v>265</v>
      </c>
      <c r="B268" s="22" t="s">
        <v>39</v>
      </c>
      <c r="C268" s="22" t="s">
        <v>492</v>
      </c>
      <c r="D268" s="22" t="s">
        <v>493</v>
      </c>
      <c r="E268" s="23" t="s">
        <v>51</v>
      </c>
      <c r="F268" s="22" t="s">
        <v>60</v>
      </c>
      <c r="G268" s="22" t="s">
        <v>53</v>
      </c>
      <c r="H268" s="22" t="s">
        <v>30</v>
      </c>
      <c r="I268" s="22" t="s">
        <v>494</v>
      </c>
      <c r="J268" s="22" t="s">
        <v>60</v>
      </c>
      <c r="K268" s="523" t="s">
        <v>1342</v>
      </c>
      <c r="L268" s="525" t="s">
        <v>1353</v>
      </c>
      <c r="M268" s="525" t="s">
        <v>1354</v>
      </c>
      <c r="N268" s="525" t="s">
        <v>817</v>
      </c>
      <c r="O268" s="22" t="s">
        <v>495</v>
      </c>
      <c r="P268" s="430">
        <v>2019</v>
      </c>
      <c r="Q268" s="740">
        <f t="shared" ca="1" si="12"/>
        <v>23522.461983011202</v>
      </c>
      <c r="R268" s="337" t="str">
        <f t="shared" ca="1" si="13"/>
        <v>N/A</v>
      </c>
      <c r="S268" s="337" t="str">
        <f t="shared" ca="1" si="14"/>
        <v>N/A</v>
      </c>
      <c r="T268" s="433" t="s">
        <v>901</v>
      </c>
      <c r="U268" s="22" t="s">
        <v>49</v>
      </c>
      <c r="V268" s="24"/>
      <c r="W268" s="21"/>
      <c r="Y268" s="494"/>
    </row>
    <row r="269" spans="1:25" ht="45">
      <c r="A269" s="31">
        <v>266</v>
      </c>
      <c r="B269" s="22" t="s">
        <v>39</v>
      </c>
      <c r="C269" s="22" t="s">
        <v>492</v>
      </c>
      <c r="D269" s="22" t="s">
        <v>493</v>
      </c>
      <c r="E269" s="23" t="s">
        <v>51</v>
      </c>
      <c r="F269" s="22" t="s">
        <v>61</v>
      </c>
      <c r="G269" s="22" t="s">
        <v>53</v>
      </c>
      <c r="H269" s="22" t="s">
        <v>30</v>
      </c>
      <c r="I269" s="22" t="s">
        <v>494</v>
      </c>
      <c r="J269" s="22" t="s">
        <v>61</v>
      </c>
      <c r="K269" s="523" t="s">
        <v>1342</v>
      </c>
      <c r="L269" s="525" t="s">
        <v>1355</v>
      </c>
      <c r="M269" s="525" t="s">
        <v>1356</v>
      </c>
      <c r="N269" s="525" t="s">
        <v>817</v>
      </c>
      <c r="O269" s="22" t="s">
        <v>495</v>
      </c>
      <c r="P269" s="430">
        <v>2019</v>
      </c>
      <c r="Q269" s="740">
        <f t="shared" ca="1" si="12"/>
        <v>12.864000000000001</v>
      </c>
      <c r="R269" s="337" t="str">
        <f t="shared" ca="1" si="13"/>
        <v>N/A</v>
      </c>
      <c r="S269" s="337" t="str">
        <f t="shared" ca="1" si="14"/>
        <v>N/A</v>
      </c>
      <c r="T269" s="433" t="s">
        <v>901</v>
      </c>
      <c r="U269" s="22"/>
      <c r="V269" s="24"/>
      <c r="W269" s="21"/>
      <c r="Y269" s="494"/>
    </row>
    <row r="270" spans="1:25" ht="45">
      <c r="A270" s="31">
        <v>267</v>
      </c>
      <c r="B270" s="22" t="s">
        <v>39</v>
      </c>
      <c r="C270" s="22" t="s">
        <v>492</v>
      </c>
      <c r="D270" s="22" t="s">
        <v>493</v>
      </c>
      <c r="E270" s="23" t="s">
        <v>51</v>
      </c>
      <c r="F270" s="22" t="s">
        <v>62</v>
      </c>
      <c r="G270" s="22" t="s">
        <v>53</v>
      </c>
      <c r="H270" s="22" t="s">
        <v>30</v>
      </c>
      <c r="I270" s="22" t="s">
        <v>494</v>
      </c>
      <c r="J270" s="22" t="s">
        <v>62</v>
      </c>
      <c r="K270" s="523" t="s">
        <v>1342</v>
      </c>
      <c r="L270" s="525" t="s">
        <v>1357</v>
      </c>
      <c r="M270" s="525" t="s">
        <v>1358</v>
      </c>
      <c r="N270" s="525" t="s">
        <v>817</v>
      </c>
      <c r="O270" s="22" t="s">
        <v>495</v>
      </c>
      <c r="P270" s="430">
        <v>2019</v>
      </c>
      <c r="Q270" s="740">
        <f t="shared" ca="1" si="12"/>
        <v>12.349440337371799</v>
      </c>
      <c r="R270" s="337" t="str">
        <f t="shared" ca="1" si="13"/>
        <v>N/A</v>
      </c>
      <c r="S270" s="337" t="str">
        <f t="shared" ca="1" si="14"/>
        <v>N/A</v>
      </c>
      <c r="T270" s="433" t="s">
        <v>901</v>
      </c>
      <c r="U270" s="22"/>
      <c r="V270" s="24"/>
      <c r="W270" s="21"/>
      <c r="Y270" s="494"/>
    </row>
    <row r="271" spans="1:25" ht="45">
      <c r="A271" s="31">
        <v>268</v>
      </c>
      <c r="B271" s="22" t="s">
        <v>39</v>
      </c>
      <c r="C271" s="22" t="s">
        <v>492</v>
      </c>
      <c r="D271" s="22" t="s">
        <v>493</v>
      </c>
      <c r="E271" s="23" t="s">
        <v>51</v>
      </c>
      <c r="F271" s="22" t="s">
        <v>63</v>
      </c>
      <c r="G271" s="22" t="s">
        <v>53</v>
      </c>
      <c r="H271" s="22" t="s">
        <v>30</v>
      </c>
      <c r="I271" s="22" t="s">
        <v>494</v>
      </c>
      <c r="J271" s="22" t="s">
        <v>63</v>
      </c>
      <c r="K271" s="523" t="s">
        <v>1342</v>
      </c>
      <c r="L271" s="525" t="s">
        <v>1359</v>
      </c>
      <c r="M271" s="525" t="s">
        <v>1360</v>
      </c>
      <c r="N271" s="525" t="s">
        <v>817</v>
      </c>
      <c r="O271" s="22" t="s">
        <v>495</v>
      </c>
      <c r="P271" s="430">
        <v>2019</v>
      </c>
      <c r="Q271" s="740">
        <f t="shared" ca="1" si="12"/>
        <v>2314097.0415604399</v>
      </c>
      <c r="R271" s="337" t="str">
        <f t="shared" ca="1" si="13"/>
        <v>N/A</v>
      </c>
      <c r="S271" s="337" t="str">
        <f t="shared" ca="1" si="14"/>
        <v>N/A</v>
      </c>
      <c r="T271" s="433" t="s">
        <v>901</v>
      </c>
      <c r="U271" s="22"/>
      <c r="V271" s="24"/>
      <c r="W271" s="21"/>
      <c r="Y271" s="494"/>
    </row>
    <row r="272" spans="1:25" ht="45">
      <c r="A272" s="31">
        <v>269</v>
      </c>
      <c r="B272" s="22" t="s">
        <v>39</v>
      </c>
      <c r="C272" s="22" t="s">
        <v>492</v>
      </c>
      <c r="D272" s="22" t="s">
        <v>493</v>
      </c>
      <c r="E272" s="23" t="s">
        <v>51</v>
      </c>
      <c r="F272" s="22" t="s">
        <v>64</v>
      </c>
      <c r="G272" s="22" t="s">
        <v>53</v>
      </c>
      <c r="H272" s="22" t="s">
        <v>30</v>
      </c>
      <c r="I272" s="22" t="s">
        <v>494</v>
      </c>
      <c r="J272" s="22" t="s">
        <v>64</v>
      </c>
      <c r="K272" s="523" t="s">
        <v>1342</v>
      </c>
      <c r="L272" s="525" t="s">
        <v>1361</v>
      </c>
      <c r="M272" s="525" t="s">
        <v>1362</v>
      </c>
      <c r="N272" s="525" t="s">
        <v>817</v>
      </c>
      <c r="O272" s="22" t="s">
        <v>495</v>
      </c>
      <c r="P272" s="430">
        <v>2019</v>
      </c>
      <c r="Q272" s="740">
        <f t="shared" ca="1" si="12"/>
        <v>1522565.7727726984</v>
      </c>
      <c r="R272" s="337" t="str">
        <f t="shared" ca="1" si="13"/>
        <v>N/A</v>
      </c>
      <c r="S272" s="337" t="str">
        <f t="shared" ca="1" si="14"/>
        <v>N/A</v>
      </c>
      <c r="T272" s="433" t="s">
        <v>901</v>
      </c>
      <c r="U272" s="22"/>
      <c r="V272" s="24"/>
      <c r="W272" s="21"/>
      <c r="Y272" s="494"/>
    </row>
    <row r="273" spans="1:25" ht="45">
      <c r="A273" s="31">
        <v>270</v>
      </c>
      <c r="B273" s="22" t="s">
        <v>39</v>
      </c>
      <c r="C273" s="22" t="s">
        <v>492</v>
      </c>
      <c r="D273" s="22" t="s">
        <v>493</v>
      </c>
      <c r="E273" s="23" t="s">
        <v>51</v>
      </c>
      <c r="F273" s="22" t="s">
        <v>65</v>
      </c>
      <c r="G273" s="22" t="s">
        <v>53</v>
      </c>
      <c r="H273" s="22" t="s">
        <v>30</v>
      </c>
      <c r="I273" s="22" t="s">
        <v>494</v>
      </c>
      <c r="J273" s="22" t="s">
        <v>65</v>
      </c>
      <c r="K273" s="523" t="s">
        <v>1342</v>
      </c>
      <c r="L273" s="525" t="s">
        <v>1363</v>
      </c>
      <c r="M273" s="525" t="s">
        <v>1364</v>
      </c>
      <c r="N273" s="525" t="s">
        <v>817</v>
      </c>
      <c r="O273" s="22" t="s">
        <v>495</v>
      </c>
      <c r="P273" s="430">
        <v>2019</v>
      </c>
      <c r="Q273" s="740">
        <f t="shared" ca="1" si="12"/>
        <v>223515.88543103979</v>
      </c>
      <c r="R273" s="337" t="str">
        <f t="shared" ca="1" si="13"/>
        <v>N/A</v>
      </c>
      <c r="S273" s="337" t="str">
        <f t="shared" ca="1" si="14"/>
        <v>N/A</v>
      </c>
      <c r="T273" s="433" t="s">
        <v>901</v>
      </c>
      <c r="U273" s="22" t="s">
        <v>49</v>
      </c>
      <c r="V273" s="24"/>
      <c r="W273" s="21"/>
      <c r="Y273" s="494"/>
    </row>
    <row r="274" spans="1:25" ht="45">
      <c r="A274" s="31">
        <v>271</v>
      </c>
      <c r="B274" s="22" t="s">
        <v>39</v>
      </c>
      <c r="C274" s="22" t="s">
        <v>492</v>
      </c>
      <c r="D274" s="22" t="s">
        <v>493</v>
      </c>
      <c r="E274" s="23" t="s">
        <v>51</v>
      </c>
      <c r="F274" s="22" t="s">
        <v>66</v>
      </c>
      <c r="G274" s="22" t="s">
        <v>53</v>
      </c>
      <c r="H274" s="22" t="s">
        <v>30</v>
      </c>
      <c r="I274" s="22" t="s">
        <v>494</v>
      </c>
      <c r="J274" s="22" t="s">
        <v>66</v>
      </c>
      <c r="K274" s="523" t="s">
        <v>1342</v>
      </c>
      <c r="L274" s="525" t="s">
        <v>1365</v>
      </c>
      <c r="M274" s="525" t="s">
        <v>1366</v>
      </c>
      <c r="N274" s="525" t="s">
        <v>817</v>
      </c>
      <c r="O274" s="22" t="s">
        <v>495</v>
      </c>
      <c r="P274" s="430">
        <v>2019</v>
      </c>
      <c r="Q274" s="740">
        <f t="shared" ca="1" si="12"/>
        <v>149033.92251357349</v>
      </c>
      <c r="R274" s="337" t="str">
        <f t="shared" ca="1" si="13"/>
        <v>N/A</v>
      </c>
      <c r="S274" s="337" t="str">
        <f t="shared" ca="1" si="14"/>
        <v>N/A</v>
      </c>
      <c r="T274" s="433" t="s">
        <v>901</v>
      </c>
      <c r="U274" s="22" t="s">
        <v>49</v>
      </c>
      <c r="V274" s="24"/>
      <c r="W274" s="21"/>
      <c r="Y274" s="494"/>
    </row>
    <row r="275" spans="1:25" ht="30">
      <c r="A275" s="31">
        <v>272</v>
      </c>
      <c r="B275" s="22" t="s">
        <v>39</v>
      </c>
      <c r="C275" s="22" t="s">
        <v>492</v>
      </c>
      <c r="D275" s="22" t="s">
        <v>496</v>
      </c>
      <c r="E275" s="23" t="s">
        <v>42</v>
      </c>
      <c r="F275" s="22" t="s">
        <v>43</v>
      </c>
      <c r="G275" s="22" t="s">
        <v>44</v>
      </c>
      <c r="H275" s="22" t="s">
        <v>30</v>
      </c>
      <c r="I275" s="22" t="s">
        <v>497</v>
      </c>
      <c r="J275" s="22" t="s">
        <v>46</v>
      </c>
      <c r="K275" s="523" t="s">
        <v>1342</v>
      </c>
      <c r="L275" s="525" t="s">
        <v>1367</v>
      </c>
      <c r="M275" s="525" t="s">
        <v>1368</v>
      </c>
      <c r="N275" s="525" t="s">
        <v>817</v>
      </c>
      <c r="O275" s="22" t="s">
        <v>495</v>
      </c>
      <c r="P275" s="430">
        <v>2019</v>
      </c>
      <c r="Q275" s="740">
        <f t="shared" ca="1" si="12"/>
        <v>199.25870333999731</v>
      </c>
      <c r="R275" s="337" t="str">
        <f t="shared" ca="1" si="13"/>
        <v>N/A</v>
      </c>
      <c r="S275" s="337" t="str">
        <f t="shared" ca="1" si="14"/>
        <v>N/A</v>
      </c>
      <c r="T275" s="433" t="s">
        <v>48</v>
      </c>
      <c r="U275" s="22"/>
      <c r="V275" s="24"/>
      <c r="W275" s="21"/>
      <c r="Y275" s="494"/>
    </row>
    <row r="276" spans="1:25" ht="75">
      <c r="A276" s="31">
        <v>273</v>
      </c>
      <c r="B276" s="22" t="s">
        <v>39</v>
      </c>
      <c r="C276" s="22" t="s">
        <v>492</v>
      </c>
      <c r="D276" s="22" t="s">
        <v>498</v>
      </c>
      <c r="E276" s="23" t="s">
        <v>499</v>
      </c>
      <c r="F276" s="22" t="s">
        <v>142</v>
      </c>
      <c r="G276" s="22" t="s">
        <v>143</v>
      </c>
      <c r="H276" s="22" t="s">
        <v>30</v>
      </c>
      <c r="I276" s="22" t="s">
        <v>500</v>
      </c>
      <c r="J276" s="22" t="s">
        <v>501</v>
      </c>
      <c r="K276" s="523" t="s">
        <v>1342</v>
      </c>
      <c r="L276" s="525" t="s">
        <v>1369</v>
      </c>
      <c r="M276" s="525" t="s">
        <v>1370</v>
      </c>
      <c r="N276" s="525" t="s">
        <v>887</v>
      </c>
      <c r="O276" s="22" t="s">
        <v>495</v>
      </c>
      <c r="P276" s="430">
        <v>2019</v>
      </c>
      <c r="Q276" s="740">
        <f t="shared" ca="1" si="12"/>
        <v>0</v>
      </c>
      <c r="R276" s="337">
        <f t="shared" ca="1" si="13"/>
        <v>0</v>
      </c>
      <c r="S276" s="337">
        <f t="shared" ca="1" si="14"/>
        <v>24</v>
      </c>
      <c r="T276" s="433" t="s">
        <v>502</v>
      </c>
      <c r="U276" s="22" t="s">
        <v>246</v>
      </c>
      <c r="V276" s="24"/>
      <c r="W276" s="21"/>
      <c r="Y276" s="494"/>
    </row>
    <row r="277" spans="1:25" ht="75">
      <c r="A277" s="31">
        <v>274</v>
      </c>
      <c r="B277" s="22" t="s">
        <v>39</v>
      </c>
      <c r="C277" s="22" t="s">
        <v>492</v>
      </c>
      <c r="D277" s="22" t="s">
        <v>498</v>
      </c>
      <c r="E277" s="23" t="s">
        <v>499</v>
      </c>
      <c r="F277" s="22" t="s">
        <v>142</v>
      </c>
      <c r="G277" s="22" t="s">
        <v>143</v>
      </c>
      <c r="H277" s="22" t="s">
        <v>30</v>
      </c>
      <c r="I277" s="22" t="s">
        <v>503</v>
      </c>
      <c r="J277" s="22" t="s">
        <v>504</v>
      </c>
      <c r="K277" s="523" t="s">
        <v>1342</v>
      </c>
      <c r="L277" s="525" t="s">
        <v>1371</v>
      </c>
      <c r="M277" s="525" t="s">
        <v>1372</v>
      </c>
      <c r="N277" s="525" t="s">
        <v>887</v>
      </c>
      <c r="O277" s="22" t="s">
        <v>495</v>
      </c>
      <c r="P277" s="430">
        <v>2019</v>
      </c>
      <c r="Q277" s="740">
        <f t="shared" ca="1" si="12"/>
        <v>4.9019607843137254E-3</v>
      </c>
      <c r="R277" s="337">
        <f t="shared" ca="1" si="13"/>
        <v>3</v>
      </c>
      <c r="S277" s="337">
        <f t="shared" ca="1" si="14"/>
        <v>612</v>
      </c>
      <c r="T277" s="433" t="s">
        <v>502</v>
      </c>
      <c r="U277" s="22" t="s">
        <v>246</v>
      </c>
      <c r="V277" s="24"/>
      <c r="W277" s="21"/>
      <c r="Y277" s="494"/>
    </row>
    <row r="278" spans="1:25" ht="75">
      <c r="A278" s="31">
        <v>275</v>
      </c>
      <c r="B278" s="22" t="s">
        <v>39</v>
      </c>
      <c r="C278" s="22" t="s">
        <v>492</v>
      </c>
      <c r="D278" s="22" t="s">
        <v>498</v>
      </c>
      <c r="E278" s="23" t="s">
        <v>499</v>
      </c>
      <c r="F278" s="22" t="s">
        <v>142</v>
      </c>
      <c r="G278" s="22" t="s">
        <v>143</v>
      </c>
      <c r="H278" s="22" t="s">
        <v>30</v>
      </c>
      <c r="I278" s="22" t="s">
        <v>505</v>
      </c>
      <c r="J278" s="22" t="s">
        <v>506</v>
      </c>
      <c r="K278" s="523" t="s">
        <v>1342</v>
      </c>
      <c r="L278" s="525" t="s">
        <v>1373</v>
      </c>
      <c r="M278" s="525" t="s">
        <v>1374</v>
      </c>
      <c r="N278" s="525" t="s">
        <v>887</v>
      </c>
      <c r="O278" s="22" t="s">
        <v>495</v>
      </c>
      <c r="P278" s="430">
        <v>2019</v>
      </c>
      <c r="Q278" s="740">
        <f t="shared" ca="1" si="12"/>
        <v>1.2432656444260257E-3</v>
      </c>
      <c r="R278" s="337">
        <f t="shared" ca="1" si="13"/>
        <v>3</v>
      </c>
      <c r="S278" s="337">
        <f t="shared" ca="1" si="14"/>
        <v>2413</v>
      </c>
      <c r="T278" s="433" t="s">
        <v>502</v>
      </c>
      <c r="U278" s="22" t="s">
        <v>246</v>
      </c>
      <c r="V278" s="24"/>
      <c r="W278" s="21"/>
      <c r="Y278" s="494"/>
    </row>
    <row r="279" spans="1:25" ht="30">
      <c r="A279" s="31">
        <v>276</v>
      </c>
      <c r="B279" s="22" t="s">
        <v>39</v>
      </c>
      <c r="C279" s="22" t="s">
        <v>492</v>
      </c>
      <c r="D279" s="22" t="s">
        <v>507</v>
      </c>
      <c r="E279" s="23" t="s">
        <v>91</v>
      </c>
      <c r="F279" s="22" t="s">
        <v>92</v>
      </c>
      <c r="G279" s="22" t="s">
        <v>93</v>
      </c>
      <c r="H279" s="22" t="s">
        <v>30</v>
      </c>
      <c r="I279" s="22" t="s">
        <v>508</v>
      </c>
      <c r="J279" s="22" t="s">
        <v>92</v>
      </c>
      <c r="K279" s="523" t="s">
        <v>1342</v>
      </c>
      <c r="L279" s="525" t="s">
        <v>1375</v>
      </c>
      <c r="M279" s="525" t="s">
        <v>1376</v>
      </c>
      <c r="N279" s="525" t="s">
        <v>887</v>
      </c>
      <c r="O279" s="22" t="s">
        <v>495</v>
      </c>
      <c r="P279" s="430">
        <v>2019</v>
      </c>
      <c r="Q279" s="740">
        <f t="shared" ca="1" si="12"/>
        <v>15387.456834716677</v>
      </c>
      <c r="R279" s="337">
        <f t="shared" ca="1" si="13"/>
        <v>190026.48012421752</v>
      </c>
      <c r="S279" s="337">
        <f t="shared" ca="1" si="14"/>
        <v>12.349440337371799</v>
      </c>
      <c r="T279" s="433"/>
      <c r="U279" s="22"/>
      <c r="V279" s="24"/>
      <c r="W279" s="21"/>
      <c r="Y279" s="494"/>
    </row>
    <row r="280" spans="1:25" ht="30">
      <c r="A280" s="31">
        <v>277</v>
      </c>
      <c r="B280" s="22" t="s">
        <v>39</v>
      </c>
      <c r="C280" s="22" t="s">
        <v>492</v>
      </c>
      <c r="D280" s="22" t="s">
        <v>507</v>
      </c>
      <c r="E280" s="23" t="s">
        <v>91</v>
      </c>
      <c r="F280" s="22" t="s">
        <v>95</v>
      </c>
      <c r="G280" s="22" t="s">
        <v>93</v>
      </c>
      <c r="H280" s="22" t="s">
        <v>30</v>
      </c>
      <c r="I280" s="22" t="s">
        <v>508</v>
      </c>
      <c r="J280" s="22" t="s">
        <v>95</v>
      </c>
      <c r="K280" s="523" t="s">
        <v>1342</v>
      </c>
      <c r="L280" s="525" t="s">
        <v>1377</v>
      </c>
      <c r="M280" s="525" t="s">
        <v>1378</v>
      </c>
      <c r="N280" s="525" t="s">
        <v>887</v>
      </c>
      <c r="O280" s="22" t="s">
        <v>495</v>
      </c>
      <c r="P280" s="430">
        <v>2019</v>
      </c>
      <c r="Q280" s="740">
        <f t="shared" ca="1" si="12"/>
        <v>0.12480674629784042</v>
      </c>
      <c r="R280" s="337">
        <f t="shared" ca="1" si="13"/>
        <v>190026.48012421752</v>
      </c>
      <c r="S280" s="337">
        <f t="shared" ca="1" si="14"/>
        <v>1522565.7727726984</v>
      </c>
      <c r="T280" s="433"/>
      <c r="U280" s="22"/>
      <c r="V280" s="24"/>
      <c r="W280" s="21"/>
      <c r="Y280" s="494"/>
    </row>
    <row r="281" spans="1:25" ht="30">
      <c r="A281" s="31">
        <v>278</v>
      </c>
      <c r="B281" s="22" t="s">
        <v>39</v>
      </c>
      <c r="C281" s="22" t="s">
        <v>492</v>
      </c>
      <c r="D281" s="22" t="s">
        <v>507</v>
      </c>
      <c r="E281" s="23" t="s">
        <v>91</v>
      </c>
      <c r="F281" s="22" t="s">
        <v>96</v>
      </c>
      <c r="G281" s="22" t="s">
        <v>93</v>
      </c>
      <c r="H281" s="22" t="s">
        <v>30</v>
      </c>
      <c r="I281" s="22" t="s">
        <v>508</v>
      </c>
      <c r="J281" s="22" t="s">
        <v>96</v>
      </c>
      <c r="K281" s="523" t="s">
        <v>1342</v>
      </c>
      <c r="L281" s="525" t="s">
        <v>1379</v>
      </c>
      <c r="M281" s="525" t="s">
        <v>1380</v>
      </c>
      <c r="N281" s="525" t="s">
        <v>887</v>
      </c>
      <c r="O281" s="22" t="s">
        <v>495</v>
      </c>
      <c r="P281" s="430">
        <v>2019</v>
      </c>
      <c r="Q281" s="740">
        <f t="shared" ca="1" si="12"/>
        <v>1.7285575259055532</v>
      </c>
      <c r="R281" s="337">
        <f t="shared" ca="1" si="13"/>
        <v>257613.70837606251</v>
      </c>
      <c r="S281" s="337">
        <f t="shared" ca="1" si="14"/>
        <v>149033.92251357349</v>
      </c>
      <c r="T281" s="433" t="s">
        <v>48</v>
      </c>
      <c r="U281" s="22" t="s">
        <v>49</v>
      </c>
      <c r="V281" s="24"/>
      <c r="W281" s="21"/>
      <c r="Y281" s="494"/>
    </row>
    <row r="282" spans="1:25" ht="30">
      <c r="A282" s="31">
        <v>279</v>
      </c>
      <c r="B282" s="22" t="s">
        <v>39</v>
      </c>
      <c r="C282" s="22" t="s">
        <v>492</v>
      </c>
      <c r="D282" s="22" t="s">
        <v>507</v>
      </c>
      <c r="E282" s="23" t="s">
        <v>91</v>
      </c>
      <c r="F282" s="22" t="s">
        <v>97</v>
      </c>
      <c r="G282" s="22" t="s">
        <v>93</v>
      </c>
      <c r="H282" s="22" t="s">
        <v>30</v>
      </c>
      <c r="I282" s="22" t="s">
        <v>508</v>
      </c>
      <c r="J282" s="22" t="s">
        <v>97</v>
      </c>
      <c r="K282" s="523" t="s">
        <v>1342</v>
      </c>
      <c r="L282" s="525" t="s">
        <v>1381</v>
      </c>
      <c r="M282" s="525" t="s">
        <v>1382</v>
      </c>
      <c r="N282" s="525" t="s">
        <v>887</v>
      </c>
      <c r="O282" s="22" t="s">
        <v>495</v>
      </c>
      <c r="P282" s="430">
        <v>2019</v>
      </c>
      <c r="Q282" s="740">
        <f t="shared" ca="1" si="12"/>
        <v>16855.870276583322</v>
      </c>
      <c r="R282" s="337">
        <f t="shared" ca="1" si="13"/>
        <v>208160.56431514441</v>
      </c>
      <c r="S282" s="337">
        <f t="shared" ca="1" si="14"/>
        <v>12.349440337371799</v>
      </c>
      <c r="T282" s="433"/>
      <c r="U282" s="22"/>
      <c r="V282" s="24"/>
      <c r="W282" s="21"/>
      <c r="Y282" s="494"/>
    </row>
    <row r="283" spans="1:25" ht="30">
      <c r="A283" s="31">
        <v>280</v>
      </c>
      <c r="B283" s="22" t="s">
        <v>39</v>
      </c>
      <c r="C283" s="22" t="s">
        <v>492</v>
      </c>
      <c r="D283" s="22" t="s">
        <v>507</v>
      </c>
      <c r="E283" s="23" t="s">
        <v>91</v>
      </c>
      <c r="F283" s="22" t="s">
        <v>98</v>
      </c>
      <c r="G283" s="22" t="s">
        <v>93</v>
      </c>
      <c r="H283" s="22" t="s">
        <v>30</v>
      </c>
      <c r="I283" s="22" t="s">
        <v>508</v>
      </c>
      <c r="J283" s="22" t="s">
        <v>98</v>
      </c>
      <c r="K283" s="523" t="s">
        <v>1342</v>
      </c>
      <c r="L283" s="525" t="s">
        <v>1383</v>
      </c>
      <c r="M283" s="525" t="s">
        <v>1384</v>
      </c>
      <c r="N283" s="525" t="s">
        <v>887</v>
      </c>
      <c r="O283" s="22" t="s">
        <v>495</v>
      </c>
      <c r="P283" s="430">
        <v>2019</v>
      </c>
      <c r="Q283" s="740">
        <f t="shared" ca="1" si="12"/>
        <v>0.13671696030317923</v>
      </c>
      <c r="R283" s="337">
        <f t="shared" ca="1" si="13"/>
        <v>208160.56431514441</v>
      </c>
      <c r="S283" s="337">
        <f t="shared" ca="1" si="14"/>
        <v>1522565.7727726984</v>
      </c>
      <c r="T283" s="433"/>
      <c r="U283" s="22"/>
      <c r="V283" s="24"/>
      <c r="W283" s="21"/>
      <c r="Y283" s="494"/>
    </row>
    <row r="284" spans="1:25" ht="30">
      <c r="A284" s="31">
        <v>281</v>
      </c>
      <c r="B284" s="22" t="s">
        <v>39</v>
      </c>
      <c r="C284" s="22" t="s">
        <v>492</v>
      </c>
      <c r="D284" s="22" t="s">
        <v>507</v>
      </c>
      <c r="E284" s="23" t="s">
        <v>91</v>
      </c>
      <c r="F284" s="22" t="s">
        <v>99</v>
      </c>
      <c r="G284" s="22" t="s">
        <v>93</v>
      </c>
      <c r="H284" s="22" t="s">
        <v>30</v>
      </c>
      <c r="I284" s="22" t="s">
        <v>508</v>
      </c>
      <c r="J284" s="22" t="s">
        <v>99</v>
      </c>
      <c r="K284" s="523" t="s">
        <v>1342</v>
      </c>
      <c r="L284" s="525" t="s">
        <v>1385</v>
      </c>
      <c r="M284" s="525" t="s">
        <v>1386</v>
      </c>
      <c r="N284" s="525" t="s">
        <v>887</v>
      </c>
      <c r="O284" s="22" t="s">
        <v>495</v>
      </c>
      <c r="P284" s="430">
        <v>2019</v>
      </c>
      <c r="Q284" s="740">
        <f t="shared" ca="1" si="12"/>
        <v>1.8935124715696592</v>
      </c>
      <c r="R284" s="337">
        <f t="shared" ca="1" si="13"/>
        <v>282197.59096639761</v>
      </c>
      <c r="S284" s="337">
        <f t="shared" ca="1" si="14"/>
        <v>149033.92251357349</v>
      </c>
      <c r="T284" s="433" t="s">
        <v>48</v>
      </c>
      <c r="U284" s="22" t="s">
        <v>49</v>
      </c>
      <c r="V284" s="24"/>
      <c r="W284" s="21"/>
      <c r="Y284" s="494"/>
    </row>
    <row r="285" spans="1:25" s="13" customFormat="1" ht="60">
      <c r="A285" s="31">
        <v>282</v>
      </c>
      <c r="B285" s="22" t="s">
        <v>39</v>
      </c>
      <c r="C285" s="22" t="s">
        <v>509</v>
      </c>
      <c r="D285" s="22" t="s">
        <v>510</v>
      </c>
      <c r="E285" s="23" t="s">
        <v>51</v>
      </c>
      <c r="F285" s="22" t="s">
        <v>511</v>
      </c>
      <c r="G285" s="22" t="s">
        <v>53</v>
      </c>
      <c r="H285" s="22" t="s">
        <v>30</v>
      </c>
      <c r="I285" s="22" t="s">
        <v>512</v>
      </c>
      <c r="J285" s="22" t="s">
        <v>513</v>
      </c>
      <c r="K285" s="523" t="s">
        <v>1387</v>
      </c>
      <c r="L285" s="525" t="s">
        <v>1388</v>
      </c>
      <c r="M285" s="525" t="s">
        <v>1389</v>
      </c>
      <c r="N285" s="525" t="s">
        <v>817</v>
      </c>
      <c r="O285" s="22" t="s">
        <v>514</v>
      </c>
      <c r="P285" s="430">
        <v>2019</v>
      </c>
      <c r="Q285" s="740">
        <f t="shared" ref="Q285:Q288" ca="1" si="15">SUMIF(INDIRECT("'"&amp;K285&amp;"'!a:a"),A285,INDIRECT("'"&amp;K285&amp;"'!g:g"))</f>
        <v>1326.9340206151712</v>
      </c>
      <c r="R285" s="337" t="str">
        <f t="shared" ca="1" si="13"/>
        <v>N/A</v>
      </c>
      <c r="S285" s="337" t="str">
        <f t="shared" ca="1" si="14"/>
        <v>N/A</v>
      </c>
      <c r="T285" s="433" t="s">
        <v>515</v>
      </c>
      <c r="U285" s="22" t="s">
        <v>516</v>
      </c>
      <c r="V285" s="24"/>
      <c r="W285" s="21"/>
      <c r="X285" s="431"/>
      <c r="Y285" s="494"/>
    </row>
    <row r="286" spans="1:25" s="13" customFormat="1" ht="60">
      <c r="A286" s="31">
        <v>283</v>
      </c>
      <c r="B286" s="22" t="s">
        <v>39</v>
      </c>
      <c r="C286" s="22" t="s">
        <v>509</v>
      </c>
      <c r="D286" s="22" t="s">
        <v>510</v>
      </c>
      <c r="E286" s="23" t="s">
        <v>51</v>
      </c>
      <c r="F286" s="22" t="s">
        <v>517</v>
      </c>
      <c r="G286" s="22" t="s">
        <v>53</v>
      </c>
      <c r="H286" s="22" t="s">
        <v>30</v>
      </c>
      <c r="I286" s="22" t="s">
        <v>512</v>
      </c>
      <c r="J286" s="22" t="s">
        <v>518</v>
      </c>
      <c r="K286" s="523" t="s">
        <v>1387</v>
      </c>
      <c r="L286" s="525" t="s">
        <v>1390</v>
      </c>
      <c r="M286" s="525" t="s">
        <v>1391</v>
      </c>
      <c r="N286" s="525" t="s">
        <v>817</v>
      </c>
      <c r="O286" s="22" t="s">
        <v>514</v>
      </c>
      <c r="P286" s="430">
        <v>2019</v>
      </c>
      <c r="Q286" s="740">
        <f t="shared" ca="1" si="15"/>
        <v>45.382740915551288</v>
      </c>
      <c r="R286" s="337" t="str">
        <f t="shared" ca="1" si="13"/>
        <v>N/A</v>
      </c>
      <c r="S286" s="337" t="str">
        <f t="shared" ca="1" si="14"/>
        <v>N/A</v>
      </c>
      <c r="T286" s="433" t="s">
        <v>515</v>
      </c>
      <c r="U286" s="22" t="s">
        <v>519</v>
      </c>
      <c r="V286" s="24"/>
      <c r="W286" s="21"/>
      <c r="X286" s="431"/>
      <c r="Y286" s="494"/>
    </row>
    <row r="287" spans="1:25" s="13" customFormat="1" ht="60">
      <c r="A287" s="31">
        <v>284</v>
      </c>
      <c r="B287" s="22" t="s">
        <v>39</v>
      </c>
      <c r="C287" s="22" t="s">
        <v>509</v>
      </c>
      <c r="D287" s="22" t="s">
        <v>510</v>
      </c>
      <c r="E287" s="23" t="s">
        <v>51</v>
      </c>
      <c r="F287" s="22" t="s">
        <v>520</v>
      </c>
      <c r="G287" s="22" t="s">
        <v>53</v>
      </c>
      <c r="H287" s="22" t="s">
        <v>30</v>
      </c>
      <c r="I287" s="22" t="s">
        <v>512</v>
      </c>
      <c r="J287" s="22" t="s">
        <v>521</v>
      </c>
      <c r="K287" s="523" t="s">
        <v>1387</v>
      </c>
      <c r="L287" s="525" t="s">
        <v>1392</v>
      </c>
      <c r="M287" s="525" t="s">
        <v>1393</v>
      </c>
      <c r="N287" s="525" t="s">
        <v>817</v>
      </c>
      <c r="O287" s="22" t="s">
        <v>514</v>
      </c>
      <c r="P287" s="430">
        <v>2019</v>
      </c>
      <c r="Q287" s="740">
        <f t="shared" ca="1" si="15"/>
        <v>297.8510575109558</v>
      </c>
      <c r="R287" s="337" t="str">
        <f t="shared" ca="1" si="13"/>
        <v>N/A</v>
      </c>
      <c r="S287" s="337" t="str">
        <f t="shared" ca="1" si="14"/>
        <v>N/A</v>
      </c>
      <c r="T287" s="433" t="s">
        <v>515</v>
      </c>
      <c r="U287" s="22" t="s">
        <v>516</v>
      </c>
      <c r="V287" s="24"/>
      <c r="W287" s="21"/>
      <c r="X287" s="431"/>
      <c r="Y287" s="494"/>
    </row>
    <row r="288" spans="1:25" s="13" customFormat="1" ht="45">
      <c r="A288" s="31">
        <v>285</v>
      </c>
      <c r="B288" s="22" t="s">
        <v>39</v>
      </c>
      <c r="C288" s="22" t="s">
        <v>509</v>
      </c>
      <c r="D288" s="22" t="s">
        <v>522</v>
      </c>
      <c r="E288" s="23">
        <v>1</v>
      </c>
      <c r="F288" s="22" t="s">
        <v>523</v>
      </c>
      <c r="G288" s="22" t="s">
        <v>524</v>
      </c>
      <c r="H288" s="22" t="s">
        <v>30</v>
      </c>
      <c r="I288" s="22" t="s">
        <v>525</v>
      </c>
      <c r="J288" s="22" t="s">
        <v>525</v>
      </c>
      <c r="K288" s="523" t="s">
        <v>1387</v>
      </c>
      <c r="L288" s="525" t="s">
        <v>1394</v>
      </c>
      <c r="M288" s="525" t="s">
        <v>1395</v>
      </c>
      <c r="N288" s="525" t="s">
        <v>817</v>
      </c>
      <c r="O288" s="22" t="s">
        <v>514</v>
      </c>
      <c r="P288" s="430">
        <v>2019</v>
      </c>
      <c r="Q288" s="740">
        <f t="shared" ca="1" si="15"/>
        <v>0</v>
      </c>
      <c r="R288" s="337" t="str">
        <f t="shared" ca="1" si="13"/>
        <v>N/A</v>
      </c>
      <c r="S288" s="337" t="str">
        <f t="shared" ca="1" si="14"/>
        <v>N/A</v>
      </c>
      <c r="T288" s="433" t="s">
        <v>526</v>
      </c>
      <c r="U288" s="22" t="s">
        <v>527</v>
      </c>
      <c r="V288" s="24"/>
      <c r="W288" s="21"/>
      <c r="X288" s="431"/>
      <c r="Y288" s="494"/>
    </row>
    <row r="289" spans="1:25" s="13" customFormat="1" ht="45">
      <c r="A289" s="31">
        <v>286</v>
      </c>
      <c r="B289" s="22" t="s">
        <v>39</v>
      </c>
      <c r="C289" s="22" t="s">
        <v>509</v>
      </c>
      <c r="D289" s="22" t="s">
        <v>522</v>
      </c>
      <c r="E289" s="23">
        <v>2</v>
      </c>
      <c r="F289" s="22" t="s">
        <v>523</v>
      </c>
      <c r="G289" s="22" t="s">
        <v>524</v>
      </c>
      <c r="H289" s="22" t="s">
        <v>30</v>
      </c>
      <c r="I289" s="22" t="s">
        <v>528</v>
      </c>
      <c r="J289" s="22" t="s">
        <v>528</v>
      </c>
      <c r="K289" s="523" t="s">
        <v>1387</v>
      </c>
      <c r="L289" s="525" t="s">
        <v>1396</v>
      </c>
      <c r="M289" s="525" t="s">
        <v>1397</v>
      </c>
      <c r="N289" s="525" t="s">
        <v>817</v>
      </c>
      <c r="O289" s="22" t="s">
        <v>514</v>
      </c>
      <c r="P289" s="430">
        <v>2019</v>
      </c>
      <c r="Q289" s="740">
        <f t="shared" ref="Q289:Q294" ca="1" si="16">SUMIF(INDIRECT("'"&amp;K289&amp;"'!a:a"),A289,INDIRECT("'"&amp;K289&amp;"'!g:g"))</f>
        <v>0</v>
      </c>
      <c r="R289" s="337" t="str">
        <f t="shared" ca="1" si="13"/>
        <v>N/A</v>
      </c>
      <c r="S289" s="337" t="str">
        <f t="shared" ca="1" si="14"/>
        <v>N/A</v>
      </c>
      <c r="T289" s="433" t="s">
        <v>529</v>
      </c>
      <c r="U289" s="22" t="s">
        <v>527</v>
      </c>
      <c r="V289" s="24"/>
      <c r="W289" s="21"/>
      <c r="X289" s="431"/>
      <c r="Y289" s="494"/>
    </row>
    <row r="290" spans="1:25" s="13" customFormat="1" ht="45">
      <c r="A290" s="31">
        <v>287</v>
      </c>
      <c r="B290" s="22" t="s">
        <v>39</v>
      </c>
      <c r="C290" s="22" t="s">
        <v>509</v>
      </c>
      <c r="D290" s="22" t="s">
        <v>530</v>
      </c>
      <c r="E290" s="23">
        <v>1</v>
      </c>
      <c r="F290" s="22" t="s">
        <v>523</v>
      </c>
      <c r="G290" s="22" t="s">
        <v>531</v>
      </c>
      <c r="H290" s="22" t="s">
        <v>30</v>
      </c>
      <c r="I290" s="22" t="s">
        <v>532</v>
      </c>
      <c r="J290" s="22" t="s">
        <v>532</v>
      </c>
      <c r="K290" s="523" t="s">
        <v>1387</v>
      </c>
      <c r="L290" s="525" t="s">
        <v>1398</v>
      </c>
      <c r="M290" s="525" t="s">
        <v>1399</v>
      </c>
      <c r="N290" s="525" t="s">
        <v>817</v>
      </c>
      <c r="O290" s="22" t="s">
        <v>514</v>
      </c>
      <c r="P290" s="430">
        <v>2019</v>
      </c>
      <c r="Q290" s="740">
        <f t="shared" ca="1" si="16"/>
        <v>0</v>
      </c>
      <c r="R290" s="337" t="str">
        <f t="shared" ca="1" si="13"/>
        <v>N/A</v>
      </c>
      <c r="S290" s="337" t="str">
        <f t="shared" ca="1" si="14"/>
        <v>N/A</v>
      </c>
      <c r="T290" s="433" t="s">
        <v>533</v>
      </c>
      <c r="U290" s="22" t="s">
        <v>534</v>
      </c>
      <c r="V290" s="24"/>
      <c r="W290" s="21"/>
      <c r="X290" s="431"/>
      <c r="Y290" s="494"/>
    </row>
    <row r="291" spans="1:25" ht="30">
      <c r="A291" s="31">
        <v>288</v>
      </c>
      <c r="B291" s="22" t="s">
        <v>39</v>
      </c>
      <c r="C291" s="22" t="s">
        <v>509</v>
      </c>
      <c r="D291" s="22" t="s">
        <v>530</v>
      </c>
      <c r="E291" s="23">
        <v>2</v>
      </c>
      <c r="F291" s="22" t="s">
        <v>523</v>
      </c>
      <c r="G291" s="22" t="s">
        <v>531</v>
      </c>
      <c r="H291" s="22" t="s">
        <v>30</v>
      </c>
      <c r="I291" s="22" t="s">
        <v>535</v>
      </c>
      <c r="J291" s="22" t="s">
        <v>535</v>
      </c>
      <c r="K291" s="523" t="s">
        <v>1387</v>
      </c>
      <c r="L291" s="525" t="s">
        <v>1400</v>
      </c>
      <c r="M291" s="525" t="s">
        <v>1401</v>
      </c>
      <c r="N291" s="525" t="s">
        <v>817</v>
      </c>
      <c r="O291" s="22" t="s">
        <v>514</v>
      </c>
      <c r="P291" s="430">
        <v>2019</v>
      </c>
      <c r="Q291" s="740">
        <f t="shared" ca="1" si="16"/>
        <v>3</v>
      </c>
      <c r="R291" s="337" t="str">
        <f t="shared" ca="1" si="13"/>
        <v>N/A</v>
      </c>
      <c r="S291" s="337" t="str">
        <f t="shared" ca="1" si="14"/>
        <v>N/A</v>
      </c>
      <c r="T291" s="433" t="s">
        <v>529</v>
      </c>
      <c r="U291" s="22" t="s">
        <v>536</v>
      </c>
      <c r="V291" s="24"/>
      <c r="W291" s="21"/>
      <c r="Y291" s="494"/>
    </row>
    <row r="292" spans="1:25" ht="45">
      <c r="A292" s="31">
        <v>289</v>
      </c>
      <c r="B292" s="22" t="s">
        <v>39</v>
      </c>
      <c r="C292" s="22" t="s">
        <v>509</v>
      </c>
      <c r="D292" s="22" t="s">
        <v>537</v>
      </c>
      <c r="E292" s="23">
        <v>1</v>
      </c>
      <c r="F292" s="22" t="s">
        <v>523</v>
      </c>
      <c r="G292" s="22" t="s">
        <v>538</v>
      </c>
      <c r="H292" s="22" t="s">
        <v>30</v>
      </c>
      <c r="I292" s="22" t="s">
        <v>539</v>
      </c>
      <c r="J292" s="22" t="s">
        <v>539</v>
      </c>
      <c r="K292" s="523" t="s">
        <v>1387</v>
      </c>
      <c r="L292" s="525" t="s">
        <v>1402</v>
      </c>
      <c r="M292" s="525" t="s">
        <v>1403</v>
      </c>
      <c r="N292" s="525" t="s">
        <v>817</v>
      </c>
      <c r="O292" s="22" t="s">
        <v>514</v>
      </c>
      <c r="P292" s="430">
        <v>2019</v>
      </c>
      <c r="Q292" s="740">
        <f t="shared" ca="1" si="16"/>
        <v>1</v>
      </c>
      <c r="R292" s="337" t="str">
        <f t="shared" ca="1" si="13"/>
        <v>N/A</v>
      </c>
      <c r="S292" s="337" t="str">
        <f t="shared" ca="1" si="14"/>
        <v>N/A</v>
      </c>
      <c r="T292" s="433" t="s">
        <v>540</v>
      </c>
      <c r="U292" s="22" t="s">
        <v>541</v>
      </c>
      <c r="V292" s="24"/>
      <c r="W292" s="21"/>
      <c r="Y292" s="494"/>
    </row>
    <row r="293" spans="1:25" ht="45">
      <c r="A293" s="31">
        <v>290</v>
      </c>
      <c r="B293" s="22" t="s">
        <v>39</v>
      </c>
      <c r="C293" s="22" t="s">
        <v>509</v>
      </c>
      <c r="D293" s="22" t="s">
        <v>537</v>
      </c>
      <c r="E293" s="23">
        <v>2</v>
      </c>
      <c r="F293" s="22" t="s">
        <v>523</v>
      </c>
      <c r="G293" s="22" t="s">
        <v>538</v>
      </c>
      <c r="H293" s="22" t="s">
        <v>30</v>
      </c>
      <c r="I293" s="22" t="s">
        <v>542</v>
      </c>
      <c r="J293" s="22" t="s">
        <v>542</v>
      </c>
      <c r="K293" s="523" t="s">
        <v>1387</v>
      </c>
      <c r="L293" s="525" t="s">
        <v>1404</v>
      </c>
      <c r="M293" s="525" t="s">
        <v>1405</v>
      </c>
      <c r="N293" s="525" t="s">
        <v>817</v>
      </c>
      <c r="O293" s="22" t="s">
        <v>514</v>
      </c>
      <c r="P293" s="430">
        <v>2019</v>
      </c>
      <c r="Q293" s="740">
        <f t="shared" ca="1" si="16"/>
        <v>3.7037037037037035E-2</v>
      </c>
      <c r="R293" s="337" t="str">
        <f t="shared" ca="1" si="13"/>
        <v>N/A</v>
      </c>
      <c r="S293" s="337" t="str">
        <f t="shared" ca="1" si="14"/>
        <v>N/A</v>
      </c>
      <c r="T293" s="433" t="s">
        <v>543</v>
      </c>
      <c r="U293" s="22" t="s">
        <v>544</v>
      </c>
      <c r="V293" s="24"/>
      <c r="W293" s="21"/>
      <c r="Y293" s="494"/>
    </row>
    <row r="294" spans="1:25" ht="75">
      <c r="A294" s="31">
        <v>291</v>
      </c>
      <c r="B294" s="22" t="s">
        <v>39</v>
      </c>
      <c r="C294" s="22" t="s">
        <v>509</v>
      </c>
      <c r="D294" s="22" t="s">
        <v>545</v>
      </c>
      <c r="E294" s="23">
        <v>1</v>
      </c>
      <c r="F294" s="22" t="s">
        <v>523</v>
      </c>
      <c r="G294" s="22" t="s">
        <v>546</v>
      </c>
      <c r="H294" s="22" t="s">
        <v>30</v>
      </c>
      <c r="I294" s="22" t="s">
        <v>547</v>
      </c>
      <c r="J294" s="22" t="s">
        <v>547</v>
      </c>
      <c r="K294" s="523" t="s">
        <v>1387</v>
      </c>
      <c r="L294" s="525" t="s">
        <v>1406</v>
      </c>
      <c r="M294" s="525" t="s">
        <v>1407</v>
      </c>
      <c r="N294" s="525" t="s">
        <v>817</v>
      </c>
      <c r="O294" s="22" t="s">
        <v>514</v>
      </c>
      <c r="P294" s="430">
        <v>2019</v>
      </c>
      <c r="Q294" s="740">
        <f t="shared" ca="1" si="16"/>
        <v>10</v>
      </c>
      <c r="R294" s="337" t="str">
        <f t="shared" ca="1" si="13"/>
        <v>N/A</v>
      </c>
      <c r="S294" s="337" t="str">
        <f t="shared" ca="1" si="14"/>
        <v>N/A</v>
      </c>
      <c r="T294" s="433" t="s">
        <v>548</v>
      </c>
      <c r="U294" s="22" t="s">
        <v>549</v>
      </c>
      <c r="V294" s="24"/>
      <c r="W294" s="21"/>
      <c r="Y294" s="494"/>
    </row>
    <row r="295" spans="1:25" ht="105">
      <c r="A295" s="31">
        <v>292</v>
      </c>
      <c r="B295" s="22" t="s">
        <v>39</v>
      </c>
      <c r="C295" s="22" t="s">
        <v>550</v>
      </c>
      <c r="D295" s="22" t="s">
        <v>551</v>
      </c>
      <c r="E295" s="23">
        <v>1</v>
      </c>
      <c r="F295" s="22" t="s">
        <v>523</v>
      </c>
      <c r="G295" s="22" t="s">
        <v>552</v>
      </c>
      <c r="H295" s="22" t="s">
        <v>30</v>
      </c>
      <c r="I295" s="22" t="s">
        <v>553</v>
      </c>
      <c r="J295" s="22" t="s">
        <v>553</v>
      </c>
      <c r="K295" s="523" t="s">
        <v>1387</v>
      </c>
      <c r="L295" s="525" t="s">
        <v>1408</v>
      </c>
      <c r="M295" s="525" t="s">
        <v>1409</v>
      </c>
      <c r="N295" s="525" t="s">
        <v>817</v>
      </c>
      <c r="O295" s="22" t="s">
        <v>514</v>
      </c>
      <c r="P295" s="430">
        <v>2019</v>
      </c>
      <c r="Q295" s="740">
        <f ca="1">SUMIF(INDIRECT("'"&amp;K295&amp;"'!a:a"),A295,INDIRECT("'"&amp;K295&amp;"'!g:g"))</f>
        <v>190</v>
      </c>
      <c r="R295" s="337" t="str">
        <f t="shared" ca="1" si="13"/>
        <v>N/A</v>
      </c>
      <c r="S295" s="337" t="str">
        <f t="shared" ca="1" si="14"/>
        <v>N/A</v>
      </c>
      <c r="T295" s="433" t="s">
        <v>554</v>
      </c>
      <c r="U295" s="22" t="s">
        <v>555</v>
      </c>
      <c r="V295" s="24"/>
      <c r="W295" s="21"/>
      <c r="Y295" s="494"/>
    </row>
    <row r="296" spans="1:25" ht="105">
      <c r="A296" s="31">
        <v>293</v>
      </c>
      <c r="B296" s="22" t="s">
        <v>39</v>
      </c>
      <c r="C296" s="22" t="s">
        <v>550</v>
      </c>
      <c r="D296" s="22" t="s">
        <v>551</v>
      </c>
      <c r="E296" s="23">
        <v>2</v>
      </c>
      <c r="F296" s="22" t="s">
        <v>523</v>
      </c>
      <c r="G296" s="22" t="s">
        <v>552</v>
      </c>
      <c r="H296" s="22" t="s">
        <v>30</v>
      </c>
      <c r="I296" s="22" t="s">
        <v>556</v>
      </c>
      <c r="J296" s="22" t="s">
        <v>556</v>
      </c>
      <c r="K296" s="523" t="s">
        <v>1387</v>
      </c>
      <c r="L296" s="525" t="s">
        <v>1410</v>
      </c>
      <c r="M296" s="525" t="s">
        <v>1411</v>
      </c>
      <c r="N296" s="525" t="s">
        <v>817</v>
      </c>
      <c r="O296" s="22" t="s">
        <v>514</v>
      </c>
      <c r="P296" s="430">
        <v>2019</v>
      </c>
      <c r="Q296" s="740">
        <f t="shared" ref="Q296:Q303" ca="1" si="17">SUMIF(INDIRECT("'"&amp;K296&amp;"'!a:a"),A296,INDIRECT("'"&amp;K296&amp;"'!g:g"))</f>
        <v>3610</v>
      </c>
      <c r="R296" s="337" t="str">
        <f t="shared" ca="1" si="13"/>
        <v>N/A</v>
      </c>
      <c r="S296" s="337" t="str">
        <f t="shared" ca="1" si="14"/>
        <v>N/A</v>
      </c>
      <c r="T296" s="433" t="s">
        <v>557</v>
      </c>
      <c r="U296" s="22" t="s">
        <v>558</v>
      </c>
      <c r="V296" s="24"/>
      <c r="W296" s="21"/>
      <c r="Y296" s="494"/>
    </row>
    <row r="297" spans="1:25" ht="75">
      <c r="A297" s="31">
        <v>294</v>
      </c>
      <c r="B297" s="22" t="s">
        <v>39</v>
      </c>
      <c r="C297" s="22" t="s">
        <v>550</v>
      </c>
      <c r="D297" s="22" t="s">
        <v>551</v>
      </c>
      <c r="E297" s="23">
        <v>3</v>
      </c>
      <c r="F297" s="22" t="s">
        <v>559</v>
      </c>
      <c r="G297" s="22" t="s">
        <v>552</v>
      </c>
      <c r="H297" s="22" t="s">
        <v>30</v>
      </c>
      <c r="I297" s="22" t="s">
        <v>560</v>
      </c>
      <c r="J297" s="22" t="s">
        <v>560</v>
      </c>
      <c r="K297" s="523" t="s">
        <v>1387</v>
      </c>
      <c r="L297" s="525" t="s">
        <v>1412</v>
      </c>
      <c r="M297" s="525" t="s">
        <v>1413</v>
      </c>
      <c r="N297" s="525" t="s">
        <v>817</v>
      </c>
      <c r="O297" s="22" t="s">
        <v>514</v>
      </c>
      <c r="P297" s="430">
        <v>2019</v>
      </c>
      <c r="Q297" s="740">
        <f t="shared" ca="1" si="17"/>
        <v>0.18</v>
      </c>
      <c r="R297" s="337" t="str">
        <f t="shared" ca="1" si="13"/>
        <v>N/A</v>
      </c>
      <c r="S297" s="337" t="str">
        <f t="shared" ca="1" si="14"/>
        <v>N/A</v>
      </c>
      <c r="T297" s="433" t="s">
        <v>561</v>
      </c>
      <c r="U297" s="22" t="s">
        <v>562</v>
      </c>
      <c r="V297" s="24"/>
      <c r="W297" s="21"/>
      <c r="Y297" s="494"/>
    </row>
    <row r="298" spans="1:25" ht="60">
      <c r="A298" s="31">
        <v>295</v>
      </c>
      <c r="B298" s="22" t="s">
        <v>563</v>
      </c>
      <c r="C298" s="22" t="s">
        <v>550</v>
      </c>
      <c r="D298" s="22" t="s">
        <v>564</v>
      </c>
      <c r="E298" s="23">
        <v>1</v>
      </c>
      <c r="F298" s="22" t="s">
        <v>142</v>
      </c>
      <c r="G298" s="22" t="s">
        <v>552</v>
      </c>
      <c r="H298" s="22" t="s">
        <v>30</v>
      </c>
      <c r="I298" s="22" t="s">
        <v>565</v>
      </c>
      <c r="J298" s="22" t="s">
        <v>565</v>
      </c>
      <c r="K298" s="523" t="s">
        <v>1387</v>
      </c>
      <c r="L298" s="525" t="s">
        <v>1414</v>
      </c>
      <c r="M298" s="525" t="s">
        <v>1415</v>
      </c>
      <c r="N298" s="525" t="s">
        <v>817</v>
      </c>
      <c r="O298" s="22" t="s">
        <v>514</v>
      </c>
      <c r="P298" s="430">
        <v>2019</v>
      </c>
      <c r="Q298" s="742">
        <f t="shared" ca="1" si="17"/>
        <v>0</v>
      </c>
      <c r="R298" s="337" t="str">
        <f t="shared" ca="1" si="13"/>
        <v>N/A</v>
      </c>
      <c r="S298" s="337" t="str">
        <f t="shared" ca="1" si="14"/>
        <v>N/A</v>
      </c>
      <c r="T298" s="433" t="s">
        <v>566</v>
      </c>
      <c r="U298" s="22" t="s">
        <v>566</v>
      </c>
      <c r="V298" s="24"/>
      <c r="W298" s="21"/>
      <c r="Y298" s="494"/>
    </row>
    <row r="299" spans="1:25" ht="45">
      <c r="A299" s="31">
        <v>296</v>
      </c>
      <c r="B299" s="22" t="s">
        <v>563</v>
      </c>
      <c r="C299" s="22" t="s">
        <v>550</v>
      </c>
      <c r="D299" s="22" t="s">
        <v>567</v>
      </c>
      <c r="E299" s="23">
        <v>1</v>
      </c>
      <c r="F299" s="22" t="s">
        <v>523</v>
      </c>
      <c r="G299" s="22" t="s">
        <v>552</v>
      </c>
      <c r="H299" s="22" t="s">
        <v>164</v>
      </c>
      <c r="I299" s="22" t="s">
        <v>568</v>
      </c>
      <c r="J299" s="22" t="s">
        <v>568</v>
      </c>
      <c r="K299" s="523" t="s">
        <v>1387</v>
      </c>
      <c r="L299" s="525" t="s">
        <v>1417</v>
      </c>
      <c r="M299" s="525" t="s">
        <v>1418</v>
      </c>
      <c r="N299" s="525" t="s">
        <v>817</v>
      </c>
      <c r="O299" s="22" t="s">
        <v>514</v>
      </c>
      <c r="P299" s="430">
        <v>2019</v>
      </c>
      <c r="Q299" s="740">
        <f t="shared" ca="1" si="17"/>
        <v>0</v>
      </c>
      <c r="R299" s="337" t="str">
        <f t="shared" ca="1" si="13"/>
        <v>N/A</v>
      </c>
      <c r="S299" s="337" t="str">
        <f t="shared" ca="1" si="14"/>
        <v>N/A</v>
      </c>
      <c r="T299" s="433" t="s">
        <v>569</v>
      </c>
      <c r="U299" s="22" t="s">
        <v>569</v>
      </c>
      <c r="V299" s="24"/>
      <c r="W299" s="21"/>
      <c r="Y299" s="494"/>
    </row>
    <row r="300" spans="1:25" ht="45">
      <c r="A300" s="31">
        <v>297</v>
      </c>
      <c r="B300" s="22" t="s">
        <v>563</v>
      </c>
      <c r="C300" s="22" t="s">
        <v>550</v>
      </c>
      <c r="D300" s="22" t="s">
        <v>567</v>
      </c>
      <c r="E300" s="23">
        <v>1</v>
      </c>
      <c r="F300" s="22" t="s">
        <v>142</v>
      </c>
      <c r="G300" s="22" t="s">
        <v>552</v>
      </c>
      <c r="H300" s="22" t="s">
        <v>164</v>
      </c>
      <c r="I300" s="22" t="s">
        <v>568</v>
      </c>
      <c r="J300" s="22" t="s">
        <v>568</v>
      </c>
      <c r="K300" s="523" t="s">
        <v>1387</v>
      </c>
      <c r="L300" s="525" t="s">
        <v>1419</v>
      </c>
      <c r="M300" s="525" t="s">
        <v>1420</v>
      </c>
      <c r="N300" s="525" t="s">
        <v>817</v>
      </c>
      <c r="O300" s="22" t="s">
        <v>514</v>
      </c>
      <c r="P300" s="430">
        <v>2019</v>
      </c>
      <c r="Q300" s="742">
        <f t="shared" ca="1" si="17"/>
        <v>0</v>
      </c>
      <c r="R300" s="337" t="str">
        <f t="shared" ca="1" si="13"/>
        <v>N/A</v>
      </c>
      <c r="S300" s="337" t="str">
        <f t="shared" ca="1" si="14"/>
        <v>N/A</v>
      </c>
      <c r="T300" s="433" t="s">
        <v>569</v>
      </c>
      <c r="U300" s="22" t="s">
        <v>569</v>
      </c>
      <c r="V300" s="24"/>
      <c r="W300" s="21"/>
      <c r="Y300" s="494"/>
    </row>
    <row r="301" spans="1:25" ht="45">
      <c r="A301" s="31">
        <v>298</v>
      </c>
      <c r="B301" s="22" t="s">
        <v>563</v>
      </c>
      <c r="C301" s="22" t="s">
        <v>550</v>
      </c>
      <c r="D301" s="22" t="s">
        <v>567</v>
      </c>
      <c r="E301" s="23">
        <v>2</v>
      </c>
      <c r="F301" s="22" t="s">
        <v>523</v>
      </c>
      <c r="G301" s="22" t="s">
        <v>552</v>
      </c>
      <c r="H301" s="22" t="s">
        <v>164</v>
      </c>
      <c r="I301" s="22" t="s">
        <v>570</v>
      </c>
      <c r="J301" s="22" t="s">
        <v>570</v>
      </c>
      <c r="K301" s="523" t="s">
        <v>1387</v>
      </c>
      <c r="L301" s="525" t="s">
        <v>1421</v>
      </c>
      <c r="M301" s="525" t="s">
        <v>1422</v>
      </c>
      <c r="N301" s="525" t="s">
        <v>817</v>
      </c>
      <c r="O301" s="22" t="s">
        <v>514</v>
      </c>
      <c r="P301" s="430">
        <v>2019</v>
      </c>
      <c r="Q301" s="740">
        <f t="shared" ca="1" si="17"/>
        <v>0</v>
      </c>
      <c r="R301" s="337" t="str">
        <f t="shared" ca="1" si="13"/>
        <v>N/A</v>
      </c>
      <c r="S301" s="337" t="str">
        <f t="shared" ca="1" si="14"/>
        <v>N/A</v>
      </c>
      <c r="T301" s="433" t="s">
        <v>569</v>
      </c>
      <c r="U301" s="22" t="s">
        <v>569</v>
      </c>
      <c r="V301" s="24"/>
      <c r="W301" s="21"/>
      <c r="Y301" s="494"/>
    </row>
    <row r="302" spans="1:25" ht="45">
      <c r="A302" s="31">
        <v>299</v>
      </c>
      <c r="B302" s="22" t="s">
        <v>563</v>
      </c>
      <c r="C302" s="22" t="s">
        <v>550</v>
      </c>
      <c r="D302" s="22" t="s">
        <v>567</v>
      </c>
      <c r="E302" s="23">
        <v>2</v>
      </c>
      <c r="F302" s="22" t="s">
        <v>142</v>
      </c>
      <c r="G302" s="22" t="s">
        <v>552</v>
      </c>
      <c r="H302" s="22" t="s">
        <v>164</v>
      </c>
      <c r="I302" s="22" t="s">
        <v>570</v>
      </c>
      <c r="J302" s="22" t="s">
        <v>570</v>
      </c>
      <c r="K302" s="523" t="s">
        <v>1387</v>
      </c>
      <c r="L302" s="525" t="s">
        <v>1423</v>
      </c>
      <c r="M302" s="525" t="s">
        <v>1424</v>
      </c>
      <c r="N302" s="525" t="s">
        <v>817</v>
      </c>
      <c r="O302" s="22" t="s">
        <v>514</v>
      </c>
      <c r="P302" s="430">
        <v>2019</v>
      </c>
      <c r="Q302" s="742">
        <f t="shared" ca="1" si="17"/>
        <v>0</v>
      </c>
      <c r="R302" s="337" t="str">
        <f t="shared" ca="1" si="13"/>
        <v>N/A</v>
      </c>
      <c r="S302" s="337" t="str">
        <f t="shared" ca="1" si="14"/>
        <v>N/A</v>
      </c>
      <c r="T302" s="433" t="s">
        <v>569</v>
      </c>
      <c r="U302" s="22" t="s">
        <v>569</v>
      </c>
      <c r="V302" s="24"/>
      <c r="W302" s="21"/>
      <c r="Y302" s="494"/>
    </row>
    <row r="303" spans="1:25" ht="45">
      <c r="A303" s="31">
        <v>300</v>
      </c>
      <c r="B303" s="22" t="s">
        <v>563</v>
      </c>
      <c r="C303" s="22" t="s">
        <v>550</v>
      </c>
      <c r="D303" s="22" t="s">
        <v>567</v>
      </c>
      <c r="E303" s="23">
        <v>3</v>
      </c>
      <c r="F303" s="22" t="s">
        <v>523</v>
      </c>
      <c r="G303" s="22" t="s">
        <v>552</v>
      </c>
      <c r="H303" s="22" t="s">
        <v>164</v>
      </c>
      <c r="I303" s="22" t="s">
        <v>571</v>
      </c>
      <c r="J303" s="22" t="s">
        <v>571</v>
      </c>
      <c r="K303" s="523" t="s">
        <v>1387</v>
      </c>
      <c r="L303" s="525" t="s">
        <v>1425</v>
      </c>
      <c r="M303" s="525" t="s">
        <v>1426</v>
      </c>
      <c r="N303" s="525" t="s">
        <v>817</v>
      </c>
      <c r="O303" s="22" t="s">
        <v>514</v>
      </c>
      <c r="P303" s="430">
        <v>2019</v>
      </c>
      <c r="Q303" s="740">
        <f t="shared" ca="1" si="17"/>
        <v>0</v>
      </c>
      <c r="R303" s="337" t="str">
        <f t="shared" ca="1" si="13"/>
        <v>N/A</v>
      </c>
      <c r="S303" s="337" t="str">
        <f t="shared" ca="1" si="14"/>
        <v>N/A</v>
      </c>
      <c r="T303" s="433" t="s">
        <v>569</v>
      </c>
      <c r="U303" s="22" t="s">
        <v>569</v>
      </c>
      <c r="V303" s="24"/>
      <c r="W303" s="21"/>
      <c r="Y303" s="494"/>
    </row>
    <row r="304" spans="1:25" ht="60">
      <c r="A304" s="31">
        <v>301</v>
      </c>
      <c r="B304" s="22" t="s">
        <v>39</v>
      </c>
      <c r="C304" s="22" t="s">
        <v>572</v>
      </c>
      <c r="D304" s="22" t="s">
        <v>573</v>
      </c>
      <c r="E304" s="23">
        <v>1</v>
      </c>
      <c r="F304" s="22" t="s">
        <v>523</v>
      </c>
      <c r="G304" s="22" t="s">
        <v>574</v>
      </c>
      <c r="H304" s="22" t="s">
        <v>30</v>
      </c>
      <c r="I304" s="22" t="s">
        <v>575</v>
      </c>
      <c r="J304" s="22" t="s">
        <v>575</v>
      </c>
      <c r="K304" s="523" t="s">
        <v>1489</v>
      </c>
      <c r="L304" s="525" t="s">
        <v>1428</v>
      </c>
      <c r="M304" s="525" t="s">
        <v>1429</v>
      </c>
      <c r="N304" s="525" t="s">
        <v>817</v>
      </c>
      <c r="O304" s="22" t="s">
        <v>576</v>
      </c>
      <c r="P304" s="430">
        <v>2019</v>
      </c>
      <c r="Q304" s="740">
        <f t="shared" ca="1" si="12"/>
        <v>0</v>
      </c>
      <c r="R304" s="337" t="str">
        <f t="shared" ca="1" si="13"/>
        <v>N/A</v>
      </c>
      <c r="S304" s="337" t="str">
        <f t="shared" ca="1" si="14"/>
        <v>N/A</v>
      </c>
      <c r="T304" s="433" t="s">
        <v>577</v>
      </c>
      <c r="U304" s="22" t="s">
        <v>578</v>
      </c>
      <c r="V304" s="24"/>
      <c r="W304" s="21"/>
      <c r="Y304" s="494"/>
    </row>
    <row r="305" spans="1:25" ht="409.5" customHeight="1">
      <c r="A305" s="101">
        <v>302</v>
      </c>
      <c r="B305" s="102" t="s">
        <v>39</v>
      </c>
      <c r="C305" s="102" t="s">
        <v>572</v>
      </c>
      <c r="D305" s="102" t="s">
        <v>579</v>
      </c>
      <c r="E305" s="415">
        <v>1</v>
      </c>
      <c r="F305" s="102" t="s">
        <v>523</v>
      </c>
      <c r="G305" s="102" t="s">
        <v>580</v>
      </c>
      <c r="H305" s="102" t="s">
        <v>30</v>
      </c>
      <c r="I305" s="102" t="s">
        <v>581</v>
      </c>
      <c r="J305" s="102" t="s">
        <v>581</v>
      </c>
      <c r="K305" s="523" t="s">
        <v>1427</v>
      </c>
      <c r="L305" s="525" t="s">
        <v>1430</v>
      </c>
      <c r="M305" s="525" t="s">
        <v>1431</v>
      </c>
      <c r="N305" s="525" t="s">
        <v>817</v>
      </c>
      <c r="O305" s="102" t="s">
        <v>576</v>
      </c>
      <c r="P305" s="430">
        <v>2019</v>
      </c>
      <c r="Q305" s="743" t="s">
        <v>1490</v>
      </c>
      <c r="R305" s="337" t="str">
        <f t="shared" ca="1" si="13"/>
        <v>N/A</v>
      </c>
      <c r="S305" s="337" t="str">
        <f t="shared" ca="1" si="14"/>
        <v>N/A</v>
      </c>
      <c r="T305" s="433" t="s">
        <v>582</v>
      </c>
      <c r="U305" s="102" t="s">
        <v>583</v>
      </c>
      <c r="V305" s="24"/>
      <c r="W305" s="21"/>
      <c r="Y305" s="494"/>
    </row>
    <row r="306" spans="1:25" ht="180">
      <c r="A306" s="31">
        <v>303</v>
      </c>
      <c r="B306" s="22" t="s">
        <v>39</v>
      </c>
      <c r="C306" s="22" t="s">
        <v>572</v>
      </c>
      <c r="D306" s="22" t="s">
        <v>579</v>
      </c>
      <c r="E306" s="23">
        <v>1</v>
      </c>
      <c r="F306" s="22" t="s">
        <v>584</v>
      </c>
      <c r="G306" s="22" t="s">
        <v>580</v>
      </c>
      <c r="H306" s="22" t="s">
        <v>30</v>
      </c>
      <c r="I306" s="22" t="s">
        <v>585</v>
      </c>
      <c r="J306" s="22" t="s">
        <v>585</v>
      </c>
      <c r="K306" s="523" t="s">
        <v>1427</v>
      </c>
      <c r="L306" s="525" t="s">
        <v>1432</v>
      </c>
      <c r="M306" s="525" t="s">
        <v>1433</v>
      </c>
      <c r="N306" s="525" t="s">
        <v>817</v>
      </c>
      <c r="O306" s="22" t="s">
        <v>576</v>
      </c>
      <c r="P306" s="430">
        <v>2019</v>
      </c>
      <c r="Q306" s="743">
        <f>R306/S306</f>
        <v>8.4998687713246604E-2</v>
      </c>
      <c r="R306" s="337">
        <v>2267</v>
      </c>
      <c r="S306" s="337">
        <v>26671</v>
      </c>
      <c r="T306" s="433" t="s">
        <v>586</v>
      </c>
      <c r="U306" s="22" t="s">
        <v>587</v>
      </c>
      <c r="V306" s="24"/>
      <c r="W306" s="21"/>
      <c r="Y306" s="494"/>
    </row>
    <row r="307" spans="1:25" ht="180">
      <c r="A307" s="31">
        <v>304</v>
      </c>
      <c r="B307" s="22" t="s">
        <v>39</v>
      </c>
      <c r="C307" s="22" t="s">
        <v>572</v>
      </c>
      <c r="D307" s="22" t="s">
        <v>588</v>
      </c>
      <c r="E307" s="23">
        <v>1</v>
      </c>
      <c r="F307" s="22" t="s">
        <v>584</v>
      </c>
      <c r="G307" s="22" t="s">
        <v>589</v>
      </c>
      <c r="H307" s="22" t="s">
        <v>30</v>
      </c>
      <c r="I307" s="22" t="s">
        <v>590</v>
      </c>
      <c r="J307" s="22" t="s">
        <v>590</v>
      </c>
      <c r="K307" s="523" t="s">
        <v>1427</v>
      </c>
      <c r="L307" s="525" t="s">
        <v>1434</v>
      </c>
      <c r="M307" s="525" t="s">
        <v>1435</v>
      </c>
      <c r="N307" s="525" t="s">
        <v>817</v>
      </c>
      <c r="O307" s="22" t="s">
        <v>576</v>
      </c>
      <c r="P307" s="430">
        <v>2019</v>
      </c>
      <c r="Q307" s="743">
        <f>R307/S307</f>
        <v>0.29792746113989638</v>
      </c>
      <c r="R307" s="337">
        <v>690</v>
      </c>
      <c r="S307" s="337">
        <v>2316</v>
      </c>
      <c r="T307" s="433" t="s">
        <v>591</v>
      </c>
      <c r="U307" s="22" t="s">
        <v>592</v>
      </c>
      <c r="V307" s="24"/>
      <c r="W307" s="21"/>
      <c r="Y307" s="494"/>
    </row>
    <row r="308" spans="1:25" ht="60.95" customHeight="1">
      <c r="A308" s="31">
        <v>305</v>
      </c>
      <c r="B308" s="22" t="s">
        <v>39</v>
      </c>
      <c r="C308" s="22" t="s">
        <v>572</v>
      </c>
      <c r="D308" s="22" t="s">
        <v>588</v>
      </c>
      <c r="E308" s="23">
        <v>1</v>
      </c>
      <c r="F308" s="22" t="s">
        <v>584</v>
      </c>
      <c r="G308" s="22" t="s">
        <v>589</v>
      </c>
      <c r="H308" s="22" t="s">
        <v>30</v>
      </c>
      <c r="I308" s="22" t="s">
        <v>593</v>
      </c>
      <c r="J308" s="22" t="s">
        <v>593</v>
      </c>
      <c r="K308" s="523" t="s">
        <v>1427</v>
      </c>
      <c r="L308" s="525" t="s">
        <v>1436</v>
      </c>
      <c r="M308" s="525" t="s">
        <v>1437</v>
      </c>
      <c r="N308" s="525" t="s">
        <v>817</v>
      </c>
      <c r="O308" s="22" t="s">
        <v>576</v>
      </c>
      <c r="P308" s="70" t="s">
        <v>59</v>
      </c>
      <c r="Q308" s="743" t="s">
        <v>59</v>
      </c>
      <c r="R308" s="337" t="str">
        <f t="shared" ref="R308:R316" ca="1" si="18">IF($N308 = "N","N/A",SUMIF(INDIRECT("'"&amp;K308&amp;"'!h:h"),L308,INDIRECT("'"&amp;K308&amp;"'!i:i")))</f>
        <v>N/A</v>
      </c>
      <c r="S308" s="337" t="str">
        <f t="shared" ref="S308:S316" ca="1" si="19">IF($N308 = "N","N/A",SUMIF(INDIRECT("'"&amp;K308&amp;"'!h:h"),M308,INDIRECT("'"&amp;K308&amp;"'!i:i")))</f>
        <v>N/A</v>
      </c>
      <c r="T308" s="433" t="s">
        <v>594</v>
      </c>
      <c r="U308" s="22" t="s">
        <v>595</v>
      </c>
      <c r="V308" s="24"/>
      <c r="W308" s="21"/>
      <c r="Y308" s="494"/>
    </row>
    <row r="309" spans="1:25" ht="60">
      <c r="A309" s="31">
        <v>306</v>
      </c>
      <c r="B309" s="22" t="s">
        <v>39</v>
      </c>
      <c r="C309" s="22" t="s">
        <v>572</v>
      </c>
      <c r="D309" s="22" t="s">
        <v>596</v>
      </c>
      <c r="E309" s="23">
        <v>1</v>
      </c>
      <c r="F309" s="22" t="s">
        <v>523</v>
      </c>
      <c r="G309" s="22" t="s">
        <v>589</v>
      </c>
      <c r="H309" s="22" t="s">
        <v>164</v>
      </c>
      <c r="I309" s="22" t="s">
        <v>597</v>
      </c>
      <c r="J309" s="22" t="s">
        <v>597</v>
      </c>
      <c r="K309" s="523" t="s">
        <v>1427</v>
      </c>
      <c r="L309" s="525" t="s">
        <v>1438</v>
      </c>
      <c r="M309" s="525" t="s">
        <v>1439</v>
      </c>
      <c r="N309" s="525" t="s">
        <v>817</v>
      </c>
      <c r="O309" s="22" t="s">
        <v>576</v>
      </c>
      <c r="P309" s="70" t="s">
        <v>167</v>
      </c>
      <c r="Q309" s="744" t="s">
        <v>167</v>
      </c>
      <c r="R309" s="337" t="str">
        <f t="shared" ca="1" si="18"/>
        <v>N/A</v>
      </c>
      <c r="S309" s="337" t="str">
        <f t="shared" ca="1" si="19"/>
        <v>N/A</v>
      </c>
      <c r="T309" s="433" t="s">
        <v>598</v>
      </c>
      <c r="U309" s="22" t="s">
        <v>59</v>
      </c>
      <c r="V309" s="24"/>
      <c r="W309" s="21"/>
      <c r="Y309" s="494"/>
    </row>
    <row r="310" spans="1:25" ht="60">
      <c r="A310" s="31">
        <v>307</v>
      </c>
      <c r="B310" s="22" t="s">
        <v>39</v>
      </c>
      <c r="C310" s="22" t="s">
        <v>599</v>
      </c>
      <c r="D310" s="22" t="s">
        <v>600</v>
      </c>
      <c r="E310" s="23">
        <v>1</v>
      </c>
      <c r="F310" s="22" t="s">
        <v>523</v>
      </c>
      <c r="G310" s="22" t="s">
        <v>601</v>
      </c>
      <c r="H310" s="22" t="s">
        <v>30</v>
      </c>
      <c r="I310" s="22" t="s">
        <v>602</v>
      </c>
      <c r="J310" s="22" t="s">
        <v>603</v>
      </c>
      <c r="K310" s="523" t="s">
        <v>1440</v>
      </c>
      <c r="L310" s="525" t="s">
        <v>1441</v>
      </c>
      <c r="M310" s="525" t="s">
        <v>1442</v>
      </c>
      <c r="N310" s="525" t="s">
        <v>817</v>
      </c>
      <c r="O310" s="22" t="s">
        <v>604</v>
      </c>
      <c r="P310" s="70" t="s">
        <v>59</v>
      </c>
      <c r="Q310" s="745" t="s">
        <v>1440</v>
      </c>
      <c r="R310" s="337" t="str">
        <f t="shared" ca="1" si="18"/>
        <v>N/A</v>
      </c>
      <c r="S310" s="337" t="str">
        <f t="shared" ca="1" si="19"/>
        <v>N/A</v>
      </c>
      <c r="T310" s="433" t="s">
        <v>608</v>
      </c>
      <c r="U310" s="22" t="s">
        <v>609</v>
      </c>
      <c r="V310" s="24"/>
      <c r="W310" s="21"/>
      <c r="Y310" s="494"/>
    </row>
    <row r="311" spans="1:25" ht="30">
      <c r="A311" s="31">
        <v>308</v>
      </c>
      <c r="B311" s="22" t="s">
        <v>39</v>
      </c>
      <c r="C311" s="22" t="s">
        <v>599</v>
      </c>
      <c r="D311" s="22" t="s">
        <v>610</v>
      </c>
      <c r="E311" s="23">
        <v>1</v>
      </c>
      <c r="F311" s="22" t="s">
        <v>611</v>
      </c>
      <c r="G311" s="22" t="s">
        <v>601</v>
      </c>
      <c r="H311" s="22" t="s">
        <v>30</v>
      </c>
      <c r="I311" s="22" t="s">
        <v>612</v>
      </c>
      <c r="J311" s="22" t="s">
        <v>613</v>
      </c>
      <c r="K311" s="523" t="s">
        <v>1440</v>
      </c>
      <c r="L311" s="525" t="s">
        <v>1443</v>
      </c>
      <c r="M311" s="525" t="s">
        <v>1444</v>
      </c>
      <c r="N311" s="525" t="s">
        <v>817</v>
      </c>
      <c r="O311" s="22" t="s">
        <v>604</v>
      </c>
      <c r="P311" s="70" t="s">
        <v>59</v>
      </c>
      <c r="Q311" s="744" t="s">
        <v>1440</v>
      </c>
      <c r="R311" s="337" t="str">
        <f t="shared" ca="1" si="18"/>
        <v>N/A</v>
      </c>
      <c r="S311" s="337" t="str">
        <f t="shared" ca="1" si="19"/>
        <v>N/A</v>
      </c>
      <c r="T311" s="433" t="s">
        <v>608</v>
      </c>
      <c r="U311" s="22" t="s">
        <v>614</v>
      </c>
      <c r="V311" s="24"/>
      <c r="W311" s="21"/>
      <c r="Y311" s="494"/>
    </row>
    <row r="312" spans="1:25" ht="45">
      <c r="A312" s="31">
        <v>309</v>
      </c>
      <c r="B312" s="22" t="s">
        <v>39</v>
      </c>
      <c r="C312" s="22" t="s">
        <v>599</v>
      </c>
      <c r="D312" s="22" t="s">
        <v>615</v>
      </c>
      <c r="E312" s="23">
        <v>1</v>
      </c>
      <c r="F312" s="22" t="s">
        <v>616</v>
      </c>
      <c r="G312" s="22" t="s">
        <v>617</v>
      </c>
      <c r="H312" s="22" t="s">
        <v>30</v>
      </c>
      <c r="I312" s="22" t="s">
        <v>618</v>
      </c>
      <c r="J312" s="22" t="s">
        <v>619</v>
      </c>
      <c r="K312" s="523" t="s">
        <v>1440</v>
      </c>
      <c r="L312" s="525" t="s">
        <v>1445</v>
      </c>
      <c r="M312" s="525" t="s">
        <v>1446</v>
      </c>
      <c r="N312" s="525" t="s">
        <v>817</v>
      </c>
      <c r="O312" s="22" t="s">
        <v>604</v>
      </c>
      <c r="P312" s="70" t="s">
        <v>620</v>
      </c>
      <c r="Q312" s="744" t="s">
        <v>1440</v>
      </c>
      <c r="R312" s="337" t="str">
        <f t="shared" ca="1" si="18"/>
        <v>N/A</v>
      </c>
      <c r="S312" s="337" t="str">
        <f t="shared" ca="1" si="19"/>
        <v>N/A</v>
      </c>
      <c r="T312" s="433" t="s">
        <v>608</v>
      </c>
      <c r="U312" s="22" t="s">
        <v>622</v>
      </c>
      <c r="V312" s="24"/>
      <c r="W312" s="21"/>
      <c r="Y312" s="494"/>
    </row>
    <row r="313" spans="1:25" ht="90">
      <c r="A313" s="31">
        <v>310</v>
      </c>
      <c r="B313" s="22" t="s">
        <v>39</v>
      </c>
      <c r="C313" s="22" t="s">
        <v>599</v>
      </c>
      <c r="D313" s="22" t="s">
        <v>623</v>
      </c>
      <c r="E313" s="23">
        <v>1</v>
      </c>
      <c r="F313" s="22" t="s">
        <v>624</v>
      </c>
      <c r="G313" s="22" t="s">
        <v>625</v>
      </c>
      <c r="H313" s="22" t="s">
        <v>30</v>
      </c>
      <c r="I313" s="22" t="s">
        <v>626</v>
      </c>
      <c r="J313" s="22" t="s">
        <v>627</v>
      </c>
      <c r="K313" s="523" t="s">
        <v>1440</v>
      </c>
      <c r="L313" s="525" t="s">
        <v>1447</v>
      </c>
      <c r="M313" s="525" t="s">
        <v>1448</v>
      </c>
      <c r="N313" s="525" t="s">
        <v>817</v>
      </c>
      <c r="O313" s="22" t="s">
        <v>604</v>
      </c>
      <c r="P313" s="70">
        <v>2017</v>
      </c>
      <c r="Q313" s="744" t="s">
        <v>1440</v>
      </c>
      <c r="R313" s="337" t="str">
        <f t="shared" ca="1" si="18"/>
        <v>N/A</v>
      </c>
      <c r="S313" s="337" t="str">
        <f t="shared" ca="1" si="19"/>
        <v>N/A</v>
      </c>
      <c r="T313" s="433" t="s">
        <v>1449</v>
      </c>
      <c r="U313" s="22" t="s">
        <v>630</v>
      </c>
      <c r="V313" s="24"/>
      <c r="W313" s="21"/>
      <c r="Y313" s="494"/>
    </row>
    <row r="314" spans="1:25" ht="90">
      <c r="A314" s="31">
        <v>311</v>
      </c>
      <c r="B314" s="22" t="s">
        <v>39</v>
      </c>
      <c r="C314" s="22" t="s">
        <v>599</v>
      </c>
      <c r="D314" s="22" t="s">
        <v>631</v>
      </c>
      <c r="E314" s="23">
        <v>1</v>
      </c>
      <c r="F314" s="22" t="s">
        <v>624</v>
      </c>
      <c r="G314" s="22" t="s">
        <v>625</v>
      </c>
      <c r="H314" s="22" t="s">
        <v>30</v>
      </c>
      <c r="I314" s="22" t="s">
        <v>632</v>
      </c>
      <c r="J314" s="22" t="s">
        <v>633</v>
      </c>
      <c r="K314" s="523" t="s">
        <v>1440</v>
      </c>
      <c r="L314" s="525" t="s">
        <v>1450</v>
      </c>
      <c r="M314" s="525" t="s">
        <v>1451</v>
      </c>
      <c r="N314" s="525" t="s">
        <v>817</v>
      </c>
      <c r="O314" s="22" t="s">
        <v>604</v>
      </c>
      <c r="P314" s="70" t="s">
        <v>634</v>
      </c>
      <c r="Q314" s="744" t="s">
        <v>1440</v>
      </c>
      <c r="R314" s="337" t="str">
        <f t="shared" ca="1" si="18"/>
        <v>N/A</v>
      </c>
      <c r="S314" s="337" t="str">
        <f t="shared" ca="1" si="19"/>
        <v>N/A</v>
      </c>
      <c r="T314" s="433" t="s">
        <v>1452</v>
      </c>
      <c r="U314" s="22" t="s">
        <v>636</v>
      </c>
      <c r="V314" s="24"/>
      <c r="W314" s="21"/>
      <c r="Y314" s="494"/>
    </row>
    <row r="315" spans="1:25" ht="60">
      <c r="A315" s="31">
        <v>312</v>
      </c>
      <c r="B315" s="22" t="s">
        <v>39</v>
      </c>
      <c r="C315" s="22" t="s">
        <v>637</v>
      </c>
      <c r="D315" s="22" t="s">
        <v>638</v>
      </c>
      <c r="E315" s="23">
        <v>1</v>
      </c>
      <c r="F315" s="22" t="s">
        <v>639</v>
      </c>
      <c r="G315" s="22" t="s">
        <v>640</v>
      </c>
      <c r="H315" s="22" t="s">
        <v>30</v>
      </c>
      <c r="I315" s="22" t="s">
        <v>641</v>
      </c>
      <c r="J315" s="22" t="s">
        <v>642</v>
      </c>
      <c r="K315" s="523" t="s">
        <v>1440</v>
      </c>
      <c r="L315" s="525" t="s">
        <v>1453</v>
      </c>
      <c r="M315" s="525" t="s">
        <v>1454</v>
      </c>
      <c r="N315" s="525" t="s">
        <v>817</v>
      </c>
      <c r="O315" s="22" t="s">
        <v>604</v>
      </c>
      <c r="P315" s="70" t="s">
        <v>59</v>
      </c>
      <c r="Q315" s="744" t="s">
        <v>1440</v>
      </c>
      <c r="R315" s="337" t="str">
        <f t="shared" ca="1" si="18"/>
        <v>N/A</v>
      </c>
      <c r="S315" s="337" t="str">
        <f t="shared" ca="1" si="19"/>
        <v>N/A</v>
      </c>
      <c r="T315" s="433" t="s">
        <v>645</v>
      </c>
      <c r="U315" s="22" t="s">
        <v>646</v>
      </c>
      <c r="V315" s="24"/>
      <c r="W315" s="21"/>
      <c r="Y315" s="494"/>
    </row>
    <row r="316" spans="1:25" ht="105">
      <c r="A316" s="31">
        <v>313</v>
      </c>
      <c r="B316" s="22" t="s">
        <v>39</v>
      </c>
      <c r="C316" s="22" t="s">
        <v>637</v>
      </c>
      <c r="D316" s="22" t="s">
        <v>647</v>
      </c>
      <c r="E316" s="23">
        <v>1</v>
      </c>
      <c r="F316" s="22" t="s">
        <v>639</v>
      </c>
      <c r="G316" s="22" t="s">
        <v>640</v>
      </c>
      <c r="H316" s="22" t="s">
        <v>30</v>
      </c>
      <c r="I316" s="22" t="s">
        <v>648</v>
      </c>
      <c r="J316" s="22" t="s">
        <v>649</v>
      </c>
      <c r="K316" s="523" t="s">
        <v>1440</v>
      </c>
      <c r="L316" s="525" t="s">
        <v>1455</v>
      </c>
      <c r="M316" s="525" t="s">
        <v>1456</v>
      </c>
      <c r="N316" s="525" t="s">
        <v>817</v>
      </c>
      <c r="O316" s="22" t="s">
        <v>604</v>
      </c>
      <c r="P316" s="70" t="s">
        <v>59</v>
      </c>
      <c r="Q316" s="744" t="s">
        <v>1440</v>
      </c>
      <c r="R316" s="337" t="str">
        <f t="shared" ca="1" si="18"/>
        <v>N/A</v>
      </c>
      <c r="S316" s="337" t="str">
        <f t="shared" ca="1" si="19"/>
        <v>N/A</v>
      </c>
      <c r="T316" s="433" t="s">
        <v>608</v>
      </c>
      <c r="U316" s="22" t="s">
        <v>650</v>
      </c>
      <c r="V316" s="24"/>
      <c r="W316" s="21"/>
      <c r="Y316" s="494"/>
    </row>
    <row r="317" spans="1:25" ht="135">
      <c r="A317" s="31">
        <v>314</v>
      </c>
      <c r="B317" s="22" t="s">
        <v>39</v>
      </c>
      <c r="C317" s="22" t="s">
        <v>651</v>
      </c>
      <c r="D317" s="22" t="s">
        <v>652</v>
      </c>
      <c r="E317" s="23">
        <v>1</v>
      </c>
      <c r="F317" s="22" t="s">
        <v>653</v>
      </c>
      <c r="G317" s="22" t="s">
        <v>654</v>
      </c>
      <c r="H317" s="22" t="s">
        <v>30</v>
      </c>
      <c r="I317" s="22" t="s">
        <v>655</v>
      </c>
      <c r="J317" s="22" t="s">
        <v>656</v>
      </c>
      <c r="K317" s="523" t="s">
        <v>1440</v>
      </c>
      <c r="L317" s="525" t="s">
        <v>1457</v>
      </c>
      <c r="M317" s="525" t="s">
        <v>1458</v>
      </c>
      <c r="N317" s="525" t="s">
        <v>817</v>
      </c>
      <c r="O317" s="22" t="s">
        <v>604</v>
      </c>
      <c r="P317" s="70" t="s">
        <v>59</v>
      </c>
      <c r="Q317" s="746" t="s">
        <v>657</v>
      </c>
      <c r="R317" s="337" t="str">
        <f t="shared" ref="R317:R332" ca="1" si="20">IF($N317 = "N","N/A",SUMIF(INDIRECT("'"&amp;K317&amp;"'!h:h"),L317,INDIRECT("'"&amp;K317&amp;"'!m:m")))</f>
        <v>N/A</v>
      </c>
      <c r="S317" s="337" t="str">
        <f t="shared" ref="S317:S332" ca="1" si="21">IF($N317 = "N","N/A",SUMIF(INDIRECT("'"&amp;K317&amp;"'!h:h"),M317,INDIRECT("'"&amp;K317&amp;"'!m:m")))</f>
        <v>N/A</v>
      </c>
      <c r="T317" s="433" t="s">
        <v>658</v>
      </c>
      <c r="U317" s="22" t="s">
        <v>659</v>
      </c>
      <c r="V317" s="24"/>
      <c r="W317" s="21"/>
      <c r="Y317" s="494"/>
    </row>
    <row r="318" spans="1:25" ht="105">
      <c r="A318" s="31">
        <v>315</v>
      </c>
      <c r="B318" s="22" t="s">
        <v>39</v>
      </c>
      <c r="C318" s="22" t="s">
        <v>651</v>
      </c>
      <c r="D318" s="22" t="s">
        <v>660</v>
      </c>
      <c r="E318" s="23">
        <v>1</v>
      </c>
      <c r="F318" s="22" t="s">
        <v>661</v>
      </c>
      <c r="G318" s="22" t="s">
        <v>654</v>
      </c>
      <c r="H318" s="22" t="s">
        <v>30</v>
      </c>
      <c r="I318" s="22" t="s">
        <v>662</v>
      </c>
      <c r="J318" s="22" t="s">
        <v>663</v>
      </c>
      <c r="K318" s="523" t="s">
        <v>1440</v>
      </c>
      <c r="L318" s="525" t="s">
        <v>1459</v>
      </c>
      <c r="M318" s="525" t="s">
        <v>1460</v>
      </c>
      <c r="N318" s="525" t="s">
        <v>817</v>
      </c>
      <c r="O318" s="22" t="s">
        <v>604</v>
      </c>
      <c r="P318" s="70" t="s">
        <v>59</v>
      </c>
      <c r="Q318" s="746" t="s">
        <v>657</v>
      </c>
      <c r="R318" s="337" t="str">
        <f t="shared" ca="1" si="20"/>
        <v>N/A</v>
      </c>
      <c r="S318" s="337" t="str">
        <f t="shared" ca="1" si="21"/>
        <v>N/A</v>
      </c>
      <c r="T318" s="433" t="s">
        <v>664</v>
      </c>
      <c r="U318" s="22" t="s">
        <v>659</v>
      </c>
      <c r="V318" s="24"/>
      <c r="W318" s="21"/>
      <c r="Y318" s="494"/>
    </row>
    <row r="319" spans="1:25" ht="90">
      <c r="A319" s="31">
        <v>316</v>
      </c>
      <c r="B319" s="22" t="s">
        <v>39</v>
      </c>
      <c r="C319" s="22" t="s">
        <v>651</v>
      </c>
      <c r="D319" s="22" t="s">
        <v>665</v>
      </c>
      <c r="E319" s="23">
        <v>1</v>
      </c>
      <c r="F319" s="22" t="s">
        <v>142</v>
      </c>
      <c r="G319" s="22" t="s">
        <v>654</v>
      </c>
      <c r="H319" s="22" t="s">
        <v>30</v>
      </c>
      <c r="I319" s="22" t="s">
        <v>666</v>
      </c>
      <c r="J319" s="22" t="s">
        <v>667</v>
      </c>
      <c r="K319" s="523" t="s">
        <v>1440</v>
      </c>
      <c r="L319" s="525" t="s">
        <v>1461</v>
      </c>
      <c r="M319" s="525" t="s">
        <v>1462</v>
      </c>
      <c r="N319" s="525" t="s">
        <v>817</v>
      </c>
      <c r="O319" s="22" t="s">
        <v>604</v>
      </c>
      <c r="P319" s="70" t="s">
        <v>59</v>
      </c>
      <c r="Q319" s="746" t="s">
        <v>657</v>
      </c>
      <c r="R319" s="337" t="str">
        <f t="shared" ca="1" si="20"/>
        <v>N/A</v>
      </c>
      <c r="S319" s="337" t="str">
        <f t="shared" ca="1" si="21"/>
        <v>N/A</v>
      </c>
      <c r="T319" s="433" t="s">
        <v>668</v>
      </c>
      <c r="U319" s="22" t="s">
        <v>659</v>
      </c>
      <c r="V319" s="24"/>
      <c r="W319" s="21"/>
      <c r="Y319" s="494"/>
    </row>
    <row r="320" spans="1:25" ht="135">
      <c r="A320" s="31">
        <v>317</v>
      </c>
      <c r="B320" s="22" t="s">
        <v>39</v>
      </c>
      <c r="C320" s="22" t="s">
        <v>651</v>
      </c>
      <c r="D320" s="22" t="s">
        <v>669</v>
      </c>
      <c r="E320" s="23">
        <v>1</v>
      </c>
      <c r="F320" s="22" t="s">
        <v>523</v>
      </c>
      <c r="G320" s="22" t="s">
        <v>654</v>
      </c>
      <c r="H320" s="22" t="s">
        <v>30</v>
      </c>
      <c r="I320" s="22" t="s">
        <v>670</v>
      </c>
      <c r="J320" s="22" t="s">
        <v>671</v>
      </c>
      <c r="K320" s="523" t="s">
        <v>1440</v>
      </c>
      <c r="L320" s="525" t="s">
        <v>1463</v>
      </c>
      <c r="M320" s="525" t="s">
        <v>1464</v>
      </c>
      <c r="N320" s="525" t="s">
        <v>817</v>
      </c>
      <c r="O320" s="22" t="s">
        <v>604</v>
      </c>
      <c r="P320" s="70" t="s">
        <v>59</v>
      </c>
      <c r="Q320" s="746" t="s">
        <v>657</v>
      </c>
      <c r="R320" s="337" t="str">
        <f t="shared" ca="1" si="20"/>
        <v>N/A</v>
      </c>
      <c r="S320" s="337" t="str">
        <f t="shared" ca="1" si="21"/>
        <v>N/A</v>
      </c>
      <c r="T320" s="433" t="s">
        <v>672</v>
      </c>
      <c r="U320" s="22" t="s">
        <v>673</v>
      </c>
      <c r="V320" s="24"/>
      <c r="W320" s="21"/>
      <c r="Y320" s="494"/>
    </row>
    <row r="321" spans="1:25" ht="105">
      <c r="A321" s="31">
        <v>318</v>
      </c>
      <c r="B321" s="22" t="s">
        <v>39</v>
      </c>
      <c r="C321" s="22" t="s">
        <v>651</v>
      </c>
      <c r="D321" s="22" t="s">
        <v>674</v>
      </c>
      <c r="E321" s="23">
        <v>1</v>
      </c>
      <c r="F321" s="22" t="s">
        <v>675</v>
      </c>
      <c r="G321" s="22" t="s">
        <v>676</v>
      </c>
      <c r="H321" s="22" t="s">
        <v>30</v>
      </c>
      <c r="I321" s="22" t="s">
        <v>677</v>
      </c>
      <c r="J321" s="22" t="s">
        <v>678</v>
      </c>
      <c r="K321" s="523" t="s">
        <v>1440</v>
      </c>
      <c r="L321" s="525" t="s">
        <v>1465</v>
      </c>
      <c r="M321" s="525" t="s">
        <v>1466</v>
      </c>
      <c r="N321" s="525" t="s">
        <v>817</v>
      </c>
      <c r="O321" s="22" t="s">
        <v>604</v>
      </c>
      <c r="P321" s="70" t="s">
        <v>59</v>
      </c>
      <c r="Q321" s="746" t="s">
        <v>657</v>
      </c>
      <c r="R321" s="337" t="str">
        <f t="shared" ca="1" si="20"/>
        <v>N/A</v>
      </c>
      <c r="S321" s="337" t="str">
        <f t="shared" ca="1" si="21"/>
        <v>N/A</v>
      </c>
      <c r="T321" s="433" t="s">
        <v>679</v>
      </c>
      <c r="U321" s="22" t="s">
        <v>680</v>
      </c>
      <c r="V321" s="24"/>
      <c r="W321" s="21"/>
      <c r="Y321" s="494"/>
    </row>
    <row r="322" spans="1:25" ht="105">
      <c r="A322" s="31">
        <v>319</v>
      </c>
      <c r="B322" s="22" t="s">
        <v>39</v>
      </c>
      <c r="C322" s="22" t="s">
        <v>651</v>
      </c>
      <c r="D322" s="22" t="s">
        <v>681</v>
      </c>
      <c r="E322" s="23">
        <v>1</v>
      </c>
      <c r="F322" s="22" t="s">
        <v>682</v>
      </c>
      <c r="G322" s="22" t="s">
        <v>676</v>
      </c>
      <c r="H322" s="22" t="s">
        <v>30</v>
      </c>
      <c r="I322" s="22" t="s">
        <v>683</v>
      </c>
      <c r="J322" s="22" t="s">
        <v>684</v>
      </c>
      <c r="K322" s="523" t="s">
        <v>1440</v>
      </c>
      <c r="L322" s="525" t="s">
        <v>1467</v>
      </c>
      <c r="M322" s="525" t="s">
        <v>1468</v>
      </c>
      <c r="N322" s="525" t="s">
        <v>817</v>
      </c>
      <c r="O322" s="22" t="s">
        <v>604</v>
      </c>
      <c r="P322" s="70" t="s">
        <v>59</v>
      </c>
      <c r="Q322" s="746" t="s">
        <v>657</v>
      </c>
      <c r="R322" s="337" t="str">
        <f t="shared" ca="1" si="20"/>
        <v>N/A</v>
      </c>
      <c r="S322" s="337" t="str">
        <f t="shared" ca="1" si="21"/>
        <v>N/A</v>
      </c>
      <c r="T322" s="433" t="s">
        <v>679</v>
      </c>
      <c r="U322" s="22" t="s">
        <v>680</v>
      </c>
      <c r="V322" s="24"/>
      <c r="W322" s="21"/>
      <c r="Y322" s="494"/>
    </row>
    <row r="323" spans="1:25" ht="105">
      <c r="A323" s="31">
        <v>320</v>
      </c>
      <c r="B323" s="22" t="s">
        <v>39</v>
      </c>
      <c r="C323" s="22" t="s">
        <v>651</v>
      </c>
      <c r="D323" s="22" t="s">
        <v>685</v>
      </c>
      <c r="E323" s="23">
        <v>1</v>
      </c>
      <c r="F323" s="22" t="s">
        <v>686</v>
      </c>
      <c r="G323" s="22" t="s">
        <v>676</v>
      </c>
      <c r="H323" s="22" t="s">
        <v>30</v>
      </c>
      <c r="I323" s="22" t="s">
        <v>687</v>
      </c>
      <c r="J323" s="22" t="s">
        <v>688</v>
      </c>
      <c r="K323" s="523" t="s">
        <v>1440</v>
      </c>
      <c r="L323" s="525" t="s">
        <v>1469</v>
      </c>
      <c r="M323" s="525" t="s">
        <v>1470</v>
      </c>
      <c r="N323" s="525" t="s">
        <v>817</v>
      </c>
      <c r="O323" s="22" t="s">
        <v>604</v>
      </c>
      <c r="P323" s="70" t="s">
        <v>59</v>
      </c>
      <c r="Q323" s="746" t="s">
        <v>657</v>
      </c>
      <c r="R323" s="337" t="str">
        <f t="shared" ca="1" si="20"/>
        <v>N/A</v>
      </c>
      <c r="S323" s="337" t="str">
        <f t="shared" ca="1" si="21"/>
        <v>N/A</v>
      </c>
      <c r="T323" s="433" t="s">
        <v>679</v>
      </c>
      <c r="U323" s="22" t="s">
        <v>680</v>
      </c>
      <c r="V323" s="24"/>
      <c r="W323" s="21"/>
      <c r="Y323" s="494"/>
    </row>
    <row r="324" spans="1:25" ht="165">
      <c r="A324" s="31">
        <v>321</v>
      </c>
      <c r="B324" s="22" t="s">
        <v>39</v>
      </c>
      <c r="C324" s="22" t="s">
        <v>651</v>
      </c>
      <c r="D324" s="22" t="s">
        <v>689</v>
      </c>
      <c r="E324" s="23">
        <v>1</v>
      </c>
      <c r="F324" s="22" t="s">
        <v>690</v>
      </c>
      <c r="G324" s="22" t="s">
        <v>691</v>
      </c>
      <c r="H324" s="22" t="s">
        <v>30</v>
      </c>
      <c r="I324" s="22" t="s">
        <v>692</v>
      </c>
      <c r="J324" s="22" t="s">
        <v>693</v>
      </c>
      <c r="K324" s="523" t="s">
        <v>1440</v>
      </c>
      <c r="L324" s="525" t="s">
        <v>1471</v>
      </c>
      <c r="M324" s="525" t="s">
        <v>1472</v>
      </c>
      <c r="N324" s="525" t="s">
        <v>817</v>
      </c>
      <c r="O324" s="22" t="s">
        <v>604</v>
      </c>
      <c r="P324" s="70" t="s">
        <v>59</v>
      </c>
      <c r="Q324" s="746" t="s">
        <v>657</v>
      </c>
      <c r="R324" s="337" t="str">
        <f t="shared" ca="1" si="20"/>
        <v>N/A</v>
      </c>
      <c r="S324" s="337" t="str">
        <f t="shared" ca="1" si="21"/>
        <v>N/A</v>
      </c>
      <c r="T324" s="433" t="s">
        <v>694</v>
      </c>
      <c r="U324" s="22" t="s">
        <v>695</v>
      </c>
      <c r="V324" s="24"/>
      <c r="W324" s="21"/>
      <c r="Y324" s="494"/>
    </row>
    <row r="325" spans="1:25" ht="165">
      <c r="A325" s="31">
        <v>322</v>
      </c>
      <c r="B325" s="22" t="s">
        <v>39</v>
      </c>
      <c r="C325" s="22" t="s">
        <v>651</v>
      </c>
      <c r="D325" s="22" t="s">
        <v>696</v>
      </c>
      <c r="E325" s="23">
        <v>1</v>
      </c>
      <c r="F325" s="22" t="s">
        <v>697</v>
      </c>
      <c r="G325" s="22" t="s">
        <v>691</v>
      </c>
      <c r="H325" s="22" t="s">
        <v>30</v>
      </c>
      <c r="I325" s="22" t="s">
        <v>698</v>
      </c>
      <c r="J325" s="22" t="s">
        <v>699</v>
      </c>
      <c r="K325" s="523" t="s">
        <v>1440</v>
      </c>
      <c r="L325" s="525" t="s">
        <v>1473</v>
      </c>
      <c r="M325" s="525" t="s">
        <v>1474</v>
      </c>
      <c r="N325" s="525" t="s">
        <v>817</v>
      </c>
      <c r="O325" s="22" t="s">
        <v>604</v>
      </c>
      <c r="P325" s="70" t="s">
        <v>59</v>
      </c>
      <c r="Q325" s="746" t="s">
        <v>1440</v>
      </c>
      <c r="R325" s="337" t="str">
        <f t="shared" ca="1" si="20"/>
        <v>N/A</v>
      </c>
      <c r="S325" s="337" t="str">
        <f t="shared" ca="1" si="21"/>
        <v>N/A</v>
      </c>
      <c r="T325" s="433" t="s">
        <v>694</v>
      </c>
      <c r="U325" s="22" t="s">
        <v>695</v>
      </c>
      <c r="V325" s="24"/>
      <c r="W325" s="21"/>
      <c r="Y325" s="494"/>
    </row>
    <row r="326" spans="1:25" ht="165">
      <c r="A326" s="31">
        <v>323</v>
      </c>
      <c r="B326" s="22" t="s">
        <v>39</v>
      </c>
      <c r="C326" s="22" t="s">
        <v>651</v>
      </c>
      <c r="D326" s="22" t="s">
        <v>700</v>
      </c>
      <c r="E326" s="23">
        <v>1</v>
      </c>
      <c r="F326" s="22" t="s">
        <v>701</v>
      </c>
      <c r="G326" s="22" t="s">
        <v>691</v>
      </c>
      <c r="H326" s="22" t="s">
        <v>30</v>
      </c>
      <c r="I326" s="22" t="s">
        <v>702</v>
      </c>
      <c r="J326" s="22" t="s">
        <v>703</v>
      </c>
      <c r="K326" s="523" t="s">
        <v>1440</v>
      </c>
      <c r="L326" s="525" t="s">
        <v>1475</v>
      </c>
      <c r="M326" s="525" t="s">
        <v>1476</v>
      </c>
      <c r="N326" s="525" t="s">
        <v>817</v>
      </c>
      <c r="O326" s="22" t="s">
        <v>604</v>
      </c>
      <c r="P326" s="70" t="s">
        <v>59</v>
      </c>
      <c r="Q326" s="746" t="s">
        <v>1440</v>
      </c>
      <c r="R326" s="337" t="str">
        <f t="shared" ca="1" si="20"/>
        <v>N/A</v>
      </c>
      <c r="S326" s="337" t="str">
        <f t="shared" ca="1" si="21"/>
        <v>N/A</v>
      </c>
      <c r="T326" s="433" t="s">
        <v>694</v>
      </c>
      <c r="U326" s="22" t="s">
        <v>695</v>
      </c>
      <c r="V326" s="24"/>
      <c r="W326" s="21"/>
      <c r="Y326" s="494"/>
    </row>
    <row r="327" spans="1:25" ht="165">
      <c r="A327" s="31">
        <v>324</v>
      </c>
      <c r="B327" s="22" t="s">
        <v>39</v>
      </c>
      <c r="C327" s="22" t="s">
        <v>651</v>
      </c>
      <c r="D327" s="22" t="s">
        <v>704</v>
      </c>
      <c r="E327" s="23">
        <v>1</v>
      </c>
      <c r="F327" s="22" t="s">
        <v>705</v>
      </c>
      <c r="G327" s="22" t="s">
        <v>691</v>
      </c>
      <c r="H327" s="22" t="s">
        <v>30</v>
      </c>
      <c r="I327" s="22" t="s">
        <v>706</v>
      </c>
      <c r="J327" s="22" t="s">
        <v>707</v>
      </c>
      <c r="K327" s="523" t="s">
        <v>1440</v>
      </c>
      <c r="L327" s="525" t="s">
        <v>1477</v>
      </c>
      <c r="M327" s="525" t="s">
        <v>1478</v>
      </c>
      <c r="N327" s="525" t="s">
        <v>817</v>
      </c>
      <c r="O327" s="22" t="s">
        <v>604</v>
      </c>
      <c r="P327" s="70" t="s">
        <v>59</v>
      </c>
      <c r="Q327" s="746" t="s">
        <v>1440</v>
      </c>
      <c r="R327" s="337" t="str">
        <f t="shared" ca="1" si="20"/>
        <v>N/A</v>
      </c>
      <c r="S327" s="337" t="str">
        <f t="shared" ca="1" si="21"/>
        <v>N/A</v>
      </c>
      <c r="T327" s="433" t="s">
        <v>694</v>
      </c>
      <c r="U327" s="22" t="s">
        <v>708</v>
      </c>
      <c r="V327" s="24"/>
      <c r="W327" s="21"/>
      <c r="Y327" s="494"/>
    </row>
    <row r="328" spans="1:25" ht="165">
      <c r="A328" s="31">
        <v>325</v>
      </c>
      <c r="B328" s="22" t="s">
        <v>39</v>
      </c>
      <c r="C328" s="22" t="s">
        <v>651</v>
      </c>
      <c r="D328" s="22" t="s">
        <v>709</v>
      </c>
      <c r="E328" s="23">
        <v>1</v>
      </c>
      <c r="F328" s="22" t="s">
        <v>690</v>
      </c>
      <c r="G328" s="22" t="s">
        <v>691</v>
      </c>
      <c r="H328" s="22" t="s">
        <v>30</v>
      </c>
      <c r="I328" s="22" t="s">
        <v>710</v>
      </c>
      <c r="J328" s="22" t="s">
        <v>711</v>
      </c>
      <c r="K328" s="523" t="s">
        <v>1440</v>
      </c>
      <c r="L328" s="525" t="s">
        <v>1479</v>
      </c>
      <c r="M328" s="525" t="s">
        <v>1480</v>
      </c>
      <c r="N328" s="525" t="s">
        <v>817</v>
      </c>
      <c r="O328" s="22" t="s">
        <v>604</v>
      </c>
      <c r="P328" s="70" t="s">
        <v>59</v>
      </c>
      <c r="Q328" s="746" t="s">
        <v>1440</v>
      </c>
      <c r="R328" s="337" t="str">
        <f t="shared" ca="1" si="20"/>
        <v>N/A</v>
      </c>
      <c r="S328" s="337" t="str">
        <f t="shared" ca="1" si="21"/>
        <v>N/A</v>
      </c>
      <c r="T328" s="433" t="s">
        <v>712</v>
      </c>
      <c r="U328" s="22" t="s">
        <v>695</v>
      </c>
      <c r="V328" s="24"/>
      <c r="W328" s="21"/>
      <c r="Y328" s="494"/>
    </row>
    <row r="329" spans="1:25" ht="165">
      <c r="A329" s="31">
        <v>326</v>
      </c>
      <c r="B329" s="22" t="s">
        <v>39</v>
      </c>
      <c r="C329" s="22" t="s">
        <v>651</v>
      </c>
      <c r="D329" s="22" t="s">
        <v>713</v>
      </c>
      <c r="E329" s="23">
        <v>1</v>
      </c>
      <c r="F329" s="22" t="s">
        <v>697</v>
      </c>
      <c r="G329" s="22" t="s">
        <v>691</v>
      </c>
      <c r="H329" s="22" t="s">
        <v>30</v>
      </c>
      <c r="I329" s="22" t="s">
        <v>714</v>
      </c>
      <c r="J329" s="22" t="s">
        <v>715</v>
      </c>
      <c r="K329" s="523" t="s">
        <v>1440</v>
      </c>
      <c r="L329" s="525" t="s">
        <v>1481</v>
      </c>
      <c r="M329" s="525" t="s">
        <v>1482</v>
      </c>
      <c r="N329" s="525" t="s">
        <v>817</v>
      </c>
      <c r="O329" s="22" t="s">
        <v>604</v>
      </c>
      <c r="P329" s="70" t="s">
        <v>59</v>
      </c>
      <c r="Q329" s="746" t="s">
        <v>1440</v>
      </c>
      <c r="R329" s="337" t="str">
        <f t="shared" ca="1" si="20"/>
        <v>N/A</v>
      </c>
      <c r="S329" s="337" t="str">
        <f t="shared" ca="1" si="21"/>
        <v>N/A</v>
      </c>
      <c r="T329" s="433" t="s">
        <v>712</v>
      </c>
      <c r="U329" s="22" t="s">
        <v>695</v>
      </c>
      <c r="V329" s="24"/>
      <c r="W329" s="21"/>
      <c r="Y329" s="494"/>
    </row>
    <row r="330" spans="1:25" ht="165">
      <c r="A330" s="31">
        <v>327</v>
      </c>
      <c r="B330" s="22" t="s">
        <v>39</v>
      </c>
      <c r="C330" s="22" t="s">
        <v>651</v>
      </c>
      <c r="D330" s="22" t="s">
        <v>716</v>
      </c>
      <c r="E330" s="23">
        <v>1</v>
      </c>
      <c r="F330" s="22" t="s">
        <v>701</v>
      </c>
      <c r="G330" s="22" t="s">
        <v>691</v>
      </c>
      <c r="H330" s="22" t="s">
        <v>30</v>
      </c>
      <c r="I330" s="22" t="s">
        <v>717</v>
      </c>
      <c r="J330" s="22" t="s">
        <v>718</v>
      </c>
      <c r="K330" s="523" t="s">
        <v>1440</v>
      </c>
      <c r="L330" s="525" t="s">
        <v>1483</v>
      </c>
      <c r="M330" s="525" t="s">
        <v>1484</v>
      </c>
      <c r="N330" s="525" t="s">
        <v>817</v>
      </c>
      <c r="O330" s="22" t="s">
        <v>604</v>
      </c>
      <c r="P330" s="70" t="s">
        <v>59</v>
      </c>
      <c r="Q330" s="746" t="s">
        <v>1440</v>
      </c>
      <c r="R330" s="337" t="str">
        <f t="shared" ca="1" si="20"/>
        <v>N/A</v>
      </c>
      <c r="S330" s="337" t="str">
        <f t="shared" ca="1" si="21"/>
        <v>N/A</v>
      </c>
      <c r="T330" s="433" t="s">
        <v>712</v>
      </c>
      <c r="U330" s="22" t="s">
        <v>695</v>
      </c>
      <c r="V330" s="24"/>
      <c r="W330" s="21"/>
      <c r="Y330" s="494"/>
    </row>
    <row r="331" spans="1:25" ht="165">
      <c r="A331" s="31">
        <v>328</v>
      </c>
      <c r="B331" s="22" t="s">
        <v>39</v>
      </c>
      <c r="C331" s="22" t="s">
        <v>651</v>
      </c>
      <c r="D331" s="22" t="s">
        <v>719</v>
      </c>
      <c r="E331" s="23">
        <v>1</v>
      </c>
      <c r="F331" s="22" t="s">
        <v>705</v>
      </c>
      <c r="G331" s="22" t="s">
        <v>691</v>
      </c>
      <c r="H331" s="22" t="s">
        <v>30</v>
      </c>
      <c r="I331" s="22" t="s">
        <v>720</v>
      </c>
      <c r="J331" s="22" t="s">
        <v>721</v>
      </c>
      <c r="K331" s="523" t="s">
        <v>1440</v>
      </c>
      <c r="L331" s="525" t="s">
        <v>1485</v>
      </c>
      <c r="M331" s="525" t="s">
        <v>1486</v>
      </c>
      <c r="N331" s="525" t="s">
        <v>817</v>
      </c>
      <c r="O331" s="22" t="s">
        <v>604</v>
      </c>
      <c r="P331" s="70" t="s">
        <v>59</v>
      </c>
      <c r="Q331" s="746" t="s">
        <v>1440</v>
      </c>
      <c r="R331" s="337" t="str">
        <f t="shared" ca="1" si="20"/>
        <v>N/A</v>
      </c>
      <c r="S331" s="337" t="str">
        <f t="shared" ca="1" si="21"/>
        <v>N/A</v>
      </c>
      <c r="T331" s="433" t="s">
        <v>712</v>
      </c>
      <c r="U331" s="22" t="s">
        <v>695</v>
      </c>
      <c r="V331" s="24"/>
      <c r="W331" s="21"/>
      <c r="Y331" s="494"/>
    </row>
    <row r="332" spans="1:25" ht="150">
      <c r="A332" s="32">
        <v>329</v>
      </c>
      <c r="B332" s="25" t="s">
        <v>39</v>
      </c>
      <c r="C332" s="25" t="s">
        <v>722</v>
      </c>
      <c r="D332" s="25" t="s">
        <v>723</v>
      </c>
      <c r="E332" s="26">
        <v>1</v>
      </c>
      <c r="F332" s="25" t="s">
        <v>724</v>
      </c>
      <c r="G332" s="25" t="s">
        <v>725</v>
      </c>
      <c r="H332" s="25" t="s">
        <v>30</v>
      </c>
      <c r="I332" s="25" t="s">
        <v>726</v>
      </c>
      <c r="J332" s="25" t="s">
        <v>727</v>
      </c>
      <c r="K332" s="523" t="s">
        <v>1440</v>
      </c>
      <c r="L332" s="525" t="s">
        <v>1487</v>
      </c>
      <c r="M332" s="525" t="s">
        <v>1488</v>
      </c>
      <c r="N332" s="527" t="s">
        <v>817</v>
      </c>
      <c r="O332" s="25" t="s">
        <v>604</v>
      </c>
      <c r="P332" s="70" t="s">
        <v>59</v>
      </c>
      <c r="Q332" s="747" t="s">
        <v>1440</v>
      </c>
      <c r="R332" s="337" t="str">
        <f t="shared" ca="1" si="20"/>
        <v>N/A</v>
      </c>
      <c r="S332" s="337" t="str">
        <f t="shared" ca="1" si="21"/>
        <v>N/A</v>
      </c>
      <c r="T332" s="27" t="s">
        <v>730</v>
      </c>
      <c r="U332" s="25" t="s">
        <v>731</v>
      </c>
      <c r="V332" s="28"/>
      <c r="W332" s="27"/>
      <c r="Y332" s="494"/>
    </row>
  </sheetData>
  <autoFilter ref="A2:W332" xr:uid="{DBF9CB31-CDA7-429E-AD0F-4469299D3D09}"/>
  <mergeCells count="2">
    <mergeCell ref="A1:A2"/>
    <mergeCell ref="P1:S1"/>
  </mergeCells>
  <printOptions horizontalCentered="1"/>
  <pageMargins left="0.2" right="0.2" top="0.75" bottom="0.75" header="0.3" footer="0.3"/>
  <pageSetup scale="28" fitToHeight="0" orientation="landscape" r:id="rId1"/>
  <headerFooter>
    <oddFooter>&amp;RMay 1, 2019</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ata_x0020_Source xmlns="3325df28-eec4-448a-ae0a-6401eede20a6" xsi:nil="true"/>
    <Origin xmlns="3325df28-eec4-448a-ae0a-6401eede20a6" xsi:nil="true"/>
    <SharedWithUsers xmlns="9bf079a2-8838-46e4-a25e-754293e27338">
      <UserInfo>
        <DisplayName>Lisa Mau</DisplayName>
        <AccountId>183</AccountId>
        <AccountType/>
      </UserInfo>
    </SharedWithUsers>
    <_dlc_DocId xmlns="9bf079a2-8838-46e4-a25e-754293e27338">7RCVYNPDDY4V-1596175125-1142</_dlc_DocId>
    <_dlc_DocIdUrl xmlns="9bf079a2-8838-46e4-a25e-754293e27338">
      <Url>https://sempra.sharepoint.com/teams/sdgecp/DataGov/_layouts/15/DocIdRedir.aspx?ID=7RCVYNPDDY4V-1596175125-1142</Url>
      <Description>7RCVYNPDDY4V-1596175125-1142</Description>
    </_dlc_DocIdUrl>
    <TaxKeywordTaxHTField xmlns="9bf079a2-8838-46e4-a25e-754293e27338">
      <Terms xmlns="http://schemas.microsoft.com/office/infopath/2007/PartnerControls"/>
    </TaxKeywordTaxHTField>
    <TaxCatchAll xmlns="9bf079a2-8838-46e4-a25e-754293e27338"/>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971A550E79194B469F12C5D8F914B578" ma:contentTypeVersion="4299" ma:contentTypeDescription="Create a new document." ma:contentTypeScope="" ma:versionID="26d7c209ace97629e9a713ec6f259ba8">
  <xsd:schema xmlns:xsd="http://www.w3.org/2001/XMLSchema" xmlns:xs="http://www.w3.org/2001/XMLSchema" xmlns:p="http://schemas.microsoft.com/office/2006/metadata/properties" xmlns:ns2="3325df28-eec4-448a-ae0a-6401eede20a6" xmlns:ns3="9bf079a2-8838-46e4-a25e-754293e27338" targetNamespace="http://schemas.microsoft.com/office/2006/metadata/properties" ma:root="true" ma:fieldsID="d85996f63b97813f321f8c1a9d7ed283" ns2:_="" ns3:_="">
    <xsd:import namespace="3325df28-eec4-448a-ae0a-6401eede20a6"/>
    <xsd:import namespace="9bf079a2-8838-46e4-a25e-754293e27338"/>
    <xsd:element name="properties">
      <xsd:complexType>
        <xsd:sequence>
          <xsd:element name="documentManagement">
            <xsd:complexType>
              <xsd:all>
                <xsd:element ref="ns2:Data_x0020_Source" minOccurs="0"/>
                <xsd:element ref="ns2:Origin"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3:_dlc_DocId" minOccurs="0"/>
                <xsd:element ref="ns3:_dlc_DocIdUrl" minOccurs="0"/>
                <xsd:element ref="ns3:_dlc_DocIdPersistId" minOccurs="0"/>
                <xsd:element ref="ns3:TaxKeywordTaxHTField" minOccurs="0"/>
                <xsd:element ref="ns3:TaxCatchAll"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25df28-eec4-448a-ae0a-6401eede20a6" elementFormDefault="qualified">
    <xsd:import namespace="http://schemas.microsoft.com/office/2006/documentManagement/types"/>
    <xsd:import namespace="http://schemas.microsoft.com/office/infopath/2007/PartnerControls"/>
    <xsd:element name="Data_x0020_Source" ma:index="8" nillable="true" ma:displayName="Data Source" ma:internalName="Data_x0020_Source">
      <xsd:simpleType>
        <xsd:restriction base="dms:Note">
          <xsd:maxLength value="255"/>
        </xsd:restriction>
      </xsd:simpleType>
    </xsd:element>
    <xsd:element name="Origin" ma:index="9" nillable="true" ma:displayName="Origin" ma:format="Dropdown" ma:internalName="Origin">
      <xsd:simpleType>
        <xsd:restriction base="dms:Text">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22" nillable="true" ma:displayName="MediaServiceDateTaken" ma:hidden="true" ma:internalName="MediaServiceDateTaken" ma:readOnly="true">
      <xsd:simpleType>
        <xsd:restriction base="dms:Text"/>
      </xsd:simpleType>
    </xsd:element>
    <xsd:element name="MediaServiceAutoTags" ma:index="23" nillable="true" ma:displayName="Tags" ma:internalName="MediaServiceAutoTags"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TaxKeywordTaxHTField" ma:index="20" nillable="true" ma:taxonomy="true" ma:internalName="TaxKeywordTaxHTField" ma:taxonomyFieldName="TaxKeyword" ma:displayName="Enterprise Keywords" ma:fieldId="{23f27201-bee3-471e-b2e7-b64fd8b7ca38}" ma:taxonomyMulti="true" ma:sspId="199c8f0f-62e3-48c7-84e8-4daf5ce6c20b" ma:termSetId="00000000-0000-0000-0000-000000000000" ma:anchorId="00000000-0000-0000-0000-000000000000" ma:open="true" ma:isKeyword="true">
      <xsd:complexType>
        <xsd:sequence>
          <xsd:element ref="pc:Terms" minOccurs="0" maxOccurs="1"/>
        </xsd:sequence>
      </xsd:complexType>
    </xsd:element>
    <xsd:element name="TaxCatchAll" ma:index="21" nillable="true" ma:displayName="Taxonomy Catch All Column" ma:hidden="true" ma:list="{27620409-d42f-4c38-b540-a4c1fbfdb8cf}" ma:internalName="TaxCatchAll" ma:showField="CatchAllData" ma:web="9bf079a2-8838-46e4-a25e-754293e273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9F7240-130F-4C90-9728-30E175D43728}">
  <ds:schemaRefs>
    <ds:schemaRef ds:uri="http://schemas.microsoft.com/office/infopath/2007/PartnerControls"/>
    <ds:schemaRef ds:uri="9bf079a2-8838-46e4-a25e-754293e27338"/>
    <ds:schemaRef ds:uri="http://schemas.microsoft.com/office/2006/documentManagement/types"/>
    <ds:schemaRef ds:uri="3325df28-eec4-448a-ae0a-6401eede20a6"/>
    <ds:schemaRef ds:uri="http://purl.org/dc/elements/1.1/"/>
    <ds:schemaRef ds:uri="http://schemas.microsoft.com/office/2006/metadata/properties"/>
    <ds:schemaRef ds:uri="http://schemas.openxmlformats.org/package/2006/metadata/core-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586ACE58-32C5-471D-A052-144F6C02BF02}">
  <ds:schemaRefs>
    <ds:schemaRef ds:uri="http://schemas.microsoft.com/sharepoint/v3/contenttype/forms"/>
  </ds:schemaRefs>
</ds:datastoreItem>
</file>

<file path=customXml/itemProps3.xml><?xml version="1.0" encoding="utf-8"?>
<ds:datastoreItem xmlns:ds="http://schemas.openxmlformats.org/officeDocument/2006/customXml" ds:itemID="{48ADD734-BB42-45FC-983A-56DD06AD7142}">
  <ds:schemaRefs>
    <ds:schemaRef ds:uri="http://schemas.microsoft.com/sharepoint/events"/>
  </ds:schemaRefs>
</ds:datastoreItem>
</file>

<file path=customXml/itemProps4.xml><?xml version="1.0" encoding="utf-8"?>
<ds:datastoreItem xmlns:ds="http://schemas.openxmlformats.org/officeDocument/2006/customXml" ds:itemID="{39C2B877-3088-40E5-A196-05049F92FD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25df28-eec4-448a-ae0a-6401eede20a6"/>
    <ds:schemaRef ds:uri="9bf079a2-8838-46e4-a25e-754293e273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26</vt:i4>
      </vt:variant>
    </vt:vector>
  </HeadingPairs>
  <TitlesOfParts>
    <vt:vector size="54" baseType="lpstr">
      <vt:lpstr>Attachment A</vt:lpstr>
      <vt:lpstr>TOC-A</vt:lpstr>
      <vt:lpstr>Pg0_ED</vt:lpstr>
      <vt:lpstr>ED Template</vt:lpstr>
      <vt:lpstr>Targets</vt:lpstr>
      <vt:lpstr>2016_ModelLink</vt:lpstr>
      <vt:lpstr>2017_ModelLink</vt:lpstr>
      <vt:lpstr>2018_ModelLink</vt:lpstr>
      <vt:lpstr>2019_ModelLink</vt:lpstr>
      <vt:lpstr>Definitions</vt:lpstr>
      <vt:lpstr>Pg1_All</vt:lpstr>
      <vt:lpstr>In1_Portfolio</vt:lpstr>
      <vt:lpstr>Pg1_P</vt:lpstr>
      <vt:lpstr>Pg2_ResSF</vt:lpstr>
      <vt:lpstr>In2_ResSF</vt:lpstr>
      <vt:lpstr>Pg3_ResMF</vt:lpstr>
      <vt:lpstr>In3_ResMF</vt:lpstr>
      <vt:lpstr>Pg4_Com</vt:lpstr>
      <vt:lpstr>In4_Com</vt:lpstr>
      <vt:lpstr>Pg5_Public</vt:lpstr>
      <vt:lpstr>In5_Public</vt:lpstr>
      <vt:lpstr>Pg5_Ind</vt:lpstr>
      <vt:lpstr>In6_Ind</vt:lpstr>
      <vt:lpstr>Pg7_Agr</vt:lpstr>
      <vt:lpstr>In7_Agr</vt:lpstr>
      <vt:lpstr>Pg8_C&amp;S</vt:lpstr>
      <vt:lpstr>In8_CS</vt:lpstr>
      <vt:lpstr>In9_WET</vt:lpstr>
      <vt:lpstr>In9_WET!MetricsCS</vt:lpstr>
      <vt:lpstr>MetricsCS</vt:lpstr>
      <vt:lpstr>'2016_ModelLink'!Print_Area</vt:lpstr>
      <vt:lpstr>'2017_ModelLink'!Print_Area</vt:lpstr>
      <vt:lpstr>'2018_ModelLink'!Print_Area</vt:lpstr>
      <vt:lpstr>'2019_ModelLink'!Print_Area</vt:lpstr>
      <vt:lpstr>'Attachment A'!Print_Area</vt:lpstr>
      <vt:lpstr>Definitions!Print_Area</vt:lpstr>
      <vt:lpstr>'ED Template'!Print_Area</vt:lpstr>
      <vt:lpstr>In8_CS!Print_Area</vt:lpstr>
      <vt:lpstr>In9_WET!Print_Area</vt:lpstr>
      <vt:lpstr>'TOC-A'!Print_Area</vt:lpstr>
      <vt:lpstr>'2016_ModelLink'!Print_Titles</vt:lpstr>
      <vt:lpstr>'2017_ModelLink'!Print_Titles</vt:lpstr>
      <vt:lpstr>'2018_ModelLink'!Print_Titles</vt:lpstr>
      <vt:lpstr>'2019_ModelLink'!Print_Titles</vt:lpstr>
      <vt:lpstr>'ED Template'!Print_Titles</vt:lpstr>
      <vt:lpstr>In1_Portfolio!Print_Titles</vt:lpstr>
      <vt:lpstr>In2_ResSF!Print_Titles</vt:lpstr>
      <vt:lpstr>In3_ResMF!Print_Titles</vt:lpstr>
      <vt:lpstr>In4_Com!Print_Titles</vt:lpstr>
      <vt:lpstr>In5_Public!Print_Titles</vt:lpstr>
      <vt:lpstr>In6_Ind!Print_Titles</vt:lpstr>
      <vt:lpstr>In7_Agr!Print_Titles</vt:lpstr>
      <vt:lpstr>In8_CS!Print_Titles</vt:lpstr>
      <vt:lpstr>In9_WET!Print_Titles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Standard Configuration</dc:creator>
  <cp:keywords/>
  <dc:description/>
  <cp:lastModifiedBy>Saintarbor, Matthew R</cp:lastModifiedBy>
  <cp:revision/>
  <cp:lastPrinted>2020-04-20T16:52:39Z</cp:lastPrinted>
  <dcterms:created xsi:type="dcterms:W3CDTF">2017-06-26T17:58:39Z</dcterms:created>
  <dcterms:modified xsi:type="dcterms:W3CDTF">2020-07-29T16:16:07Z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0x010100971A550E79194B469F12C5D8F914B578</vt:lpwstr>
  </property>
  <property fmtid="{D5CDD505-2E9C-101B-9397-08002B2CF9AE}" pid="3" name="SCEDocumentType">
    <vt:lpwstr/>
  </property>
  <property fmtid="{D5CDD505-2E9C-101B-9397-08002B2CF9AE}" pid="4" name="TaxKeyword">
    <vt:lpwstr/>
  </property>
  <property fmtid="{D5CDD505-2E9C-101B-9397-08002B2CF9AE}" pid="5" name="SCE Handling Classifications">
    <vt:lpwstr/>
  </property>
  <property fmtid="{D5CDD505-2E9C-101B-9397-08002B2CF9AE}" pid="6" name="SCE Access Classification">
    <vt:lpwstr/>
  </property>
  <property fmtid="{D5CDD505-2E9C-101B-9397-08002B2CF9AE}" pid="7" name="SCE Owner">
    <vt:lpwstr/>
  </property>
  <property fmtid="{D5CDD505-2E9C-101B-9397-08002B2CF9AE}" pid="8" name="SharedWithUsers">
    <vt:lpwstr>183;#Lisa Mau</vt:lpwstr>
  </property>
  <property fmtid="{D5CDD505-2E9C-101B-9397-08002B2CF9AE}" pid="9" name="TaxKeywordTaxHTField">
    <vt:lpwstr/>
  </property>
  <property fmtid="{D5CDD505-2E9C-101B-9397-08002B2CF9AE}" pid="10" name="b01666ef1c1d4feda5610ef2152091e3">
    <vt:lpwstr/>
  </property>
  <property fmtid="{D5CDD505-2E9C-101B-9397-08002B2CF9AE}" pid="11" name="cf0f9a78bd504807a2e2623e4631b3fa">
    <vt:lpwstr/>
  </property>
  <property fmtid="{D5CDD505-2E9C-101B-9397-08002B2CF9AE}" pid="12" name="h19982cb4b68468f87fd990f143edc70">
    <vt:lpwstr/>
  </property>
  <property fmtid="{D5CDD505-2E9C-101B-9397-08002B2CF9AE}" pid="13" name="p966c3bd56b4429f8be8750bc2889a10">
    <vt:lpwstr/>
  </property>
  <property fmtid="{D5CDD505-2E9C-101B-9397-08002B2CF9AE}" pid="14" name="TaxCatchAll">
    <vt:lpwstr/>
  </property>
  <property fmtid="{D5CDD505-2E9C-101B-9397-08002B2CF9AE}" pid="15" name="_dlc_DocIdItemGuid">
    <vt:lpwstr>139a74d9-64bb-4a41-a9cf-86059801efad</vt:lpwstr>
  </property>
</Properties>
</file>